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32285532-F9A0-47AA-8391-0D67FFDF82F7}" xr6:coauthVersionLast="47" xr6:coauthVersionMax="47" xr10:uidLastSave="{00000000-0000-0000-0000-000000000000}"/>
  <bookViews>
    <workbookView xWindow="-120" yWindow="-120" windowWidth="20730" windowHeight="11040" tabRatio="921" firstSheet="3" activeTab="3" xr2:uid="{00000000-000D-0000-FFFF-FFFF00000000}"/>
  </bookViews>
  <sheets>
    <sheet name="TBL F24 TNA " sheetId="9" state="hidden" r:id="rId1"/>
    <sheet name="TBL S25" sheetId="26" state="hidden" r:id="rId2"/>
    <sheet name="NAPA F24- TNA" sheetId="22" state="hidden" r:id="rId3"/>
    <sheet name="TBL S26" sheetId="42" r:id="rId4"/>
    <sheet name="NAPA S26" sheetId="41" r:id="rId5"/>
    <sheet name="NAPA F25" sheetId="34" r:id="rId6"/>
    <sheet name="TBL F25" sheetId="35" r:id="rId7"/>
    <sheet name="TBL F24 Unship PO" sheetId="40" state="hidden" r:id="rId8"/>
    <sheet name="NAPA S25" sheetId="27" state="hidden" r:id="rId9"/>
    <sheet name="BIG BILL CANADA" sheetId="38" state="hidden" r:id="rId10"/>
    <sheet name="NAPA RED HOUSE Challange" sheetId="37" state="hidden" r:id="rId11"/>
    <sheet name="WAIHING CHALLANGES " sheetId="36" state="hidden" r:id="rId12"/>
  </sheets>
  <definedNames>
    <definedName name="_xlnm._FilterDatabase" localSheetId="2" hidden="1">'NAPA F24- TNA'!$A$2:$AH$36</definedName>
    <definedName name="_xlnm._FilterDatabase" localSheetId="5" hidden="1">'NAPA F25'!$A$2:$W$71</definedName>
    <definedName name="_xlnm._FilterDatabase" localSheetId="8" hidden="1">'NAPA S25'!$A$2:$AC$49</definedName>
    <definedName name="_xlnm._FilterDatabase" localSheetId="4" hidden="1">'NAPA S26'!$A$2:$Z$48</definedName>
    <definedName name="_xlnm._FilterDatabase" localSheetId="0" hidden="1">'TBL F24 TNA '!$A$1:$AN$98</definedName>
    <definedName name="_xlnm._FilterDatabase" localSheetId="6" hidden="1">'TBL F25'!$A$2:$AF$103</definedName>
    <definedName name="_xlnm._FilterDatabase" localSheetId="1" hidden="1">'TBL S25'!$A$1:$AE$49</definedName>
    <definedName name="_xlnm._FilterDatabase" localSheetId="3" hidden="1">'TBL S26'!$A$2:$AA$88</definedName>
    <definedName name="_xlnm.Print_Area" localSheetId="0">'TBL F24 TNA '!$A$1:$AK$144</definedName>
    <definedName name="_xlnm.Print_Area" localSheetId="6">'TBL F25'!$A$2:$J$105</definedName>
    <definedName name="_xlnm.Print_Area" localSheetId="1">'TBL S25'!$A$1:$U$42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2" i="41" l="1"/>
  <c r="O28" i="42" l="1"/>
  <c r="O29" i="42" l="1"/>
  <c r="O27" i="42"/>
  <c r="F56" i="41" l="1"/>
  <c r="L45" i="41"/>
  <c r="F58" i="41" s="1"/>
  <c r="M34" i="41"/>
  <c r="M33" i="41"/>
  <c r="M32" i="41"/>
  <c r="M31" i="41"/>
  <c r="M30" i="41"/>
  <c r="M29" i="41"/>
  <c r="M28" i="41"/>
  <c r="M27" i="41"/>
  <c r="M26" i="41"/>
  <c r="M25" i="41"/>
  <c r="O34" i="41"/>
  <c r="N34" i="41" s="1"/>
  <c r="O33" i="41"/>
  <c r="N33" i="41" s="1"/>
  <c r="O32" i="41"/>
  <c r="N32" i="41" s="1"/>
  <c r="O31" i="41"/>
  <c r="N31" i="41" s="1"/>
  <c r="O30" i="41"/>
  <c r="N30" i="41" s="1"/>
  <c r="O29" i="41"/>
  <c r="N29" i="41" s="1"/>
  <c r="O28" i="41"/>
  <c r="N28" i="41" s="1"/>
  <c r="O27" i="41"/>
  <c r="N27" i="41" s="1"/>
  <c r="O26" i="41"/>
  <c r="N26" i="41" s="1"/>
  <c r="O25" i="41"/>
  <c r="N25" i="41" s="1"/>
  <c r="A24" i="42"/>
  <c r="A25" i="42"/>
  <c r="A26" i="42"/>
  <c r="A27" i="42"/>
  <c r="A28" i="42"/>
  <c r="A29" i="42"/>
  <c r="A30" i="42"/>
  <c r="A31" i="42"/>
  <c r="A32" i="42"/>
  <c r="A33" i="42"/>
  <c r="A34" i="42"/>
  <c r="A35" i="42"/>
  <c r="A36" i="42"/>
  <c r="A37" i="42"/>
  <c r="A38" i="42"/>
  <c r="A39" i="42"/>
  <c r="A40" i="42"/>
  <c r="A41" i="42"/>
  <c r="A42" i="42"/>
  <c r="A43" i="42"/>
  <c r="A44" i="42"/>
  <c r="A45" i="42"/>
  <c r="A46" i="42"/>
  <c r="N10" i="41"/>
  <c r="J105" i="35"/>
  <c r="C107" i="35" s="1"/>
  <c r="B121" i="35" s="1"/>
  <c r="L105" i="35"/>
  <c r="J45" i="41"/>
  <c r="F51" i="41" s="1"/>
  <c r="L3" i="34"/>
  <c r="L4" i="34"/>
  <c r="L5" i="34"/>
  <c r="L6" i="34"/>
  <c r="L7" i="34"/>
  <c r="L8" i="34"/>
  <c r="L9" i="34"/>
  <c r="L10" i="34"/>
  <c r="L11" i="34"/>
  <c r="L12" i="34"/>
  <c r="L13" i="34"/>
  <c r="L15" i="34"/>
  <c r="L16" i="34"/>
  <c r="L17" i="34"/>
  <c r="L18" i="34"/>
  <c r="L19" i="34"/>
  <c r="L20" i="34"/>
  <c r="L21" i="34"/>
  <c r="L22" i="34"/>
  <c r="L23" i="34"/>
  <c r="L24" i="34"/>
  <c r="L25" i="34"/>
  <c r="L26" i="34"/>
  <c r="L27" i="34"/>
  <c r="L28" i="34"/>
  <c r="L29" i="34"/>
  <c r="L30" i="34"/>
  <c r="L31" i="34"/>
  <c r="L32" i="34"/>
  <c r="L33" i="34"/>
  <c r="L34" i="34"/>
  <c r="L35" i="34"/>
  <c r="L37" i="34"/>
  <c r="L38" i="34"/>
  <c r="L39" i="34"/>
  <c r="L40" i="34"/>
  <c r="L41" i="34"/>
  <c r="L42" i="34"/>
  <c r="L43" i="34"/>
  <c r="L44" i="34"/>
  <c r="L45" i="34"/>
  <c r="L46" i="34"/>
  <c r="L47" i="34"/>
  <c r="L48" i="34"/>
  <c r="L50" i="34"/>
  <c r="L51" i="34"/>
  <c r="L52" i="34"/>
  <c r="L54" i="34"/>
  <c r="L55" i="34"/>
  <c r="L56" i="34"/>
  <c r="L59" i="34"/>
  <c r="L60" i="34"/>
  <c r="L61" i="34"/>
  <c r="L62" i="34"/>
  <c r="L63" i="34"/>
  <c r="L65" i="34"/>
  <c r="L67" i="34"/>
  <c r="L68" i="34"/>
  <c r="K68" i="34"/>
  <c r="I68" i="34"/>
  <c r="N24" i="41"/>
  <c r="N23" i="41"/>
  <c r="N22" i="41"/>
  <c r="N21" i="41"/>
  <c r="N20" i="41"/>
  <c r="N19" i="41"/>
  <c r="N18" i="41"/>
  <c r="N17" i="41"/>
  <c r="N16" i="41"/>
  <c r="N15" i="41"/>
  <c r="AF24" i="41"/>
  <c r="AG24" i="41" s="1"/>
  <c r="M24" i="41"/>
  <c r="M23" i="41"/>
  <c r="M22" i="41"/>
  <c r="M21" i="41"/>
  <c r="M20" i="41"/>
  <c r="M19" i="41"/>
  <c r="M18" i="41"/>
  <c r="M17" i="41"/>
  <c r="M16" i="41"/>
  <c r="M15" i="41"/>
  <c r="O22" i="42"/>
  <c r="O16" i="42"/>
  <c r="N14" i="41"/>
  <c r="N13" i="41"/>
  <c r="M14" i="41"/>
  <c r="M13" i="41"/>
  <c r="J73" i="42"/>
  <c r="O11" i="42"/>
  <c r="O10" i="42"/>
  <c r="O9" i="42"/>
  <c r="O8" i="42"/>
  <c r="A8" i="42"/>
  <c r="A9" i="42"/>
  <c r="A10" i="42"/>
  <c r="A11" i="42"/>
  <c r="A12" i="42"/>
  <c r="A13" i="42"/>
  <c r="A15" i="42"/>
  <c r="A16" i="42"/>
  <c r="A17" i="42"/>
  <c r="A18" i="42"/>
  <c r="A19" i="42"/>
  <c r="A20" i="42"/>
  <c r="A21" i="42"/>
  <c r="A22" i="42"/>
  <c r="A23" i="42"/>
  <c r="O8" i="41"/>
  <c r="N12" i="41"/>
  <c r="M12" i="41"/>
  <c r="N11" i="41"/>
  <c r="M11" i="41"/>
  <c r="M10" i="41"/>
  <c r="M9" i="41"/>
  <c r="M8" i="41"/>
  <c r="M7" i="41"/>
  <c r="M6" i="41"/>
  <c r="M5" i="41"/>
  <c r="M4" i="41"/>
  <c r="N9" i="41"/>
  <c r="N7" i="41"/>
  <c r="M7" i="42"/>
  <c r="M6" i="42"/>
  <c r="M5" i="42"/>
  <c r="M4" i="42"/>
  <c r="N6" i="42"/>
  <c r="N5" i="42"/>
  <c r="N4" i="42"/>
  <c r="N3" i="42"/>
  <c r="M19" i="35"/>
  <c r="U50" i="41"/>
  <c r="U51" i="41" s="1"/>
  <c r="E91" i="42"/>
  <c r="A5" i="42"/>
  <c r="A6" i="42"/>
  <c r="A7" i="42"/>
  <c r="E106" i="42"/>
  <c r="E105" i="42"/>
  <c r="M3" i="42"/>
  <c r="A3" i="42"/>
  <c r="M74" i="35"/>
  <c r="F83" i="41"/>
  <c r="F82" i="41"/>
  <c r="M3" i="41"/>
  <c r="A3" i="41"/>
  <c r="M12" i="35"/>
  <c r="M5" i="35"/>
  <c r="M7" i="35"/>
  <c r="M6" i="35"/>
  <c r="M99" i="35"/>
  <c r="M11" i="35"/>
  <c r="M4" i="35"/>
  <c r="M98" i="35"/>
  <c r="M97" i="35"/>
  <c r="M13" i="35"/>
  <c r="M102" i="35"/>
  <c r="M101" i="35"/>
  <c r="M10" i="35"/>
  <c r="M96" i="35"/>
  <c r="M100" i="35"/>
  <c r="M75" i="35"/>
  <c r="M82" i="35"/>
  <c r="M25" i="35"/>
  <c r="M73" i="35"/>
  <c r="M3" i="35"/>
  <c r="M9" i="35"/>
  <c r="M81" i="35"/>
  <c r="M95" i="35"/>
  <c r="M34" i="35"/>
  <c r="M24" i="35"/>
  <c r="M103" i="35"/>
  <c r="M70" i="35"/>
  <c r="M94" i="35"/>
  <c r="M69" i="35"/>
  <c r="M84" i="35"/>
  <c r="M83" i="35"/>
  <c r="M23" i="35"/>
  <c r="M80" i="35"/>
  <c r="M79" i="35"/>
  <c r="M31" i="35"/>
  <c r="M78" i="35"/>
  <c r="M26" i="35"/>
  <c r="M29" i="35"/>
  <c r="M72" i="35"/>
  <c r="M86" i="35"/>
  <c r="M30" i="35"/>
  <c r="M22" i="35"/>
  <c r="M28" i="35"/>
  <c r="M21" i="35"/>
  <c r="M20" i="35"/>
  <c r="M71" i="35"/>
  <c r="M93" i="35"/>
  <c r="M91" i="35"/>
  <c r="M68" i="35"/>
  <c r="M18" i="35"/>
  <c r="M27" i="35"/>
  <c r="M17" i="35"/>
  <c r="M90" i="35"/>
  <c r="M8" i="35"/>
  <c r="M85" i="35"/>
  <c r="M77" i="35"/>
  <c r="M16" i="35"/>
  <c r="M89" i="35"/>
  <c r="M88" i="35"/>
  <c r="M87" i="35"/>
  <c r="M15" i="35"/>
  <c r="M33" i="35"/>
  <c r="M14" i="35"/>
  <c r="M32" i="35"/>
  <c r="M92" i="35"/>
  <c r="M57" i="35"/>
  <c r="M65" i="35"/>
  <c r="M56" i="35"/>
  <c r="M55" i="35"/>
  <c r="M54" i="35"/>
  <c r="M63" i="35"/>
  <c r="M53" i="35"/>
  <c r="M52" i="35"/>
  <c r="M64" i="35"/>
  <c r="M59" i="35"/>
  <c r="M45" i="35"/>
  <c r="L14" i="34"/>
  <c r="M50" i="35"/>
  <c r="M42" i="35"/>
  <c r="A56" i="35"/>
  <c r="M51" i="35"/>
  <c r="M61" i="35"/>
  <c r="M46" i="35"/>
  <c r="M66" i="35"/>
  <c r="M62" i="35"/>
  <c r="M47" i="35"/>
  <c r="M48" i="35"/>
  <c r="M44" i="35"/>
  <c r="B126" i="35"/>
  <c r="M36" i="35"/>
  <c r="M41" i="35"/>
  <c r="M43" i="35"/>
  <c r="A6" i="35"/>
  <c r="A12" i="35"/>
  <c r="A98" i="35"/>
  <c r="A11" i="35"/>
  <c r="A99" i="35"/>
  <c r="M58" i="35"/>
  <c r="M39" i="35"/>
  <c r="M40" i="35"/>
  <c r="M38" i="35"/>
  <c r="A65" i="34"/>
  <c r="A66" i="34"/>
  <c r="A67" i="34"/>
  <c r="A64" i="34"/>
  <c r="E74" i="34"/>
  <c r="E80" i="34"/>
  <c r="J47" i="27"/>
  <c r="C53" i="27"/>
  <c r="K13" i="40"/>
  <c r="K12" i="40"/>
  <c r="K11" i="40"/>
  <c r="K10" i="40"/>
  <c r="K9" i="40"/>
  <c r="K8" i="40"/>
  <c r="K7" i="40"/>
  <c r="K6" i="40"/>
  <c r="K5" i="40"/>
  <c r="K4" i="40"/>
  <c r="K3" i="40"/>
  <c r="K2" i="40"/>
  <c r="K14" i="40"/>
  <c r="C13" i="40"/>
  <c r="C12" i="40"/>
  <c r="C11" i="40"/>
  <c r="C10" i="40"/>
  <c r="C9" i="40"/>
  <c r="C8" i="40"/>
  <c r="C7" i="40"/>
  <c r="C6" i="40"/>
  <c r="C5" i="40"/>
  <c r="C4" i="40"/>
  <c r="C3" i="40"/>
  <c r="C2" i="40"/>
  <c r="A3" i="35"/>
  <c r="O68" i="35"/>
  <c r="O75" i="35"/>
  <c r="B122" i="35"/>
  <c r="B124" i="35" s="1"/>
  <c r="E81" i="34"/>
  <c r="E83" i="34"/>
  <c r="M35" i="35"/>
  <c r="M37" i="35"/>
  <c r="A53" i="34"/>
  <c r="A54" i="34"/>
  <c r="A55" i="34"/>
  <c r="A56" i="34"/>
  <c r="A57" i="34"/>
  <c r="A58" i="34"/>
  <c r="A59" i="34"/>
  <c r="A50" i="34"/>
  <c r="A60" i="34"/>
  <c r="A61" i="34"/>
  <c r="A62" i="34"/>
  <c r="A51" i="34"/>
  <c r="A52" i="34"/>
  <c r="A63" i="34"/>
  <c r="A45" i="34"/>
  <c r="A25" i="35"/>
  <c r="A24" i="35"/>
  <c r="A67" i="35"/>
  <c r="A5" i="35"/>
  <c r="A9" i="35"/>
  <c r="A23" i="35"/>
  <c r="A19" i="35"/>
  <c r="A69" i="35"/>
  <c r="A73" i="35"/>
  <c r="A94" i="35"/>
  <c r="A83" i="35"/>
  <c r="A79" i="35"/>
  <c r="A70" i="35"/>
  <c r="A97" i="35"/>
  <c r="A77" i="35"/>
  <c r="A75" i="35"/>
  <c r="A96" i="35"/>
  <c r="A7" i="35"/>
  <c r="A95" i="35"/>
  <c r="A68" i="35"/>
  <c r="A4" i="35"/>
  <c r="A48" i="34"/>
  <c r="A44" i="34"/>
  <c r="A43" i="34"/>
  <c r="A46" i="34"/>
  <c r="A47" i="34"/>
  <c r="A49" i="34"/>
  <c r="A3" i="34"/>
  <c r="A18" i="35"/>
  <c r="A17" i="35"/>
  <c r="A81" i="35"/>
  <c r="A82" i="35"/>
  <c r="A34" i="35"/>
  <c r="A91" i="35"/>
  <c r="A101" i="35"/>
  <c r="A8" i="35"/>
  <c r="A102" i="35"/>
  <c r="A100" i="35"/>
  <c r="A76" i="35"/>
  <c r="A74" i="35"/>
  <c r="A89" i="35"/>
  <c r="A26" i="35"/>
  <c r="A10" i="35"/>
  <c r="A88" i="35"/>
  <c r="A87" i="35"/>
  <c r="A28" i="35"/>
  <c r="A27" i="35"/>
  <c r="A16" i="35"/>
  <c r="A31" i="35"/>
  <c r="A90" i="35"/>
  <c r="A13" i="35"/>
  <c r="A85" i="35"/>
  <c r="A78" i="35"/>
  <c r="E19" i="36"/>
  <c r="E23" i="36"/>
  <c r="A93" i="35"/>
  <c r="A21" i="35"/>
  <c r="A55" i="35"/>
  <c r="A66" i="35"/>
  <c r="A60" i="35"/>
  <c r="A50" i="35"/>
  <c r="A30" i="35"/>
  <c r="A33" i="35"/>
  <c r="A32" i="35"/>
  <c r="A86" i="35"/>
  <c r="A63" i="35"/>
  <c r="A64" i="35"/>
  <c r="A15" i="35"/>
  <c r="A72" i="35"/>
  <c r="A20" i="35"/>
  <c r="A46" i="35"/>
  <c r="A71" i="35"/>
  <c r="A84" i="35"/>
  <c r="A53" i="35"/>
  <c r="A92" i="35"/>
  <c r="A54" i="35"/>
  <c r="A65" i="35"/>
  <c r="A57" i="35"/>
  <c r="A14" i="35"/>
  <c r="A29" i="35"/>
  <c r="A22" i="35"/>
  <c r="A51" i="35"/>
  <c r="A61" i="35"/>
  <c r="A52" i="35"/>
  <c r="A103" i="35"/>
  <c r="A80" i="35"/>
  <c r="A28" i="34"/>
  <c r="A25" i="34"/>
  <c r="A30" i="34"/>
  <c r="A31" i="34"/>
  <c r="A42" i="34"/>
  <c r="A41" i="34"/>
  <c r="A40" i="34"/>
  <c r="A29" i="34"/>
  <c r="A26" i="34"/>
  <c r="A27" i="34"/>
  <c r="A39" i="34"/>
  <c r="A32" i="34"/>
  <c r="A38" i="34"/>
  <c r="A33" i="34"/>
  <c r="A34" i="34"/>
  <c r="A35" i="34"/>
  <c r="A36" i="34"/>
  <c r="A37" i="34"/>
  <c r="E88" i="34"/>
  <c r="E89" i="34"/>
  <c r="J31" i="26"/>
  <c r="N43" i="27"/>
  <c r="N38" i="27"/>
  <c r="N14" i="27"/>
  <c r="J49" i="35"/>
  <c r="M49" i="35"/>
  <c r="A41" i="35"/>
  <c r="A47" i="35"/>
  <c r="A49" i="35"/>
  <c r="A48" i="35"/>
  <c r="Y3" i="26"/>
  <c r="Z3" i="26"/>
  <c r="Z49" i="26"/>
  <c r="AA3" i="26"/>
  <c r="Y4" i="26"/>
  <c r="Z4" i="26"/>
  <c r="AA4" i="26"/>
  <c r="Y5" i="26"/>
  <c r="Z5" i="26"/>
  <c r="AA5" i="26"/>
  <c r="Y6" i="26"/>
  <c r="Z6" i="26"/>
  <c r="AA6" i="26"/>
  <c r="Y7" i="26"/>
  <c r="Z7" i="26"/>
  <c r="AA7" i="26"/>
  <c r="Y8" i="26"/>
  <c r="Z8" i="26"/>
  <c r="AA8" i="26"/>
  <c r="Y9" i="26"/>
  <c r="Z9" i="26"/>
  <c r="AA9" i="26"/>
  <c r="Y10" i="26"/>
  <c r="Z10" i="26"/>
  <c r="AA10" i="26"/>
  <c r="Y11" i="26"/>
  <c r="Z11" i="26"/>
  <c r="AA11" i="26"/>
  <c r="Y12" i="26"/>
  <c r="Z12" i="26"/>
  <c r="AA12" i="26"/>
  <c r="Y13" i="26"/>
  <c r="Z13" i="26"/>
  <c r="AA13" i="26"/>
  <c r="Y14" i="26"/>
  <c r="Z14" i="26"/>
  <c r="AA14" i="26"/>
  <c r="Y15" i="26"/>
  <c r="Z15" i="26"/>
  <c r="AA15" i="26"/>
  <c r="Y16" i="26"/>
  <c r="Z16" i="26"/>
  <c r="AA16" i="26"/>
  <c r="Y17" i="26"/>
  <c r="Z17" i="26"/>
  <c r="AA17" i="26"/>
  <c r="Y18" i="26"/>
  <c r="Z18" i="26"/>
  <c r="AA18" i="26"/>
  <c r="Y19" i="26"/>
  <c r="Z19" i="26"/>
  <c r="AA19" i="26"/>
  <c r="Y20" i="26"/>
  <c r="Z20" i="26"/>
  <c r="AA20" i="26"/>
  <c r="Y21" i="26"/>
  <c r="Z21" i="26"/>
  <c r="AA21" i="26"/>
  <c r="Y22" i="26"/>
  <c r="Z22" i="26"/>
  <c r="AA22" i="26"/>
  <c r="Y23" i="26"/>
  <c r="Z23" i="26"/>
  <c r="AA23" i="26"/>
  <c r="Y24" i="26"/>
  <c r="Z24" i="26"/>
  <c r="AA24" i="26"/>
  <c r="Y25" i="26"/>
  <c r="Z25" i="26"/>
  <c r="AA25" i="26"/>
  <c r="Y26" i="26"/>
  <c r="Z26" i="26"/>
  <c r="AA26" i="26"/>
  <c r="Y27" i="26"/>
  <c r="Z27" i="26"/>
  <c r="AA27" i="26"/>
  <c r="Y28" i="26"/>
  <c r="Z28" i="26"/>
  <c r="AA28" i="26"/>
  <c r="Y29" i="26"/>
  <c r="Z29" i="26"/>
  <c r="AA29" i="26"/>
  <c r="Y30" i="26"/>
  <c r="Z30" i="26"/>
  <c r="AA30" i="26"/>
  <c r="Y31" i="26"/>
  <c r="Z31" i="26"/>
  <c r="AA31" i="26"/>
  <c r="Y32" i="26"/>
  <c r="Z32" i="26"/>
  <c r="AA32" i="26"/>
  <c r="Y33" i="26"/>
  <c r="Z33" i="26"/>
  <c r="AA33" i="26"/>
  <c r="Y34" i="26"/>
  <c r="Z34" i="26"/>
  <c r="AA34" i="26"/>
  <c r="Y35" i="26"/>
  <c r="Z35" i="26"/>
  <c r="AA35" i="26"/>
  <c r="Y36" i="26"/>
  <c r="Z36" i="26"/>
  <c r="AA36" i="26"/>
  <c r="Y37" i="26"/>
  <c r="Z37" i="26"/>
  <c r="AA37" i="26"/>
  <c r="Y38" i="26"/>
  <c r="Z38" i="26"/>
  <c r="AA38" i="26"/>
  <c r="Y39" i="26"/>
  <c r="Z39" i="26"/>
  <c r="AA39" i="26"/>
  <c r="Y40" i="26"/>
  <c r="Z40" i="26"/>
  <c r="AA40" i="26"/>
  <c r="Y41" i="26"/>
  <c r="Z41" i="26"/>
  <c r="AA41" i="26"/>
  <c r="Y42" i="26"/>
  <c r="Z42" i="26"/>
  <c r="AA42" i="26"/>
  <c r="Y43" i="26"/>
  <c r="Z43" i="26"/>
  <c r="AA43" i="26"/>
  <c r="Y44" i="26"/>
  <c r="Z44" i="26"/>
  <c r="AA44" i="26"/>
  <c r="Y45" i="26"/>
  <c r="Z45" i="26"/>
  <c r="AA45" i="26"/>
  <c r="Y46" i="26"/>
  <c r="Z46" i="26"/>
  <c r="AA46" i="26"/>
  <c r="Y47" i="26"/>
  <c r="Z47" i="26"/>
  <c r="AA47" i="26"/>
  <c r="Y48" i="26"/>
  <c r="Z48" i="26"/>
  <c r="AA48" i="26"/>
  <c r="AA2" i="26"/>
  <c r="Z2" i="26"/>
  <c r="Y2" i="26"/>
  <c r="AG4" i="27"/>
  <c r="AH4" i="27"/>
  <c r="AI4" i="27"/>
  <c r="AG5" i="27"/>
  <c r="AH5" i="27"/>
  <c r="AI5" i="27"/>
  <c r="AI47" i="27" s="1"/>
  <c r="AI49" i="27" s="1"/>
  <c r="AG6" i="27"/>
  <c r="AH6" i="27"/>
  <c r="AI6" i="27"/>
  <c r="AG7" i="27"/>
  <c r="AH7" i="27"/>
  <c r="AI7" i="27"/>
  <c r="AG8" i="27"/>
  <c r="AH8" i="27"/>
  <c r="AH47" i="27" s="1"/>
  <c r="AJ47" i="27" s="1"/>
  <c r="AI8" i="27"/>
  <c r="AG9" i="27"/>
  <c r="AH9" i="27"/>
  <c r="AI9" i="27"/>
  <c r="AG10" i="27"/>
  <c r="AH10" i="27"/>
  <c r="AI10" i="27"/>
  <c r="AG11" i="27"/>
  <c r="AH11" i="27"/>
  <c r="AI11" i="27"/>
  <c r="AG12" i="27"/>
  <c r="AH12" i="27"/>
  <c r="AI12" i="27"/>
  <c r="AG13" i="27"/>
  <c r="AH13" i="27"/>
  <c r="AI13" i="27"/>
  <c r="AG14" i="27"/>
  <c r="AH14" i="27"/>
  <c r="AI14" i="27"/>
  <c r="AG15" i="27"/>
  <c r="AH15" i="27"/>
  <c r="AI15" i="27"/>
  <c r="AG16" i="27"/>
  <c r="AH16" i="27"/>
  <c r="AI16" i="27"/>
  <c r="AG17" i="27"/>
  <c r="AH17" i="27"/>
  <c r="AI17" i="27"/>
  <c r="AG18" i="27"/>
  <c r="AH18" i="27"/>
  <c r="AI18" i="27"/>
  <c r="AG19" i="27"/>
  <c r="AH19" i="27"/>
  <c r="AI19" i="27"/>
  <c r="AG20" i="27"/>
  <c r="AH20" i="27"/>
  <c r="AI20" i="27"/>
  <c r="AG21" i="27"/>
  <c r="AH21" i="27"/>
  <c r="AI21" i="27"/>
  <c r="AG22" i="27"/>
  <c r="AH22" i="27"/>
  <c r="AI22" i="27"/>
  <c r="AG23" i="27"/>
  <c r="AH23" i="27"/>
  <c r="AI23" i="27"/>
  <c r="AG24" i="27"/>
  <c r="AH24" i="27"/>
  <c r="AI24" i="27"/>
  <c r="AG25" i="27"/>
  <c r="AH25" i="27"/>
  <c r="AI25" i="27"/>
  <c r="AG26" i="27"/>
  <c r="AH26" i="27"/>
  <c r="AI26" i="27"/>
  <c r="AG27" i="27"/>
  <c r="AH27" i="27"/>
  <c r="AI27" i="27"/>
  <c r="AG28" i="27"/>
  <c r="AH28" i="27"/>
  <c r="AI28" i="27"/>
  <c r="AG29" i="27"/>
  <c r="AH29" i="27"/>
  <c r="AI29" i="27"/>
  <c r="AG30" i="27"/>
  <c r="AH30" i="27"/>
  <c r="AI30" i="27"/>
  <c r="AG31" i="27"/>
  <c r="AH31" i="27"/>
  <c r="AI31" i="27"/>
  <c r="AG32" i="27"/>
  <c r="AH32" i="27"/>
  <c r="AI32" i="27"/>
  <c r="AG33" i="27"/>
  <c r="AH33" i="27"/>
  <c r="AI33" i="27"/>
  <c r="AG34" i="27"/>
  <c r="AH34" i="27"/>
  <c r="AI34" i="27"/>
  <c r="AG35" i="27"/>
  <c r="AH35" i="27"/>
  <c r="AI35" i="27"/>
  <c r="AG36" i="27"/>
  <c r="AH36" i="27"/>
  <c r="AI36" i="27"/>
  <c r="AG37" i="27"/>
  <c r="AH37" i="27"/>
  <c r="AI37" i="27"/>
  <c r="AG38" i="27"/>
  <c r="AH38" i="27"/>
  <c r="AI38" i="27"/>
  <c r="AG39" i="27"/>
  <c r="AH39" i="27"/>
  <c r="AI39" i="27"/>
  <c r="AG40" i="27"/>
  <c r="AH40" i="27"/>
  <c r="AI40" i="27"/>
  <c r="AG41" i="27"/>
  <c r="AH41" i="27"/>
  <c r="AI41" i="27"/>
  <c r="AG42" i="27"/>
  <c r="AH42" i="27"/>
  <c r="AI42" i="27"/>
  <c r="AG43" i="27"/>
  <c r="AH43" i="27"/>
  <c r="AI43" i="27"/>
  <c r="AG44" i="27"/>
  <c r="AH44" i="27"/>
  <c r="AI44" i="27"/>
  <c r="AG45" i="27"/>
  <c r="AH45" i="27"/>
  <c r="AI45" i="27"/>
  <c r="AG46" i="27"/>
  <c r="AH46" i="27"/>
  <c r="AI46" i="27"/>
  <c r="AI3" i="27"/>
  <c r="AH3" i="27"/>
  <c r="AG3" i="27"/>
  <c r="A18" i="34"/>
  <c r="A24" i="34"/>
  <c r="A19" i="34"/>
  <c r="A15" i="34"/>
  <c r="A20" i="34"/>
  <c r="A16" i="34"/>
  <c r="A21" i="34"/>
  <c r="A22" i="34"/>
  <c r="A23" i="34"/>
  <c r="M47" i="27"/>
  <c r="C54" i="27" s="1"/>
  <c r="C56" i="27" s="1"/>
  <c r="A7" i="34"/>
  <c r="A8" i="34"/>
  <c r="A9" i="34"/>
  <c r="A11" i="34"/>
  <c r="A14" i="34"/>
  <c r="A6" i="34"/>
  <c r="A12" i="34"/>
  <c r="A13" i="34"/>
  <c r="A10" i="34"/>
  <c r="J29" i="26"/>
  <c r="A39" i="35"/>
  <c r="A40" i="35"/>
  <c r="A42" i="35"/>
  <c r="A37" i="35"/>
  <c r="A35" i="35"/>
  <c r="A58" i="35"/>
  <c r="A38" i="35"/>
  <c r="A59" i="35"/>
  <c r="A45" i="35"/>
  <c r="A44" i="35"/>
  <c r="A43" i="35"/>
  <c r="A36" i="35"/>
  <c r="A62" i="35"/>
  <c r="J47" i="26"/>
  <c r="J46" i="26"/>
  <c r="N5" i="34"/>
  <c r="N4" i="34"/>
  <c r="N3" i="34"/>
  <c r="A5" i="34"/>
  <c r="A4" i="34"/>
  <c r="J11" i="26"/>
  <c r="J45" i="26"/>
  <c r="J44" i="26"/>
  <c r="J43" i="26"/>
  <c r="J42" i="26"/>
  <c r="J41" i="26"/>
  <c r="J40" i="26"/>
  <c r="J39" i="26"/>
  <c r="J38" i="26"/>
  <c r="J37" i="26"/>
  <c r="J36" i="26"/>
  <c r="J35" i="26"/>
  <c r="J34" i="26"/>
  <c r="J32" i="26"/>
  <c r="J30" i="26"/>
  <c r="J28" i="26"/>
  <c r="J27" i="26"/>
  <c r="J26" i="26"/>
  <c r="J25" i="26"/>
  <c r="J23" i="26"/>
  <c r="J20" i="26"/>
  <c r="J16" i="26"/>
  <c r="J14" i="26"/>
  <c r="P48" i="26"/>
  <c r="J9" i="26"/>
  <c r="J7" i="26"/>
  <c r="J22" i="26"/>
  <c r="J12" i="26"/>
  <c r="P46" i="26"/>
  <c r="J5" i="26"/>
  <c r="N45" i="27"/>
  <c r="N4" i="27"/>
  <c r="N46" i="27"/>
  <c r="N29" i="27"/>
  <c r="N26" i="27"/>
  <c r="N24" i="27"/>
  <c r="N17" i="27"/>
  <c r="N8" i="27"/>
  <c r="N7" i="27"/>
  <c r="N6" i="27"/>
  <c r="N42" i="27"/>
  <c r="N41" i="27"/>
  <c r="N40" i="27"/>
  <c r="N30" i="27"/>
  <c r="N23" i="27"/>
  <c r="N21" i="27"/>
  <c r="N15" i="27"/>
  <c r="N9" i="27"/>
  <c r="N25" i="27"/>
  <c r="N39" i="27"/>
  <c r="N36" i="27"/>
  <c r="N13" i="27"/>
  <c r="N28" i="27"/>
  <c r="N5" i="27"/>
  <c r="N3" i="27"/>
  <c r="N27" i="27"/>
  <c r="N33" i="27"/>
  <c r="N18" i="27"/>
  <c r="N34" i="27"/>
  <c r="N32" i="27"/>
  <c r="N37" i="27"/>
  <c r="N11" i="27"/>
  <c r="N10" i="27"/>
  <c r="N20" i="27"/>
  <c r="N22" i="27"/>
  <c r="N19" i="27"/>
  <c r="N12" i="27"/>
  <c r="N35" i="27"/>
  <c r="I49" i="26"/>
  <c r="C54" i="26"/>
  <c r="C56" i="26"/>
  <c r="F49" i="26"/>
  <c r="C53" i="26"/>
  <c r="C57" i="26"/>
  <c r="J8" i="26"/>
  <c r="P47" i="26"/>
  <c r="N31" i="27"/>
  <c r="A45" i="27"/>
  <c r="O43" i="26"/>
  <c r="O8" i="26"/>
  <c r="S44" i="27"/>
  <c r="H102" i="9"/>
  <c r="A41" i="26"/>
  <c r="A42" i="26"/>
  <c r="A43" i="26"/>
  <c r="A44" i="26"/>
  <c r="A45" i="26"/>
  <c r="A6" i="27"/>
  <c r="A7" i="27"/>
  <c r="A8" i="27"/>
  <c r="A14" i="27"/>
  <c r="A17" i="27"/>
  <c r="A24" i="27"/>
  <c r="A26" i="27"/>
  <c r="A29" i="27"/>
  <c r="A38" i="27"/>
  <c r="A43" i="27"/>
  <c r="A46" i="27"/>
  <c r="A4" i="27"/>
  <c r="R55" i="27"/>
  <c r="O4" i="26"/>
  <c r="J97" i="9"/>
  <c r="D104" i="9"/>
  <c r="F97" i="9"/>
  <c r="D103" i="9"/>
  <c r="M37" i="26"/>
  <c r="O36" i="26"/>
  <c r="O32" i="26"/>
  <c r="O30" i="26"/>
  <c r="O28" i="26"/>
  <c r="O27" i="26"/>
  <c r="O26" i="26"/>
  <c r="M26" i="26"/>
  <c r="O12" i="26"/>
  <c r="O6" i="26"/>
  <c r="O3" i="26"/>
  <c r="O2" i="26"/>
  <c r="A44" i="27"/>
  <c r="Y5" i="27"/>
  <c r="Q31" i="26"/>
  <c r="A20" i="26"/>
  <c r="A15" i="26"/>
  <c r="A31" i="27"/>
  <c r="A35" i="27"/>
  <c r="A12" i="27"/>
  <c r="A19" i="27"/>
  <c r="A22" i="27"/>
  <c r="A20" i="27"/>
  <c r="A10" i="27"/>
  <c r="A11" i="27"/>
  <c r="A37" i="27"/>
  <c r="A32" i="27"/>
  <c r="A34" i="27"/>
  <c r="A18" i="27"/>
  <c r="A33" i="27"/>
  <c r="A25" i="27"/>
  <c r="A27" i="27"/>
  <c r="A39" i="27"/>
  <c r="A3" i="27"/>
  <c r="A5" i="27"/>
  <c r="A9" i="27"/>
  <c r="A13" i="27"/>
  <c r="A15" i="27"/>
  <c r="A21" i="27"/>
  <c r="A23" i="27"/>
  <c r="A28" i="27"/>
  <c r="A30" i="27"/>
  <c r="A36" i="27"/>
  <c r="A40" i="27"/>
  <c r="A41" i="27"/>
  <c r="A42" i="27"/>
  <c r="A16" i="27"/>
  <c r="A23" i="26"/>
  <c r="A24" i="26"/>
  <c r="A25" i="26"/>
  <c r="A26" i="26"/>
  <c r="A27" i="26"/>
  <c r="A28" i="26"/>
  <c r="A29" i="26"/>
  <c r="A30" i="26"/>
  <c r="A31" i="26"/>
  <c r="A32" i="26"/>
  <c r="A33" i="26"/>
  <c r="A34" i="26"/>
  <c r="A35" i="26"/>
  <c r="A36" i="26"/>
  <c r="A37" i="26"/>
  <c r="A38" i="26"/>
  <c r="A39" i="26"/>
  <c r="A40" i="26"/>
  <c r="S33" i="27"/>
  <c r="L18" i="22"/>
  <c r="K36" i="22"/>
  <c r="C42" i="22"/>
  <c r="F36" i="22"/>
  <c r="C41" i="22"/>
  <c r="C44" i="22"/>
  <c r="S32" i="27"/>
  <c r="S34" i="27"/>
  <c r="S18" i="27"/>
  <c r="S37" i="27"/>
  <c r="Q14" i="26"/>
  <c r="Q13" i="26"/>
  <c r="Q12" i="26"/>
  <c r="A8" i="26"/>
  <c r="A9" i="26"/>
  <c r="A10" i="26"/>
  <c r="A11" i="26"/>
  <c r="A12" i="26"/>
  <c r="A13" i="26"/>
  <c r="A14" i="26"/>
  <c r="A16" i="26"/>
  <c r="A17" i="26"/>
  <c r="A18" i="26"/>
  <c r="A19" i="26"/>
  <c r="A21" i="26"/>
  <c r="A22" i="26"/>
  <c r="S16" i="27"/>
  <c r="G103" i="9"/>
  <c r="A7" i="26"/>
  <c r="A6" i="26"/>
  <c r="A5" i="26"/>
  <c r="A4" i="26"/>
  <c r="A3" i="26"/>
  <c r="A2" i="26"/>
  <c r="L34" i="22"/>
  <c r="L33" i="22"/>
  <c r="L35" i="22"/>
  <c r="L32" i="22"/>
  <c r="L31" i="22"/>
  <c r="L30" i="22"/>
  <c r="L29" i="22"/>
  <c r="L20" i="22"/>
  <c r="L28" i="22"/>
  <c r="L19" i="22"/>
  <c r="L27" i="22"/>
  <c r="L26" i="22"/>
  <c r="L17" i="22"/>
  <c r="L25" i="22"/>
  <c r="L24" i="22"/>
  <c r="L23" i="22"/>
  <c r="L22" i="22"/>
  <c r="L21" i="22"/>
  <c r="L16" i="22"/>
  <c r="L5" i="22"/>
  <c r="L15" i="22"/>
  <c r="L14" i="22"/>
  <c r="L13" i="22"/>
  <c r="L10" i="22"/>
  <c r="L9" i="22"/>
  <c r="L8" i="22"/>
  <c r="L3" i="22"/>
  <c r="L11" i="22"/>
  <c r="L12" i="22"/>
  <c r="L4" i="22"/>
  <c r="L7" i="22"/>
  <c r="M60" i="9"/>
  <c r="M16" i="9"/>
  <c r="M80" i="9"/>
  <c r="M88" i="9"/>
  <c r="M11" i="9"/>
  <c r="M6" i="9"/>
  <c r="M4" i="9"/>
  <c r="M10" i="9"/>
  <c r="M18" i="9"/>
  <c r="M19" i="9"/>
  <c r="M23" i="9"/>
  <c r="M40" i="9"/>
  <c r="M43" i="9"/>
  <c r="M50" i="9"/>
  <c r="M54" i="9"/>
  <c r="M77" i="9"/>
  <c r="M84" i="9"/>
  <c r="M87" i="9"/>
  <c r="M96" i="9"/>
  <c r="E43" i="22"/>
  <c r="L6" i="22"/>
  <c r="R60" i="9"/>
  <c r="AH75" i="9"/>
  <c r="R75" i="9"/>
  <c r="M75" i="9"/>
  <c r="A75" i="9"/>
  <c r="U27" i="22"/>
  <c r="T14" i="9"/>
  <c r="Z68" i="9"/>
  <c r="R16" i="9"/>
  <c r="A16" i="9"/>
  <c r="U55" i="9"/>
  <c r="Y17" i="22"/>
  <c r="AA4" i="22"/>
  <c r="AA6" i="22"/>
  <c r="AA7" i="22"/>
  <c r="AA8" i="22"/>
  <c r="AA9" i="22"/>
  <c r="AA10" i="22"/>
  <c r="AA11" i="22"/>
  <c r="AA12" i="22"/>
  <c r="AA13" i="22"/>
  <c r="AA14" i="22"/>
  <c r="AA15" i="22"/>
  <c r="AA5" i="22"/>
  <c r="AA16" i="22"/>
  <c r="AA24" i="22"/>
  <c r="AA25" i="22"/>
  <c r="AA26" i="22"/>
  <c r="AA23" i="22"/>
  <c r="AA27" i="22"/>
  <c r="AA22" i="22"/>
  <c r="AA19" i="22"/>
  <c r="AA21" i="22"/>
  <c r="AA28" i="22"/>
  <c r="AA20" i="22"/>
  <c r="AA29" i="22"/>
  <c r="AA30" i="22"/>
  <c r="AA17" i="22"/>
  <c r="AA18" i="22"/>
  <c r="AA31" i="22"/>
  <c r="AA32" i="22"/>
  <c r="AA35" i="22"/>
  <c r="AA33" i="22"/>
  <c r="AA34" i="22"/>
  <c r="AA3" i="22"/>
  <c r="R93" i="9"/>
  <c r="R92" i="9"/>
  <c r="R85" i="9"/>
  <c r="R81" i="9"/>
  <c r="R78" i="9"/>
  <c r="R69" i="9"/>
  <c r="R66" i="9"/>
  <c r="R58" i="9"/>
  <c r="R53" i="9"/>
  <c r="R44" i="9"/>
  <c r="R45" i="9"/>
  <c r="R37" i="9"/>
  <c r="R36" i="9"/>
  <c r="R34" i="9"/>
  <c r="R32" i="9"/>
  <c r="R33" i="9"/>
  <c r="R31" i="9"/>
  <c r="R28" i="9"/>
  <c r="R12" i="9"/>
  <c r="R13" i="9"/>
  <c r="R8" i="9"/>
  <c r="R94" i="9"/>
  <c r="R83" i="9"/>
  <c r="R91" i="9"/>
  <c r="R89" i="9"/>
  <c r="R82" i="9"/>
  <c r="R74" i="9"/>
  <c r="R73" i="9"/>
  <c r="R71" i="9"/>
  <c r="R70" i="9"/>
  <c r="R67" i="9"/>
  <c r="R64" i="9"/>
  <c r="R61" i="9"/>
  <c r="R57" i="9"/>
  <c r="R51" i="9"/>
  <c r="R49" i="9"/>
  <c r="R48" i="9"/>
  <c r="R47" i="9"/>
  <c r="R46" i="9"/>
  <c r="R42" i="9"/>
  <c r="R41" i="9"/>
  <c r="R38" i="9"/>
  <c r="R35" i="9"/>
  <c r="R30" i="9"/>
  <c r="R29" i="9"/>
  <c r="R27" i="9"/>
  <c r="R25" i="9"/>
  <c r="R21" i="9"/>
  <c r="R14" i="9"/>
  <c r="R2" i="9"/>
  <c r="R90" i="9"/>
  <c r="R86" i="9"/>
  <c r="R79" i="9"/>
  <c r="R76" i="9"/>
  <c r="R72" i="9"/>
  <c r="R68" i="9"/>
  <c r="R65" i="9"/>
  <c r="R63" i="9"/>
  <c r="R62" i="9"/>
  <c r="R59" i="9"/>
  <c r="R56" i="9"/>
  <c r="R55" i="9"/>
  <c r="R52" i="9"/>
  <c r="R39" i="9"/>
  <c r="R26" i="9"/>
  <c r="R24" i="9"/>
  <c r="R22" i="9"/>
  <c r="R20" i="9"/>
  <c r="R17" i="9"/>
  <c r="R15" i="9"/>
  <c r="R9" i="9"/>
  <c r="R7" i="9"/>
  <c r="R5" i="9"/>
  <c r="R3" i="9"/>
  <c r="R96" i="9"/>
  <c r="R87" i="9"/>
  <c r="R84" i="9"/>
  <c r="R77" i="9"/>
  <c r="R54" i="9"/>
  <c r="R50" i="9"/>
  <c r="R43" i="9"/>
  <c r="R40" i="9"/>
  <c r="R23" i="9"/>
  <c r="R19" i="9"/>
  <c r="R18" i="9"/>
  <c r="R10" i="9"/>
  <c r="R4" i="9"/>
  <c r="R6" i="9"/>
  <c r="R11" i="9"/>
  <c r="R88" i="9"/>
  <c r="R80" i="9"/>
  <c r="R95" i="9"/>
  <c r="Y91" i="9"/>
  <c r="Y85" i="9"/>
  <c r="D132" i="9"/>
  <c r="T80" i="9"/>
  <c r="T88" i="9"/>
  <c r="T97" i="9"/>
  <c r="D130" i="9"/>
  <c r="E130" i="9"/>
  <c r="E132" i="9"/>
  <c r="C130" i="9"/>
  <c r="AF34" i="22"/>
  <c r="AE34" i="22"/>
  <c r="A34" i="22"/>
  <c r="AF33" i="22"/>
  <c r="AE33" i="22"/>
  <c r="A33" i="22"/>
  <c r="AF35" i="22"/>
  <c r="AE35" i="22"/>
  <c r="A35" i="22"/>
  <c r="AF32" i="22"/>
  <c r="AE32" i="22"/>
  <c r="A32" i="22"/>
  <c r="AF31" i="22"/>
  <c r="AE31" i="22"/>
  <c r="Y31" i="22"/>
  <c r="X31" i="22"/>
  <c r="A31" i="22"/>
  <c r="AF18" i="22"/>
  <c r="AE18" i="22"/>
  <c r="Y18" i="22"/>
  <c r="X18" i="22"/>
  <c r="A18" i="22"/>
  <c r="AF17" i="22"/>
  <c r="AE17" i="22"/>
  <c r="X17" i="22"/>
  <c r="A17" i="22"/>
  <c r="AF30" i="22"/>
  <c r="AE30" i="22"/>
  <c r="Y30" i="22"/>
  <c r="X30" i="22"/>
  <c r="A30" i="22"/>
  <c r="AF29" i="22"/>
  <c r="AE29" i="22"/>
  <c r="Y29" i="22"/>
  <c r="X29" i="22"/>
  <c r="A29" i="22"/>
  <c r="AF20" i="22"/>
  <c r="AE20" i="22"/>
  <c r="Y20" i="22"/>
  <c r="X20" i="22"/>
  <c r="A20" i="22"/>
  <c r="AF28" i="22"/>
  <c r="AE28" i="22"/>
  <c r="Y28" i="22"/>
  <c r="X28" i="22"/>
  <c r="A28" i="22"/>
  <c r="AF21" i="22"/>
  <c r="AE21" i="22"/>
  <c r="X21" i="22"/>
  <c r="A21" i="22"/>
  <c r="AF19" i="22"/>
  <c r="AE19" i="22"/>
  <c r="Y19" i="22"/>
  <c r="X19" i="22"/>
  <c r="A19" i="22"/>
  <c r="AF22" i="22"/>
  <c r="AE22" i="22"/>
  <c r="Y22" i="22"/>
  <c r="X22" i="22"/>
  <c r="A22" i="22"/>
  <c r="AF27" i="22"/>
  <c r="AE27" i="22"/>
  <c r="Y27" i="22"/>
  <c r="X27" i="22"/>
  <c r="A27" i="22"/>
  <c r="AF23" i="22"/>
  <c r="AE23" i="22"/>
  <c r="Y23" i="22"/>
  <c r="X23" i="22"/>
  <c r="A23" i="22"/>
  <c r="AF26" i="22"/>
  <c r="AE26" i="22"/>
  <c r="X26" i="22"/>
  <c r="Y26" i="22"/>
  <c r="A26" i="22"/>
  <c r="AF25" i="22"/>
  <c r="AE25" i="22"/>
  <c r="Y25" i="22"/>
  <c r="X25" i="22"/>
  <c r="A25" i="22"/>
  <c r="AF24" i="22"/>
  <c r="AE24" i="22"/>
  <c r="Y24" i="22"/>
  <c r="X24" i="22"/>
  <c r="A24" i="22"/>
  <c r="AF16" i="22"/>
  <c r="AE16" i="22"/>
  <c r="A16" i="22"/>
  <c r="AF5" i="22"/>
  <c r="AE5" i="22"/>
  <c r="P5" i="22"/>
  <c r="O5" i="22"/>
  <c r="A5" i="22"/>
  <c r="AF15" i="22"/>
  <c r="AE15" i="22"/>
  <c r="P15" i="22"/>
  <c r="O15" i="22"/>
  <c r="A15" i="22"/>
  <c r="AF14" i="22"/>
  <c r="AE14" i="22"/>
  <c r="P14" i="22"/>
  <c r="O14" i="22"/>
  <c r="A14" i="22"/>
  <c r="AF13" i="22"/>
  <c r="AE13" i="22"/>
  <c r="P13" i="22"/>
  <c r="O13" i="22"/>
  <c r="A13" i="22"/>
  <c r="AF12" i="22"/>
  <c r="AE12" i="22"/>
  <c r="P12" i="22"/>
  <c r="O12" i="22"/>
  <c r="A12" i="22"/>
  <c r="AF11" i="22"/>
  <c r="AE11" i="22"/>
  <c r="P11" i="22"/>
  <c r="O11" i="22"/>
  <c r="A11" i="22"/>
  <c r="AF10" i="22"/>
  <c r="AE10" i="22"/>
  <c r="P10" i="22"/>
  <c r="O10" i="22"/>
  <c r="A10" i="22"/>
  <c r="AF9" i="22"/>
  <c r="AE9" i="22"/>
  <c r="P9" i="22"/>
  <c r="O9" i="22"/>
  <c r="A9" i="22"/>
  <c r="AF8" i="22"/>
  <c r="AE8" i="22"/>
  <c r="P8" i="22"/>
  <c r="O8" i="22"/>
  <c r="A8" i="22"/>
  <c r="AF7" i="22"/>
  <c r="AE7" i="22"/>
  <c r="P7" i="22"/>
  <c r="O7" i="22"/>
  <c r="A7" i="22"/>
  <c r="AF6" i="22"/>
  <c r="AE6" i="22"/>
  <c r="P6" i="22"/>
  <c r="O6" i="22"/>
  <c r="A6" i="22"/>
  <c r="AF4" i="22"/>
  <c r="AE4" i="22"/>
  <c r="P4" i="22"/>
  <c r="O4" i="22"/>
  <c r="A4" i="22"/>
  <c r="AF3" i="22"/>
  <c r="AE3" i="22"/>
  <c r="P3" i="22"/>
  <c r="O3" i="22"/>
  <c r="A3" i="22"/>
  <c r="O16" i="22"/>
  <c r="AH74" i="9"/>
  <c r="P97" i="9"/>
  <c r="S97" i="9"/>
  <c r="Z89" i="9"/>
  <c r="M74" i="9"/>
  <c r="A74" i="9"/>
  <c r="AH4" i="9"/>
  <c r="AH6" i="9"/>
  <c r="A93" i="9"/>
  <c r="A92" i="9"/>
  <c r="A85" i="9"/>
  <c r="A81" i="9"/>
  <c r="A78" i="9"/>
  <c r="A69" i="9"/>
  <c r="A66" i="9"/>
  <c r="A58" i="9"/>
  <c r="A53" i="9"/>
  <c r="A44" i="9"/>
  <c r="A45" i="9"/>
  <c r="A37" i="9"/>
  <c r="A36" i="9"/>
  <c r="A34" i="9"/>
  <c r="A32" i="9"/>
  <c r="A33" i="9"/>
  <c r="A31" i="9"/>
  <c r="A28" i="9"/>
  <c r="A12" i="9"/>
  <c r="A13" i="9"/>
  <c r="A8" i="9"/>
  <c r="A94" i="9"/>
  <c r="A88" i="9"/>
  <c r="A80" i="9"/>
  <c r="A90" i="9"/>
  <c r="A86" i="9"/>
  <c r="A79" i="9"/>
  <c r="A76" i="9"/>
  <c r="A72" i="9"/>
  <c r="A68" i="9"/>
  <c r="A65" i="9"/>
  <c r="A63" i="9"/>
  <c r="A62" i="9"/>
  <c r="A59" i="9"/>
  <c r="A56" i="9"/>
  <c r="A55" i="9"/>
  <c r="A52" i="9"/>
  <c r="A39" i="9"/>
  <c r="A26" i="9"/>
  <c r="A24" i="9"/>
  <c r="A22" i="9"/>
  <c r="A20" i="9"/>
  <c r="A17" i="9"/>
  <c r="A15" i="9"/>
  <c r="A9" i="9"/>
  <c r="A7" i="9"/>
  <c r="A5" i="9"/>
  <c r="A3" i="9"/>
  <c r="A83" i="9"/>
  <c r="A91" i="9"/>
  <c r="A89" i="9"/>
  <c r="A82" i="9"/>
  <c r="A73" i="9"/>
  <c r="A71" i="9"/>
  <c r="A70" i="9"/>
  <c r="A67" i="9"/>
  <c r="A64" i="9"/>
  <c r="A61" i="9"/>
  <c r="A57" i="9"/>
  <c r="A51" i="9"/>
  <c r="A49" i="9"/>
  <c r="A48" i="9"/>
  <c r="A47" i="9"/>
  <c r="A46" i="9"/>
  <c r="A42" i="9"/>
  <c r="A41" i="9"/>
  <c r="A38" i="9"/>
  <c r="A35" i="9"/>
  <c r="A30" i="9"/>
  <c r="A29" i="9"/>
  <c r="A27" i="9"/>
  <c r="A25" i="9"/>
  <c r="A21" i="9"/>
  <c r="A14" i="9"/>
  <c r="A2" i="9"/>
  <c r="A96" i="9"/>
  <c r="A87" i="9"/>
  <c r="A84" i="9"/>
  <c r="A77" i="9"/>
  <c r="A54" i="9"/>
  <c r="A50" i="9"/>
  <c r="A43" i="9"/>
  <c r="A40" i="9"/>
  <c r="A23" i="9"/>
  <c r="A19" i="9"/>
  <c r="A18" i="9"/>
  <c r="A10" i="9"/>
  <c r="A4" i="9"/>
  <c r="A6" i="9"/>
  <c r="A11" i="9"/>
  <c r="AH96" i="9"/>
  <c r="AH87" i="9"/>
  <c r="AH84" i="9"/>
  <c r="AH77" i="9"/>
  <c r="AH54" i="9"/>
  <c r="AH40" i="9"/>
  <c r="AH19" i="9"/>
  <c r="U90" i="9"/>
  <c r="U97" i="9"/>
  <c r="U86" i="9"/>
  <c r="U79" i="9"/>
  <c r="U76" i="9"/>
  <c r="U72" i="9"/>
  <c r="U68" i="9"/>
  <c r="U65" i="9"/>
  <c r="U63" i="9"/>
  <c r="U62" i="9"/>
  <c r="U59" i="9"/>
  <c r="U56" i="9"/>
  <c r="U52" i="9"/>
  <c r="U26" i="9"/>
  <c r="U24" i="9"/>
  <c r="U22" i="9"/>
  <c r="U20" i="9"/>
  <c r="U17" i="9"/>
  <c r="U15" i="9"/>
  <c r="U9" i="9"/>
  <c r="U7" i="9"/>
  <c r="U5" i="9"/>
  <c r="U3" i="9"/>
  <c r="A95" i="9"/>
  <c r="Y58" i="9"/>
  <c r="M15" i="9"/>
  <c r="M20" i="9"/>
  <c r="M22" i="9"/>
  <c r="M24" i="9"/>
  <c r="M26" i="9"/>
  <c r="M39" i="9"/>
  <c r="M52" i="9"/>
  <c r="M55" i="9"/>
  <c r="M56" i="9"/>
  <c r="M59" i="9"/>
  <c r="M62" i="9"/>
  <c r="M63" i="9"/>
  <c r="M65" i="9"/>
  <c r="M68" i="9"/>
  <c r="M72" i="9"/>
  <c r="M76" i="9"/>
  <c r="M79" i="9"/>
  <c r="M86" i="9"/>
  <c r="M90" i="9"/>
  <c r="M7" i="9"/>
  <c r="M17" i="9"/>
  <c r="M5" i="9"/>
  <c r="M37" i="9"/>
  <c r="M89" i="9"/>
  <c r="M14" i="9"/>
  <c r="M12" i="9"/>
  <c r="M94" i="9"/>
  <c r="M13" i="9"/>
  <c r="M31" i="9"/>
  <c r="M32" i="9"/>
  <c r="M33" i="9"/>
  <c r="M28" i="9"/>
  <c r="M36" i="9"/>
  <c r="M29" i="9"/>
  <c r="M44" i="9"/>
  <c r="M45" i="9"/>
  <c r="M58" i="9"/>
  <c r="M34" i="9"/>
  <c r="M35" i="9"/>
  <c r="M78" i="9"/>
  <c r="M81" i="9"/>
  <c r="M85" i="9"/>
  <c r="M53" i="9"/>
  <c r="M83" i="9"/>
  <c r="M92" i="9"/>
  <c r="M93" i="9"/>
  <c r="M2" i="9"/>
  <c r="M21" i="9"/>
  <c r="M25" i="9"/>
  <c r="M27" i="9"/>
  <c r="M38" i="9"/>
  <c r="M30" i="9"/>
  <c r="M66" i="9"/>
  <c r="M67" i="9"/>
  <c r="M42" i="9"/>
  <c r="M41" i="9"/>
  <c r="M46" i="9"/>
  <c r="M49" i="9"/>
  <c r="M51" i="9"/>
  <c r="M57" i="9"/>
  <c r="M61" i="9"/>
  <c r="M64" i="9"/>
  <c r="M69" i="9"/>
  <c r="M70" i="9"/>
  <c r="M71" i="9"/>
  <c r="M73" i="9"/>
  <c r="M82" i="9"/>
  <c r="M91" i="9"/>
  <c r="M47" i="9"/>
  <c r="M48" i="9"/>
  <c r="M3" i="9"/>
  <c r="M9" i="9"/>
  <c r="M8" i="9"/>
  <c r="F138" i="9"/>
  <c r="F140" i="9"/>
  <c r="F141" i="9"/>
  <c r="F142" i="9"/>
  <c r="F143" i="9"/>
  <c r="F137" i="9"/>
  <c r="Z90" i="9"/>
  <c r="Z86" i="9"/>
  <c r="Z62" i="9"/>
  <c r="Z56" i="9"/>
  <c r="Z39" i="9"/>
  <c r="Z26" i="9"/>
  <c r="Z20" i="9"/>
  <c r="Z15" i="9"/>
  <c r="Z9" i="9"/>
  <c r="Z73" i="9"/>
  <c r="Y73" i="9"/>
  <c r="Z67" i="9"/>
  <c r="Z64" i="9"/>
  <c r="Z61" i="9"/>
  <c r="Z51" i="9"/>
  <c r="Y51" i="9"/>
  <c r="Z49" i="9"/>
  <c r="Z46" i="9"/>
  <c r="Z38" i="9"/>
  <c r="Z35" i="9"/>
  <c r="Y35" i="9"/>
  <c r="Z30" i="9"/>
  <c r="Y30" i="9"/>
  <c r="Z29" i="9"/>
  <c r="Z27" i="9"/>
  <c r="Z25" i="9"/>
  <c r="Z21" i="9"/>
  <c r="Z2" i="9"/>
  <c r="C45" i="22"/>
  <c r="D106" i="9"/>
  <c r="L36" i="22"/>
  <c r="D107" i="9"/>
  <c r="M97" i="9"/>
  <c r="R97" i="9"/>
  <c r="C118" i="9"/>
  <c r="E118" i="9"/>
  <c r="AA49" i="26"/>
  <c r="AA51" i="26"/>
  <c r="Y49" i="26"/>
  <c r="AB49" i="26"/>
  <c r="AG47" i="27"/>
  <c r="N47" i="27"/>
  <c r="E84" i="34"/>
  <c r="AF23" i="41"/>
  <c r="AG23" i="41" s="1"/>
  <c r="C57" i="27" l="1"/>
  <c r="G57" i="41"/>
  <c r="B125" i="35"/>
  <c r="M105"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4" authorId="0" shapeId="0" xr:uid="{9E56EF71-BAEB-4B28-B3A3-FFCBF9FB7080}">
      <text>
        <r>
          <rPr>
            <b/>
            <sz val="9"/>
            <color indexed="81"/>
            <rFont val="Tahoma"/>
            <family val="2"/>
          </rPr>
          <t>Author:</t>
        </r>
        <r>
          <rPr>
            <sz val="9"/>
            <color indexed="81"/>
            <rFont val="Tahoma"/>
            <family val="2"/>
          </rPr>
          <t xml:space="preserve">
130 Pcs Reduced 12th Mar. 46 Pcs Top up 3/12 separate email= total 2264 pcs</t>
        </r>
      </text>
    </comment>
    <comment ref="F6" authorId="0" shapeId="0" xr:uid="{36A0363D-C2CE-45D9-910C-7ED9280B57D5}">
      <text>
        <r>
          <rPr>
            <b/>
            <sz val="9"/>
            <color indexed="81"/>
            <rFont val="Tahoma"/>
            <family val="2"/>
          </rPr>
          <t>Author:</t>
        </r>
        <r>
          <rPr>
            <sz val="9"/>
            <color indexed="81"/>
            <rFont val="Tahoma"/>
            <family val="2"/>
          </rPr>
          <t xml:space="preserve">
44 PCS ADD TOP UP TO TOTAL= 2169</t>
        </r>
      </text>
    </comment>
    <comment ref="F11" authorId="0" shapeId="0" xr:uid="{09F4D0BB-8DA6-4A0B-B9FE-DD6DE3438BEC}">
      <text>
        <r>
          <rPr>
            <b/>
            <sz val="9"/>
            <color indexed="81"/>
            <rFont val="Tahoma"/>
            <family val="2"/>
          </rPr>
          <t>Author:</t>
        </r>
        <r>
          <rPr>
            <sz val="9"/>
            <color indexed="81"/>
            <rFont val="Tahoma"/>
            <family val="2"/>
          </rPr>
          <t xml:space="preserve">
235 PCS po STILL MISISNG IN INFOR. Qty. Adjusted by VF advice 5% added to 92 pcs new PO: 3602 Pcs.</t>
        </r>
      </text>
    </comment>
    <comment ref="F40" authorId="0" shapeId="0" xr:uid="{AA4CF4E7-288D-4AC8-810C-F7AF8411CCE5}">
      <text>
        <r>
          <rPr>
            <b/>
            <sz val="9"/>
            <color indexed="81"/>
            <rFont val="Tahoma"/>
            <family val="2"/>
          </rPr>
          <t>Author:</t>
        </r>
        <r>
          <rPr>
            <sz val="9"/>
            <color indexed="81"/>
            <rFont val="Tahoma"/>
            <family val="2"/>
          </rPr>
          <t xml:space="preserve">
Qty. 626 pcs Drop 4th Mar.</t>
        </r>
      </text>
    </comment>
    <comment ref="Z40" authorId="0" shapeId="0" xr:uid="{B75ED38C-224C-4BE3-9FA8-F40E432652C2}">
      <text>
        <r>
          <rPr>
            <b/>
            <sz val="9"/>
            <color indexed="81"/>
            <rFont val="Tahoma"/>
            <family val="2"/>
          </rPr>
          <t>Author:</t>
        </r>
        <r>
          <rPr>
            <sz val="9"/>
            <color indexed="81"/>
            <rFont val="Tahoma"/>
            <family val="2"/>
          </rPr>
          <t xml:space="preserve">
Improved TNA. 5th June to 1st June, but depands on fabric inhouse</t>
        </r>
      </text>
    </comment>
    <comment ref="F43" authorId="0" shapeId="0" xr:uid="{344B8D98-B61D-4E7F-B152-AF13067EF641}">
      <text>
        <r>
          <rPr>
            <b/>
            <sz val="9"/>
            <color indexed="81"/>
            <rFont val="Tahoma"/>
            <family val="2"/>
          </rPr>
          <t>Author:</t>
        </r>
        <r>
          <rPr>
            <sz val="9"/>
            <color indexed="81"/>
            <rFont val="Tahoma"/>
            <family val="2"/>
          </rPr>
          <t xml:space="preserve">
4 Pcs TOP UP 4th mar</t>
        </r>
      </text>
    </comment>
    <comment ref="Z47" authorId="0" shapeId="0" xr:uid="{A48F7A70-3647-435B-AA1B-9898C0F686C4}">
      <text>
        <r>
          <rPr>
            <b/>
            <sz val="9"/>
            <color indexed="81"/>
            <rFont val="Tahoma"/>
            <family val="2"/>
          </rPr>
          <t>Apurba:1st TNA was 14th May - Revised TNA 4th June.</t>
        </r>
      </text>
    </comment>
    <comment ref="AA47" authorId="0" shapeId="0" xr:uid="{EF7D8BD9-C7AD-48BE-B21F-A88967BF2A73}">
      <text>
        <r>
          <rPr>
            <b/>
            <sz val="9"/>
            <color indexed="81"/>
            <rFont val="Tahoma"/>
            <family val="2"/>
          </rPr>
          <t>Author:</t>
        </r>
        <r>
          <rPr>
            <sz val="9"/>
            <color indexed="81"/>
            <rFont val="Tahoma"/>
            <family val="2"/>
          </rPr>
          <t xml:space="preserve">
CRD &amp; TNA Has Reviksd due to Materials Late change.</t>
        </r>
      </text>
    </comment>
    <comment ref="Z48" authorId="0" shapeId="0" xr:uid="{23C95BA9-6464-44F3-8007-1B96D0AF95C8}">
      <text>
        <r>
          <rPr>
            <b/>
            <sz val="9"/>
            <color indexed="81"/>
            <rFont val="Tahoma"/>
            <family val="2"/>
          </rPr>
          <t>Apurba:1st TNA was 14th May - Revised TNA 4th June.</t>
        </r>
      </text>
    </comment>
    <comment ref="AA48" authorId="0" shapeId="0" xr:uid="{F973B0A7-B105-4C2C-9BC5-9C08AF88FD8E}">
      <text>
        <r>
          <rPr>
            <b/>
            <sz val="9"/>
            <color indexed="81"/>
            <rFont val="Tahoma"/>
            <family val="2"/>
          </rPr>
          <t>Author:</t>
        </r>
        <r>
          <rPr>
            <sz val="9"/>
            <color indexed="81"/>
            <rFont val="Tahoma"/>
            <family val="2"/>
          </rPr>
          <t xml:space="preserve">
TNA/ CRD Revised Due Materils Late change</t>
        </r>
      </text>
    </comment>
    <comment ref="AA55" authorId="0" shapeId="0" xr:uid="{0F0EA3A1-CC12-45BB-981A-1D5A8A117DF5}">
      <text>
        <r>
          <rPr>
            <b/>
            <sz val="9"/>
            <color indexed="81"/>
            <rFont val="Tahoma"/>
            <family val="2"/>
          </rPr>
          <t>Author:</t>
        </r>
        <r>
          <rPr>
            <sz val="9"/>
            <color indexed="81"/>
            <rFont val="Tahoma"/>
            <family val="2"/>
          </rPr>
          <t xml:space="preserve">
CRD Push out from 23 June.</t>
        </r>
      </text>
    </comment>
    <comment ref="AA56" authorId="0" shapeId="0" xr:uid="{9645C6F7-AB9D-49D4-9562-02A2235A02BC}">
      <text>
        <r>
          <rPr>
            <b/>
            <sz val="9"/>
            <color indexed="81"/>
            <rFont val="Tahoma"/>
            <family val="2"/>
          </rPr>
          <t>Author:</t>
        </r>
        <r>
          <rPr>
            <sz val="9"/>
            <color indexed="81"/>
            <rFont val="Tahoma"/>
            <family val="2"/>
          </rPr>
          <t xml:space="preserve">
CRD Push Out fron 23 June. </t>
        </r>
      </text>
    </comment>
    <comment ref="Y69" authorId="0" shapeId="0" xr:uid="{3D3D6CB7-D79F-4F5A-8F0F-E7A2217958E1}">
      <text>
        <r>
          <rPr>
            <b/>
            <sz val="9"/>
            <color indexed="81"/>
            <rFont val="Tahoma"/>
            <family val="2"/>
          </rPr>
          <t>Author:</t>
        </r>
        <r>
          <rPr>
            <sz val="9"/>
            <color indexed="81"/>
            <rFont val="Tahoma"/>
            <family val="2"/>
          </rPr>
          <t xml:space="preserve">
109 Roll pending to make size set</t>
        </r>
      </text>
    </comment>
    <comment ref="Z84" authorId="0" shapeId="0" xr:uid="{656804D5-78A8-44C1-A85A-26960E825167}">
      <text>
        <r>
          <rPr>
            <b/>
            <sz val="9"/>
            <color indexed="81"/>
            <rFont val="Tahoma"/>
            <family val="2"/>
          </rPr>
          <t>Author:</t>
        </r>
        <r>
          <rPr>
            <sz val="9"/>
            <color indexed="81"/>
            <rFont val="Tahoma"/>
            <family val="2"/>
          </rPr>
          <t xml:space="preserve">
Improved TNA 5/27 from 1st June.,Date.3/14; depends on Fabric inhouse </t>
        </r>
      </text>
    </comment>
    <comment ref="F87" authorId="0" shapeId="0" xr:uid="{E17DB5FE-05C7-4E3C-A587-52C98FCE0C9C}">
      <text>
        <r>
          <rPr>
            <b/>
            <sz val="9"/>
            <color indexed="81"/>
            <rFont val="Tahoma"/>
            <family val="2"/>
          </rPr>
          <t>Author:</t>
        </r>
        <r>
          <rPr>
            <sz val="9"/>
            <color indexed="81"/>
            <rFont val="Tahoma"/>
            <family val="2"/>
          </rPr>
          <t xml:space="preserve">
Qty Drop 323 Pcs 3rd mar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3" authorId="0" shapeId="0" xr:uid="{F5380E1A-A9C8-4B14-B332-CB507A3803AA}">
      <text>
        <r>
          <rPr>
            <b/>
            <sz val="9"/>
            <color indexed="81"/>
            <rFont val="Tahoma"/>
            <family val="2"/>
          </rPr>
          <t>Author:</t>
        </r>
        <r>
          <rPr>
            <sz val="9"/>
            <color indexed="81"/>
            <rFont val="Tahoma"/>
            <family val="2"/>
          </rPr>
          <t xml:space="preserve">
348 pcs drop EAMA PO.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3" authorId="0" shapeId="0" xr:uid="{1EF5C1ED-6983-4E5F-AF46-6332C38BFB9C}">
      <text>
        <r>
          <rPr>
            <b/>
            <sz val="9"/>
            <color indexed="81"/>
            <rFont val="Tahoma"/>
            <family val="2"/>
          </rPr>
          <t>Author:</t>
        </r>
        <r>
          <rPr>
            <sz val="9"/>
            <color indexed="81"/>
            <rFont val="Tahoma"/>
            <family val="2"/>
          </rPr>
          <t xml:space="preserve">
AS PHNOE DISCUSED WITH IQBAIL PCD</t>
        </r>
      </text>
    </comment>
    <comment ref="R3" authorId="0" shapeId="0" xr:uid="{3A9E37E3-D074-47EC-8802-DA69D4F81DFD}">
      <text>
        <r>
          <rPr>
            <b/>
            <sz val="9"/>
            <color indexed="81"/>
            <rFont val="Tahoma"/>
            <family val="2"/>
          </rPr>
          <t>Author:</t>
        </r>
        <r>
          <rPr>
            <sz val="9"/>
            <color indexed="81"/>
            <rFont val="Tahoma"/>
            <family val="2"/>
          </rPr>
          <t xml:space="preserve">
CRD Improved. </t>
        </r>
      </text>
    </comment>
    <comment ref="F18" authorId="0" shapeId="0" xr:uid="{22918D81-128E-422C-93D8-00A33B57B567}">
      <text>
        <r>
          <rPr>
            <b/>
            <sz val="9"/>
            <color indexed="81"/>
            <rFont val="Tahoma"/>
            <family val="2"/>
          </rPr>
          <t>Author:</t>
        </r>
        <r>
          <rPr>
            <sz val="9"/>
            <color indexed="81"/>
            <rFont val="Tahoma"/>
            <family val="2"/>
          </rPr>
          <t xml:space="preserve">
80 Pcs Top Up. 3/3 infor tiger </t>
        </r>
      </text>
    </comment>
    <comment ref="F21" authorId="0" shapeId="0" xr:uid="{91B2F60B-1C90-4DC2-8FFE-AC5BF1F15F46}">
      <text>
        <r>
          <rPr>
            <b/>
            <sz val="9"/>
            <color indexed="81"/>
            <rFont val="Tahoma"/>
            <family val="2"/>
          </rPr>
          <t>Author:</t>
        </r>
        <r>
          <rPr>
            <sz val="9"/>
            <color indexed="81"/>
            <rFont val="Tahoma"/>
            <family val="2"/>
          </rPr>
          <t xml:space="preserve">
File 1 + 2</t>
        </r>
      </text>
    </comment>
    <comment ref="F22" authorId="0" shapeId="0" xr:uid="{F7597803-2CC3-4713-91CE-687ADE69D378}">
      <text>
        <r>
          <rPr>
            <b/>
            <sz val="9"/>
            <color indexed="81"/>
            <rFont val="Tahoma"/>
            <family val="2"/>
          </rPr>
          <t>Author:</t>
        </r>
        <r>
          <rPr>
            <sz val="9"/>
            <color indexed="81"/>
            <rFont val="Tahoma"/>
            <family val="2"/>
          </rPr>
          <t xml:space="preserve">
file 1+2</t>
        </r>
      </text>
    </comment>
    <comment ref="F23" authorId="0" shapeId="0" xr:uid="{755B2162-4243-4DBA-B360-6CF5F11C0D6C}">
      <text>
        <r>
          <rPr>
            <b/>
            <sz val="9"/>
            <color indexed="81"/>
            <rFont val="Tahoma"/>
            <family val="2"/>
          </rPr>
          <t>Author:</t>
        </r>
        <r>
          <rPr>
            <sz val="9"/>
            <color indexed="81"/>
            <rFont val="Tahoma"/>
            <family val="2"/>
          </rPr>
          <t xml:space="preserve">
file 1+2
</t>
        </r>
      </text>
    </comment>
    <comment ref="Q23" authorId="0" shapeId="0" xr:uid="{BCC0F350-37A5-4AF5-962B-515A1FC32EB4}">
      <text>
        <r>
          <rPr>
            <b/>
            <sz val="9"/>
            <color indexed="81"/>
            <rFont val="Tahoma"/>
            <family val="2"/>
          </rPr>
          <t>Author:</t>
        </r>
        <r>
          <rPr>
            <sz val="9"/>
            <color indexed="81"/>
            <rFont val="Tahoma"/>
            <family val="2"/>
          </rPr>
          <t xml:space="preserve">
Brand Frequest CRD Improived 3/17</t>
        </r>
      </text>
    </comment>
    <comment ref="R23" authorId="0" shapeId="0" xr:uid="{9FF0AC8C-758D-4AB9-B4C3-EC00B19F0BC8}">
      <text>
        <r>
          <rPr>
            <b/>
            <sz val="9"/>
            <color indexed="81"/>
            <rFont val="Tahoma"/>
            <family val="2"/>
          </rPr>
          <t>Author:</t>
        </r>
        <r>
          <rPr>
            <sz val="9"/>
            <color indexed="81"/>
            <rFont val="Tahoma"/>
            <family val="2"/>
          </rPr>
          <t xml:space="preserve">
Brand Frequest CRD Improived by 7/2 on date of  3/17</t>
        </r>
      </text>
    </comment>
    <comment ref="F25" authorId="0" shapeId="0" xr:uid="{EC311DFF-E1B7-4340-9E46-044B11FC3D89}">
      <text>
        <r>
          <rPr>
            <b/>
            <sz val="9"/>
            <color indexed="81"/>
            <rFont val="Tahoma"/>
            <family val="2"/>
          </rPr>
          <t>Author:</t>
        </r>
        <r>
          <rPr>
            <sz val="9"/>
            <color indexed="81"/>
            <rFont val="Tahoma"/>
            <family val="2"/>
          </rPr>
          <t xml:space="preserve">
file1 + 2</t>
        </r>
      </text>
    </comment>
    <comment ref="F28" authorId="0" shapeId="0" xr:uid="{AE8D7D0E-416C-4511-833F-6FF61E064128}">
      <text>
        <r>
          <rPr>
            <b/>
            <sz val="9"/>
            <color indexed="81"/>
            <rFont val="Tahoma"/>
            <family val="2"/>
          </rPr>
          <t>Author:</t>
        </r>
        <r>
          <rPr>
            <sz val="9"/>
            <color indexed="81"/>
            <rFont val="Tahoma"/>
            <family val="2"/>
          </rPr>
          <t xml:space="preserve">
File 1 +2 </t>
        </r>
      </text>
    </comment>
    <comment ref="F31" authorId="0" shapeId="0" xr:uid="{45BA34F7-96A0-461F-8EED-E6F92F502D8E}">
      <text>
        <r>
          <rPr>
            <b/>
            <sz val="9"/>
            <color indexed="81"/>
            <rFont val="Tahoma"/>
            <family val="2"/>
          </rPr>
          <t>Author:</t>
        </r>
        <r>
          <rPr>
            <sz val="9"/>
            <color indexed="81"/>
            <rFont val="Tahoma"/>
            <family val="2"/>
          </rPr>
          <t xml:space="preserve">
190 pcs Top Up 3/3 in infor </t>
        </r>
      </text>
    </comment>
    <comment ref="F33" authorId="0" shapeId="0" xr:uid="{034A5E5E-5CD3-40AC-8BAB-F121B3CC5C60}">
      <text>
        <r>
          <rPr>
            <b/>
            <sz val="9"/>
            <color indexed="81"/>
            <rFont val="Tahoma"/>
            <family val="2"/>
          </rPr>
          <t xml:space="preserve">Author:
</t>
        </r>
        <r>
          <rPr>
            <sz val="9"/>
            <color indexed="81"/>
            <rFont val="Tahoma"/>
            <family val="2"/>
          </rPr>
          <t xml:space="preserve">
Late Add 6317 Pcs. Mar buy was 5317 Pcs</t>
        </r>
      </text>
    </comment>
    <comment ref="U34" authorId="0" shapeId="0" xr:uid="{4363AA23-8DC5-4B63-B270-CB41C3743966}">
      <text>
        <r>
          <rPr>
            <b/>
            <sz val="9"/>
            <color indexed="81"/>
            <rFont val="Tahoma"/>
            <family val="2"/>
          </rPr>
          <t>Author:</t>
        </r>
        <r>
          <rPr>
            <sz val="9"/>
            <color indexed="81"/>
            <rFont val="Tahoma"/>
            <family val="2"/>
          </rPr>
          <t xml:space="preserve">
Fabric lead time 85 Days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10" authorId="0" shapeId="0" xr:uid="{712DD2AF-5124-4F5B-8579-67D24567EE8E}">
      <text>
        <r>
          <rPr>
            <b/>
            <sz val="9"/>
            <color indexed="81"/>
            <rFont val="Tahoma"/>
            <family val="2"/>
          </rPr>
          <t>Author:</t>
        </r>
        <r>
          <rPr>
            <sz val="9"/>
            <color indexed="81"/>
            <rFont val="Tahoma"/>
            <family val="2"/>
          </rPr>
          <t xml:space="preserve">
XS size late added 220 Pcs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5" authorId="0" shapeId="0" xr:uid="{1B1121D3-FFF7-4419-B3FD-7F5578DD9B66}">
      <text>
        <r>
          <rPr>
            <b/>
            <sz val="9"/>
            <color indexed="81"/>
            <rFont val="Tahoma"/>
            <family val="2"/>
          </rPr>
          <t>Author:</t>
        </r>
        <r>
          <rPr>
            <sz val="9"/>
            <color indexed="81"/>
            <rFont val="Tahoma"/>
            <family val="2"/>
          </rPr>
          <t xml:space="preserve">
3817 Pcs 4/29 CRD</t>
        </r>
      </text>
    </comment>
    <comment ref="N24" authorId="0" shapeId="0" xr:uid="{25776F0A-B150-46A5-83D2-1F273E2FCA14}">
      <text>
        <r>
          <rPr>
            <b/>
            <sz val="9"/>
            <color indexed="81"/>
            <rFont val="Tahoma"/>
            <family val="2"/>
          </rPr>
          <t>Apurbo: TNA Need to Revise Fabric mill Delivery. Extention.</t>
        </r>
      </text>
    </comment>
    <comment ref="O26" authorId="0" shapeId="0" xr:uid="{920C9833-F03B-4673-9CDB-08BA98C2A4D6}">
      <text>
        <r>
          <rPr>
            <b/>
            <sz val="9"/>
            <color indexed="81"/>
            <rFont val="Tahoma"/>
            <family val="2"/>
          </rPr>
          <t>Author:</t>
        </r>
        <r>
          <rPr>
            <sz val="9"/>
            <color indexed="81"/>
            <rFont val="Tahoma"/>
            <family val="2"/>
          </rPr>
          <t xml:space="preserve">
CRD Extended 1 wk</t>
        </r>
      </text>
    </comment>
    <comment ref="O27" authorId="0" shapeId="0" xr:uid="{F4E1961E-6504-4716-BAD2-7A523AEC5096}">
      <text>
        <r>
          <rPr>
            <b/>
            <sz val="9"/>
            <color indexed="81"/>
            <rFont val="Tahoma"/>
            <family val="2"/>
          </rPr>
          <t>Author:</t>
        </r>
        <r>
          <rPr>
            <sz val="9"/>
            <color indexed="81"/>
            <rFont val="Tahoma"/>
            <family val="2"/>
          </rPr>
          <t xml:space="preserve">
CRD Extended 1 wK</t>
        </r>
      </text>
    </comment>
    <comment ref="O29" authorId="0" shapeId="0" xr:uid="{86F9D60B-1108-439E-AF59-13E97F1D4CAB}">
      <text>
        <r>
          <rPr>
            <b/>
            <sz val="9"/>
            <color indexed="81"/>
            <rFont val="Tahoma"/>
            <family val="2"/>
          </rPr>
          <t>Author:</t>
        </r>
        <r>
          <rPr>
            <sz val="9"/>
            <color indexed="81"/>
            <rFont val="Tahoma"/>
            <family val="2"/>
          </rPr>
          <t xml:space="preserve">
1 WK CRD Extention approved.</t>
        </r>
      </text>
    </comment>
    <comment ref="N42" authorId="0" shapeId="0" xr:uid="{F8677E7A-7F3B-4D77-8485-37303AC54E07}">
      <text>
        <r>
          <rPr>
            <b/>
            <sz val="9"/>
            <color indexed="81"/>
            <rFont val="Tahoma"/>
            <family val="2"/>
          </rPr>
          <t>Author:</t>
        </r>
        <r>
          <rPr>
            <sz val="9"/>
            <color indexed="81"/>
            <rFont val="Tahoma"/>
            <family val="2"/>
          </rPr>
          <t xml:space="preserve">
Eid-Ul Adha- 10 days LT added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22" authorId="0" shapeId="0" xr:uid="{E339AECF-1C11-4140-AEE5-370855C8EFD0}">
      <text>
        <r>
          <rPr>
            <b/>
            <sz val="9"/>
            <color indexed="81"/>
            <rFont val="Tahoma"/>
            <family val="2"/>
          </rPr>
          <t>Author:</t>
        </r>
        <r>
          <rPr>
            <sz val="9"/>
            <color indexed="81"/>
            <rFont val="Tahoma"/>
            <family val="2"/>
          </rPr>
          <t xml:space="preserve">
1007 Pcs Drop in color TB0A6BPMEYO: 2/12 Materils Liablity $ 13242.05 </t>
        </r>
      </text>
    </comment>
    <comment ref="J28" authorId="0" shapeId="0" xr:uid="{58DF0EA6-C7EA-4146-BA15-EF11F86A1F12}">
      <text>
        <r>
          <rPr>
            <b/>
            <sz val="9"/>
            <color indexed="81"/>
            <rFont val="Tahoma"/>
            <family val="2"/>
          </rPr>
          <t>Author:</t>
        </r>
        <r>
          <rPr>
            <sz val="9"/>
            <color indexed="81"/>
            <rFont val="Tahoma"/>
            <family val="2"/>
          </rPr>
          <t xml:space="preserve">
85 pcs late add in black color- 60 pcs rejected 25 pcs accepted.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11" authorId="0" shapeId="0" xr:uid="{54914959-58A3-4017-932E-EE8C484C5194}">
      <text>
        <r>
          <rPr>
            <b/>
            <sz val="9"/>
            <color indexed="81"/>
            <rFont val="Tahoma"/>
            <family val="2"/>
          </rPr>
          <t>Author:</t>
        </r>
        <r>
          <rPr>
            <sz val="9"/>
            <color indexed="81"/>
            <rFont val="Tahoma"/>
            <family val="2"/>
          </rPr>
          <t xml:space="preserve">
Blu marine color drop 901 pcs. 10/24</t>
        </r>
      </text>
    </comment>
    <comment ref="E25" authorId="0" shapeId="0" xr:uid="{C2584356-50B1-4E50-B76A-F6D09C5521B1}">
      <text>
        <r>
          <rPr>
            <b/>
            <sz val="9"/>
            <color indexed="81"/>
            <rFont val="Tahoma"/>
            <family val="2"/>
          </rPr>
          <t>Author:</t>
        </r>
        <r>
          <rPr>
            <sz val="9"/>
            <color indexed="81"/>
            <rFont val="Tahoma"/>
            <family val="2"/>
          </rPr>
          <t xml:space="preserve">
Need to creat an issue for add Air collect materils UC- $ 0.80 Unit</t>
        </r>
      </text>
    </comment>
    <comment ref="E43" authorId="0" shapeId="0" xr:uid="{2568689E-0076-43FB-B7C1-952B7FFA95D8}">
      <text>
        <r>
          <rPr>
            <b/>
            <sz val="9"/>
            <color indexed="81"/>
            <rFont val="Tahoma"/>
            <family val="2"/>
          </rPr>
          <t>Author:</t>
        </r>
        <r>
          <rPr>
            <sz val="9"/>
            <color indexed="81"/>
            <rFont val="Tahoma"/>
            <family val="2"/>
          </rPr>
          <t xml:space="preserve">
254 Pcs(Requested to Reduce on 9/3)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7AE92970-3D37-4E84-8573-86115764F704}">
      <text>
        <r>
          <rPr>
            <b/>
            <sz val="9"/>
            <color indexed="81"/>
            <rFont val="Tahoma"/>
            <family val="2"/>
          </rPr>
          <t>Author:</t>
        </r>
        <r>
          <rPr>
            <sz val="9"/>
            <color indexed="81"/>
            <rFont val="Tahoma"/>
            <family val="2"/>
          </rPr>
          <t xml:space="preserve">
If Revised Buy Date is blank then take Original Buy Date. Else take Original Buy Date</t>
        </r>
      </text>
    </comment>
    <comment ref="D2" authorId="0" shapeId="0" xr:uid="{85F5E7E2-06EB-45A2-9B3D-A0945344C220}">
      <text>
        <r>
          <rPr>
            <b/>
            <sz val="9"/>
            <color indexed="81"/>
            <rFont val="Tahoma"/>
            <family val="2"/>
          </rPr>
          <t>• Buy date + LT1 + Shutdown(mills)
if CRD for affected COO for relevant holiday is within blackout period, formula will adjust to date AFTER blackout period</t>
        </r>
      </text>
    </comment>
  </commentList>
</comments>
</file>

<file path=xl/sharedStrings.xml><?xml version="1.0" encoding="utf-8"?>
<sst xmlns="http://schemas.openxmlformats.org/spreadsheetml/2006/main" count="5021" uniqueCount="1696">
  <si>
    <t>Style</t>
  </si>
  <si>
    <t>SMV</t>
  </si>
  <si>
    <t>Season</t>
  </si>
  <si>
    <t>SL</t>
  </si>
  <si>
    <t>Buyer</t>
  </si>
  <si>
    <t>O/Qty</t>
  </si>
  <si>
    <t>FOB</t>
  </si>
  <si>
    <t>CM</t>
  </si>
  <si>
    <t>Timberland</t>
  </si>
  <si>
    <t>Total CM</t>
  </si>
  <si>
    <t>Total Min</t>
  </si>
  <si>
    <t>Date</t>
  </si>
  <si>
    <t>Remarks</t>
  </si>
  <si>
    <t>Buy Date</t>
  </si>
  <si>
    <t>Total Value</t>
  </si>
  <si>
    <t>PPS Status</t>
  </si>
  <si>
    <t>Pcs</t>
  </si>
  <si>
    <t>Brand</t>
  </si>
  <si>
    <t>Final TNA/BPCD</t>
  </si>
  <si>
    <t>Carry Over</t>
  </si>
  <si>
    <t>S24</t>
  </si>
  <si>
    <t xml:space="preserve">Total </t>
  </si>
  <si>
    <t>TNA Remarks</t>
  </si>
  <si>
    <t>TB0A29PQ</t>
  </si>
  <si>
    <t>TB0A5UVW</t>
  </si>
  <si>
    <t>TB0A62CF</t>
  </si>
  <si>
    <t>TB0A656F</t>
  </si>
  <si>
    <t>TB0A6DE7</t>
  </si>
  <si>
    <t>TB0A6UX2</t>
  </si>
  <si>
    <t>TB0A6UYX</t>
  </si>
  <si>
    <t>TB1A237T</t>
  </si>
  <si>
    <t>TB1A55RS</t>
  </si>
  <si>
    <t>TB1A6D9T</t>
  </si>
  <si>
    <t>TB0A6XFX</t>
  </si>
  <si>
    <t>ALL qty except EIC GMT SKU Qty</t>
  </si>
  <si>
    <t>EIC SKU Qty</t>
  </si>
  <si>
    <t>First CRD 82 Pcs on 27 Mar/At least One color need to improve 1 wk, Otherwise take 500 yds shell fabric by air</t>
  </si>
  <si>
    <t xml:space="preserve">Shell M4NM, Need to get 1 sku before CNY </t>
  </si>
  <si>
    <t>CRD</t>
  </si>
  <si>
    <t>Must Need to get Fabric before CNY</t>
  </si>
  <si>
    <t>395 Pcs CRD 27 Mar 2024</t>
  </si>
  <si>
    <t>Due to EID Cut off offer LT 30 days</t>
  </si>
  <si>
    <t>Tight TNA</t>
  </si>
  <si>
    <t>700 Pcs CRD On 6th may Balance qty Later on Jun</t>
  </si>
  <si>
    <t>TB0A22W2</t>
  </si>
  <si>
    <t>TB0A5M9T</t>
  </si>
  <si>
    <t>TB0A5XFF</t>
  </si>
  <si>
    <t>TB0A62N7</t>
  </si>
  <si>
    <t>TB0A62YU</t>
  </si>
  <si>
    <t>TB0A645W</t>
  </si>
  <si>
    <t>TB0A655U</t>
  </si>
  <si>
    <t>TB0A6NYD</t>
  </si>
  <si>
    <t>TB0A6USP</t>
  </si>
  <si>
    <t>TB0A6VT6</t>
  </si>
  <si>
    <t>TB0A6WRT</t>
  </si>
  <si>
    <t>TB0A6XE2</t>
  </si>
  <si>
    <t>TB0A6Y9J</t>
  </si>
  <si>
    <t>TB0A6YA6</t>
  </si>
  <si>
    <t>TB0A6363</t>
  </si>
  <si>
    <t>TB0A637B</t>
  </si>
  <si>
    <t>Production Month</t>
  </si>
  <si>
    <t>Projection</t>
  </si>
  <si>
    <t>A strategy Fabric need to collect by air</t>
  </si>
  <si>
    <t>huge Qty shipment after eid</t>
  </si>
  <si>
    <t>528 Pcs 14 May, Balace QTY 28th May</t>
  </si>
  <si>
    <t>14th May 678 Pcs/23 May 4502 Pcs/28th May 2272 Pcs)</t>
  </si>
  <si>
    <t>Second TNA</t>
  </si>
  <si>
    <t xml:space="preserve">Improve input Required </t>
  </si>
  <si>
    <t>Revised CRD June 21</t>
  </si>
  <si>
    <t>178 Pcs Frist CRD on May 07, 2024</t>
  </si>
  <si>
    <t>CRD Revised to June 06, 2024</t>
  </si>
  <si>
    <t>PO Stil not created</t>
  </si>
  <si>
    <t>TB0A2AZ3</t>
  </si>
  <si>
    <t>TB0A44BF</t>
  </si>
  <si>
    <t>TB0A5M5E</t>
  </si>
  <si>
    <t>TB0A668U</t>
  </si>
  <si>
    <t>TB0A68ZB</t>
  </si>
  <si>
    <t>TB0A6GTF</t>
  </si>
  <si>
    <t>TB0A6RXD</t>
  </si>
  <si>
    <t>TB0A6WZX</t>
  </si>
  <si>
    <t>TB0A6X5A</t>
  </si>
  <si>
    <t>TB0A6Y7P</t>
  </si>
  <si>
    <t>TB0A6Y8A</t>
  </si>
  <si>
    <t>TB0A2J5B</t>
  </si>
  <si>
    <t>TB0A5M46</t>
  </si>
  <si>
    <t>TB0A65QY</t>
  </si>
  <si>
    <t>TB0A6X1J</t>
  </si>
  <si>
    <t>TB0A6XJE</t>
  </si>
  <si>
    <t>Style/ Buy CO</t>
  </si>
  <si>
    <t>Actual CRD 17 July</t>
  </si>
  <si>
    <t>Actual CRD 10 Jul</t>
  </si>
  <si>
    <t>Actual Ship Date July 06, 2024</t>
  </si>
  <si>
    <t>Tight TNA/! Wk fabric improvement required to connect line</t>
  </si>
  <si>
    <t>Actual CRD July 17</t>
  </si>
  <si>
    <t>Actual CRD July 10, 2024</t>
  </si>
  <si>
    <t>Connected</t>
  </si>
  <si>
    <t>Disconnected</t>
  </si>
  <si>
    <t>TB0A27VW</t>
  </si>
  <si>
    <t>Confirm Order</t>
  </si>
  <si>
    <t>Monthly Total</t>
  </si>
  <si>
    <t>April'2024</t>
  </si>
  <si>
    <t>May'2024</t>
  </si>
  <si>
    <t>June'2022</t>
  </si>
  <si>
    <t>July'2024</t>
  </si>
  <si>
    <t>Feb'2024</t>
  </si>
  <si>
    <t>Mar'2024</t>
  </si>
  <si>
    <t>Aug'2024</t>
  </si>
  <si>
    <t>TB0A283T</t>
  </si>
  <si>
    <t>42 pcs first shipment</t>
  </si>
  <si>
    <t>204 QTY Increase</t>
  </si>
  <si>
    <t>77 Pcs QTY Added</t>
  </si>
  <si>
    <t>OK</t>
  </si>
  <si>
    <t>420037963200100 PO Pending. 449 Pcs</t>
  </si>
  <si>
    <t>PO STATUS 2/10</t>
  </si>
  <si>
    <t xml:space="preserve">E. Size Set H/O Date </t>
  </si>
  <si>
    <t>3 Plt 85 Bales ( MONOTX) 173 Rolls- (Jibo)-20 PKG,8 Rolls( Huamua)- Inhouseed</t>
  </si>
  <si>
    <t>Base FOB</t>
  </si>
  <si>
    <t>Item</t>
  </si>
  <si>
    <t>185 Pc Requesting to get CRD Before Eid cut off. 6/6</t>
  </si>
  <si>
    <t>2179 Pcs Will Requesting to get CRD  6/6</t>
  </si>
  <si>
    <t>461 pcs Requesting to get CRD 6/4/2024</t>
  </si>
  <si>
    <t>441 Pes Request to getcRD  6/5 /2024</t>
  </si>
  <si>
    <t>As per LT File CRD 6/18</t>
  </si>
  <si>
    <t>As per LT File CRD 6/13</t>
  </si>
  <si>
    <t>520044697400100 PO Pending. 185 Pcs: As per LT File CRD 6/18</t>
  </si>
  <si>
    <t>520044750200100 PO Pending. 69 PC; As per LT File CRD 6/18</t>
  </si>
  <si>
    <t>104 Pcs 10 th July rest of 28th July</t>
  </si>
  <si>
    <t>2984 Pcs Requesting to get CRD 4/6/2024; 3rd April Fabric Ex- mill; Arthanari- India.</t>
  </si>
  <si>
    <t>530007723600100 &amp; 530007727300100= 2k request to improve 1 wk fro Red Sea criscess</t>
  </si>
  <si>
    <t>Production</t>
  </si>
  <si>
    <t>CRD Revised to June 06, 2024, tna ALSO WILL BE IMPROVE</t>
  </si>
  <si>
    <t>Connected, 2 PC 4TH JUNE</t>
  </si>
  <si>
    <t>Balance Qty</t>
  </si>
  <si>
    <t>109 Roll, 31 Roll: ETA 29 FEB</t>
  </si>
  <si>
    <t>MI:ETD: 3/10</t>
  </si>
  <si>
    <t>Short Pant</t>
  </si>
  <si>
    <t>Jibo:  Ist ship 173 Rolls /2nd ship 35 rolls/(Inhoused) 3rd Ship 609 Rolls&gt; 2/22</t>
  </si>
  <si>
    <t>JKT</t>
  </si>
  <si>
    <t>China Po CRD 5/15 ; Qty. 6741 Pcs</t>
  </si>
  <si>
    <t>China PO CRD 6/21 Qty. 370 Pcs</t>
  </si>
  <si>
    <t>China CRD 6/21; 4678 Pcs</t>
  </si>
  <si>
    <t>China CRD 6/21; Qty. 1616 Pcs</t>
  </si>
  <si>
    <t>Vendor Last Revised CRD</t>
  </si>
  <si>
    <t>Plan 20 Feb</t>
  </si>
  <si>
    <t xml:space="preserve">MI: 44 Bel: Inhouse 19 th Feb. Dyalot Problem, Missing. </t>
  </si>
  <si>
    <t>MI: 44 Bel. Inhouse 19th Feb.</t>
  </si>
  <si>
    <t>TBA</t>
  </si>
  <si>
    <t>PPS</t>
  </si>
  <si>
    <t>Approved</t>
  </si>
  <si>
    <t>C/O</t>
  </si>
  <si>
    <t>PO FOB</t>
  </si>
  <si>
    <t>Insulation Jkt</t>
  </si>
  <si>
    <t>Insulation Vest</t>
  </si>
  <si>
    <t>Bib</t>
  </si>
  <si>
    <t>Insulated Jacket</t>
  </si>
  <si>
    <t>Anorak Jacket</t>
  </si>
  <si>
    <t>Vest</t>
  </si>
  <si>
    <t>Reversible Vest</t>
  </si>
  <si>
    <t>Hoodie Jkt</t>
  </si>
  <si>
    <t>Pant</t>
  </si>
  <si>
    <t>11 Roll Eta will be 27th Feb.  ( MONOTX) 173 Rolls- (Jibo)-20 PKG,8 Rolls( Huamua)- Inhouseed</t>
  </si>
  <si>
    <t>Accepted</t>
  </si>
  <si>
    <t>Pls go back to TNA</t>
  </si>
  <si>
    <t>CP asking for TNA Improved or CRD Extention</t>
  </si>
  <si>
    <t>NY</t>
  </si>
  <si>
    <t>Shirt</t>
  </si>
  <si>
    <t>PARKA</t>
  </si>
  <si>
    <t>parka</t>
  </si>
  <si>
    <t>Bomber</t>
  </si>
  <si>
    <t>Over Shirt- Foot Locker</t>
  </si>
  <si>
    <t>3 in One Parka</t>
  </si>
  <si>
    <t>Input Plan 2/25: Accepted.</t>
  </si>
  <si>
    <t>114 Roll- Xinhua- E. Inhouse Day. 16th Feb.; lining 14th Feb. Balance Lining  col. Folkstone Gray -, will be 2/20</t>
  </si>
  <si>
    <t>3 in 1 Bomber</t>
  </si>
  <si>
    <t>3 in 1 Jkt</t>
  </si>
  <si>
    <t>Parka</t>
  </si>
  <si>
    <t>TB0A62VQ</t>
  </si>
  <si>
    <t>LT</t>
  </si>
  <si>
    <t>JKT- Collubs</t>
  </si>
  <si>
    <t>Pant- Colubs</t>
  </si>
  <si>
    <t>TB1A55RT</t>
  </si>
  <si>
    <t>LY-10</t>
  </si>
  <si>
    <t>MENS BOTTOMS</t>
  </si>
  <si>
    <t xml:space="preserve">PPE test brand hold everything on certification samples. &amp; Materials might be change to re- purchase – TNA &amp; CRD will be Uncertain.( RE- send SMS Sample 3/2) waiting for further Test Report) </t>
  </si>
  <si>
    <t>Timberland- Collab-Off Cyl</t>
  </si>
  <si>
    <t>3 Day Improved CRD</t>
  </si>
  <si>
    <t>1 Day improved CRD</t>
  </si>
  <si>
    <t>MENS JKT</t>
  </si>
  <si>
    <t>MI: 44 Belt: Inhoused 19th Feb, Inspection Report Pending</t>
  </si>
  <si>
    <t>Huagin: 39 Beal: Inhouse. 28th Feb. Inventory report Pending.</t>
  </si>
  <si>
    <t>Shang hai TH. 176 Roll: Inhoused, Arthanari: 113 Roll. Inhouse</t>
  </si>
  <si>
    <t>Jibo. 609 Roll: Inhouse 2/20</t>
  </si>
  <si>
    <t xml:space="preserve">Vardhaman: Inhouse 2nd Feb.Shell: 116 Roll, </t>
  </si>
  <si>
    <t>Jibo:  Ist ship 173 Rolls /2nd ship 35 rolls/(Inhoused) 3rd Ship 609 Rolls&gt; 2/22.Inhoused</t>
  </si>
  <si>
    <t>Jibo: 609 Roll: Inhouse 2/20. Inhoused</t>
  </si>
  <si>
    <t>Monotex. KR. 82 Bl. 5th Mar ETA. Apex. 10 Roll - Inhouse.</t>
  </si>
  <si>
    <t>All Inhoused. Z&amp;Z. 5 Roll, 22 Roll, 37 Roll.</t>
  </si>
  <si>
    <t>req. 3/4</t>
  </si>
  <si>
    <t xml:space="preserve">plan to 10th Mar- </t>
  </si>
  <si>
    <t>SF-11</t>
  </si>
  <si>
    <t xml:space="preserve">Shipped </t>
  </si>
  <si>
    <t>Total PO Qty.</t>
  </si>
  <si>
    <t xml:space="preserve">Total Production </t>
  </si>
  <si>
    <t>Total Shipment</t>
  </si>
  <si>
    <t xml:space="preserve">Ready to ship </t>
  </si>
  <si>
    <t xml:space="preserve">Production Balance </t>
  </si>
  <si>
    <t>PPS Req</t>
  </si>
  <si>
    <t xml:space="preserve">GB TEST </t>
  </si>
  <si>
    <t>Buy Rec.Date</t>
  </si>
  <si>
    <t>16 Style</t>
  </si>
  <si>
    <t>Req. Given. 3/6</t>
  </si>
  <si>
    <t xml:space="preserve">215 Pcs CRD Improved by 11th May to Vsl cut off Alignment. </t>
  </si>
  <si>
    <t>94 Pcs Improved CRD 3th July, Costs seaving . VSl Allignment</t>
  </si>
  <si>
    <t>Requsition has given. 3/7</t>
  </si>
  <si>
    <t>GB Test Status.</t>
  </si>
  <si>
    <t xml:space="preserve">PPE test brand hold everything on certification samples. &amp; Materials might be change to re- purchase – TNA &amp; CRD will be Uncertain.( Re- send SMS Sample 3/2) waiting for further Test Report) </t>
  </si>
  <si>
    <t>PPM Hold due to PPS Comments Pending!</t>
  </si>
  <si>
    <t>ok</t>
  </si>
  <si>
    <t>RS-3</t>
  </si>
  <si>
    <t>130 Pcs PO Missing against Buy Report informed VF.</t>
  </si>
  <si>
    <t>232 Pcs PO PO Missing against Buy Report informed VF.</t>
  </si>
  <si>
    <t>Decrease PO yet to Update in INFO</t>
  </si>
  <si>
    <t>34 Days + From LT</t>
  </si>
  <si>
    <t>35 Day + from LT</t>
  </si>
  <si>
    <t>SF-04</t>
  </si>
  <si>
    <t xml:space="preserve">Total Style </t>
  </si>
  <si>
    <t>TOTAL TNA</t>
  </si>
  <si>
    <t>TOTAL QTY.</t>
  </si>
  <si>
    <t>TOTAL BUY</t>
  </si>
  <si>
    <t>1st CRD</t>
  </si>
  <si>
    <t>7th May</t>
  </si>
  <si>
    <t>1st TNA</t>
  </si>
  <si>
    <t>27th Mar</t>
  </si>
  <si>
    <t xml:space="preserve">Average TNA Qty. </t>
  </si>
  <si>
    <t>26th Mar</t>
  </si>
  <si>
    <t>5th Feb.</t>
  </si>
  <si>
    <t>7 Style</t>
  </si>
  <si>
    <t>TBL</t>
  </si>
  <si>
    <t>NAPA</t>
  </si>
  <si>
    <t>Top Qty Style:TB0A62CF</t>
  </si>
  <si>
    <t>18627 Pcs</t>
  </si>
  <si>
    <t>YUPIK FZH 3= 10007 Pcs</t>
  </si>
  <si>
    <t>Style Below 2k Qty</t>
  </si>
  <si>
    <t>Style Below 3k Qty</t>
  </si>
  <si>
    <t>Style Below 4K Qty.</t>
  </si>
  <si>
    <t>F24 BUY SUMMARY</t>
  </si>
  <si>
    <t>Total Qty.</t>
  </si>
  <si>
    <t>Avarage FOB</t>
  </si>
  <si>
    <t>PPS Approved</t>
  </si>
  <si>
    <t>Z&amp;Z: 31,56,6 Roll. Inhoused. Mono Kr. 6  Bale. Inhouse. MKR. 82 Bel ETA Mar 05. (Waiting for DPQSL Quiltung. Sample going on)</t>
  </si>
  <si>
    <t>Delivery</t>
  </si>
  <si>
    <t xml:space="preserve">18th July </t>
  </si>
  <si>
    <t>Style Below 1k Qty</t>
  </si>
  <si>
    <t>Total FOB till Feb.+ SMU Mar Buy</t>
  </si>
  <si>
    <t>Sewing Line.</t>
  </si>
  <si>
    <t>PPS requisition date</t>
  </si>
  <si>
    <t>Final TNA</t>
  </si>
  <si>
    <t>Final CRD</t>
  </si>
  <si>
    <t>Early Input Plan Start</t>
  </si>
  <si>
    <t>Actual LT</t>
  </si>
  <si>
    <t>CRD As per LT</t>
  </si>
  <si>
    <t>FW24</t>
  </si>
  <si>
    <t>NAPAPIJRI</t>
  </si>
  <si>
    <t>A-WILDHORN-NP0A4I22</t>
  </si>
  <si>
    <t>RS-8</t>
  </si>
  <si>
    <t>ETA 3/3</t>
  </si>
  <si>
    <r>
      <t xml:space="preserve">A-BUNZ FZH-NP0A4I1G- </t>
    </r>
    <r>
      <rPr>
        <b/>
        <sz val="11"/>
        <color rgb="FFFF0000"/>
        <rFont val="Calibri"/>
        <family val="2"/>
        <scheme val="minor"/>
      </rPr>
      <t>Print</t>
    </r>
  </si>
  <si>
    <t>ALTHER SHELL-NP0A4IIG</t>
  </si>
  <si>
    <t>RS-10</t>
  </si>
  <si>
    <t>K T-BURGEE HZH 1- NP0A4I6L</t>
  </si>
  <si>
    <t>RS-03</t>
  </si>
  <si>
    <t>K T-GONZEN H-NP0A4I5N</t>
  </si>
  <si>
    <t>K YUPIK FZH 3-NP0A4HG1</t>
  </si>
  <si>
    <t>RS-13</t>
  </si>
  <si>
    <t xml:space="preserve">T-TYNIK FZ-NP0A4IA9 </t>
  </si>
  <si>
    <t>SF-5</t>
  </si>
  <si>
    <t>T-TYNIK FZH-NP0A4IA8</t>
  </si>
  <si>
    <t>YUPIK FZ 3- NP0A4GNT</t>
  </si>
  <si>
    <t>RS-12</t>
  </si>
  <si>
    <t>YUPIK FZH 3=NP0A4GNS</t>
  </si>
  <si>
    <t>YUPIK V-NP0A4HZK</t>
  </si>
  <si>
    <t>T-BURGEE CURLY-NP0A4I5D</t>
  </si>
  <si>
    <t>TURNAGE 4-NP0A4IIU</t>
  </si>
  <si>
    <t>A-MOESA PUF-NA4I1R</t>
  </si>
  <si>
    <t>T-DOLENT FZ-NP0A4HZP</t>
  </si>
  <si>
    <t>Without GR,Insufficient LT</t>
  </si>
  <si>
    <t>T-DOLENT HZ-NP0A4HZO</t>
  </si>
  <si>
    <t>YUPIK OG H W-NP0A4I542</t>
  </si>
  <si>
    <t>With GR</t>
  </si>
  <si>
    <t>YUPIK W 2.0 1-NP0A4I55W</t>
  </si>
  <si>
    <t>T-ARGIENT-NP0A4HZJF</t>
  </si>
  <si>
    <t>T-BURGEE CURLY -NP0A4I5D</t>
  </si>
  <si>
    <t>Without GR</t>
  </si>
  <si>
    <t>T-SELINE HZH W-NP0A4HYO</t>
  </si>
  <si>
    <t>T-TYNIK FZ-NP0A4IA</t>
  </si>
  <si>
    <t>YUPIK FZ 3-NP0A4GNT</t>
  </si>
  <si>
    <t>YUPIK FZH 3-NP0A4GN</t>
  </si>
  <si>
    <t>With GR,Insufficient LT</t>
  </si>
  <si>
    <t>TALIA W-NP0A4IIV</t>
  </si>
  <si>
    <t>TARALGA 4 -NP0A4IHU</t>
  </si>
  <si>
    <t>TARALGA  FZ 1-NP0A4IKV</t>
  </si>
  <si>
    <t>THEOS V-NP0A4IHW</t>
  </si>
  <si>
    <t>Total. ML</t>
  </si>
  <si>
    <t>G.ML</t>
  </si>
  <si>
    <r>
      <t>Eid ul-Fitr – 9</t>
    </r>
    <r>
      <rPr>
        <vertAlign val="superscript"/>
        <sz val="11"/>
        <rFont val="Abadi"/>
        <family val="2"/>
      </rPr>
      <t>th</t>
    </r>
    <r>
      <rPr>
        <sz val="11"/>
        <rFont val="Abadi"/>
        <family val="2"/>
      </rPr>
      <t xml:space="preserve"> April-24 to 19</t>
    </r>
    <r>
      <rPr>
        <vertAlign val="superscript"/>
        <sz val="11"/>
        <rFont val="Abadi"/>
        <family val="2"/>
      </rPr>
      <t>th</t>
    </r>
    <r>
      <rPr>
        <sz val="11"/>
        <rFont val="Abadi"/>
        <family val="2"/>
      </rPr>
      <t xml:space="preserve"> Apr-24;Total 11day’s</t>
    </r>
  </si>
  <si>
    <t>10K</t>
  </si>
  <si>
    <t>19K</t>
  </si>
  <si>
    <t>103K</t>
  </si>
  <si>
    <t>75K</t>
  </si>
  <si>
    <t>72K</t>
  </si>
  <si>
    <t>11K</t>
  </si>
  <si>
    <t>1K</t>
  </si>
  <si>
    <t>40K</t>
  </si>
  <si>
    <t>61K</t>
  </si>
  <si>
    <t>26K</t>
  </si>
  <si>
    <t>138K</t>
  </si>
  <si>
    <t>298K</t>
  </si>
  <si>
    <t>TBL + NAPA  Monthly Production based on CRD</t>
  </si>
  <si>
    <t>LS-08</t>
  </si>
  <si>
    <t>Top Production</t>
  </si>
  <si>
    <t>Fabric ETA+ Inhouse Details( Rony)</t>
  </si>
  <si>
    <t>Sewing &amp; Finishing Trims Inhouse Details( Taslim)</t>
  </si>
  <si>
    <t>SF-4</t>
  </si>
  <si>
    <t>CRD Variation(+)</t>
  </si>
  <si>
    <t>Total FOB</t>
  </si>
  <si>
    <t>SF-7</t>
  </si>
  <si>
    <t>BR-2</t>
  </si>
  <si>
    <t>Style: A6Y9J, As per BOM &amp; trims card Zipper puller Color is Cassel Earth - Grape Leaf YD. But Finishing section received Cord color is Mix-up(Cassel Earth-Grape Leaf, Cassel Earth) from MCD. Only Cassel earth color cord is not acceptable. Please check &amp; replace the wrong cord</t>
  </si>
  <si>
    <t>Solution</t>
  </si>
  <si>
    <t>1. Buy PR Has't CHINA PO, but Updated QCC File 3/7 has China PO.
2. Style: A6XCT, As per BOM &amp; approved trims card attached Zipper Puller/Slider color is Metal plated black. But bulk inhouse zipper Puller/Slider color is Metal Silver. Please check &amp; confirm the which one is correct.</t>
  </si>
  <si>
    <t>1. Buy PR Has't CHINA PO, but Updated QCC File 3/7 has China PO.</t>
  </si>
  <si>
    <t>checking with VF.RE: F24 Timberland Apparel China order-20240307</t>
  </si>
  <si>
    <t>Checking With VF. F24 Timberland Apparel China order-20240307</t>
  </si>
  <si>
    <t xml:space="preserve">Bulk Issue </t>
  </si>
  <si>
    <t>AD provided Wrong MSRP ( Buyer side Incorrect Data issue)price tag</t>
  </si>
  <si>
    <t>Make MSRP Sticker to re- pesting on the Price tag( NA.CA PO)</t>
  </si>
  <si>
    <t xml:space="preserve">Issue </t>
  </si>
  <si>
    <t xml:space="preserve">TNA 6 Days Push out </t>
  </si>
  <si>
    <t>Fabric Delay Ship Technial Trouble during Trafic</t>
  </si>
  <si>
    <t>CHIA HER: 03 BALES. Inhouse: 13 Th Mar.</t>
  </si>
  <si>
    <t>YOONIA TEX : 31 Bales. Inh. 10 th Mar</t>
  </si>
  <si>
    <t>Jonstit: 109 Roll; Vardoman: 116 Roll. IH. 7th Mar.</t>
  </si>
  <si>
    <t>Jonstit. 109 Roll IH. 7th Mar</t>
  </si>
  <si>
    <t>Huafung: 2 March ETA: 168 Pakage. IH: 10th Mar. QST: 13 Roll Inhouse</t>
  </si>
  <si>
    <t>GB Test Fail 3/7: for Sprey Test. TR: Pass due to this styel fabric is not DWR- Not applicable. Sprey test.</t>
  </si>
  <si>
    <t>Merchand Comments</t>
  </si>
  <si>
    <t>Will Try to Manage.</t>
  </si>
  <si>
    <t>Line Plan Yet to !!</t>
  </si>
  <si>
    <t>If materials come early then, pl skeep eye on materils inhouse Staus.</t>
  </si>
  <si>
    <t>Singtex: ETD: 3/6: ETA: 3/17.  partial Shipment for Early Line feeding 300 Yds,9 Roll .Inhouse. 78 Roll ETD 3rd march. 168 Roll, Huafung. ETA: 3rd  Mar.IH: 10th Mar.</t>
  </si>
  <si>
    <t>VF Romen Working on it togeter by Email Sub: Debonair // VF Timberland // F24 // Bulk PO // January Buy // Sealon</t>
  </si>
  <si>
    <r>
      <t>One item of Sealon MJVX as Shell 2 has been in risk as per Mill feedback</t>
    </r>
    <r>
      <rPr>
        <b/>
        <sz val="10"/>
        <color rgb="FFFF0000"/>
        <rFont val="Abadi"/>
        <family val="2"/>
      </rPr>
      <t xml:space="preserve"> "We are informed that pillar raw material has a problem and it would take at least 1.5 month to solve. 
At this moment it is unclear to figure out the production schedule"Alauddin: </t>
    </r>
    <r>
      <rPr>
        <sz val="10"/>
        <color theme="1"/>
        <rFont val="Abadi"/>
        <family val="2"/>
      </rPr>
      <t xml:space="preserve"> Just to correct, we are talking about code MJVX which is not seam tape but overlay film.</t>
    </r>
  </si>
  <si>
    <r>
      <t xml:space="preserve">TB0A6XCT- </t>
    </r>
    <r>
      <rPr>
        <b/>
        <sz val="11"/>
        <color rgb="FFFF0000"/>
        <rFont val="Abadi"/>
        <family val="2"/>
      </rPr>
      <t xml:space="preserve">Wash </t>
    </r>
  </si>
  <si>
    <t>Ly-07</t>
  </si>
  <si>
    <t xml:space="preserve">TB1A55RT # Short + Tall range = 1026 Pcs. Size Label Inhouse Missing- Regular 2010 Pcs Start to sewing. AD promised to delivery within 3/20.. pls note. </t>
  </si>
  <si>
    <t>Need  strong Followup AD</t>
  </si>
  <si>
    <t>TB0A6137- WAAP</t>
  </si>
  <si>
    <t>TB0A613U-WAAP</t>
  </si>
  <si>
    <t>TB0A6153 -WAAP</t>
  </si>
  <si>
    <t>TB0A62WB- WAAP</t>
  </si>
  <si>
    <t>TB0A5ZRK- WAAP-DPQSL Quilting</t>
  </si>
  <si>
    <t xml:space="preserve">TP down hangtag has been updated by add M7YZ </t>
  </si>
  <si>
    <t>Need  strongly Followup to Update BOM</t>
  </si>
  <si>
    <t xml:space="preserve">CRD Comments </t>
  </si>
  <si>
    <t>1st Offer CRD</t>
  </si>
  <si>
    <t>Actual CRD Should as per LT</t>
  </si>
  <si>
    <t xml:space="preserve">Placket Zipper mms Update 7th Jan, Zipeer Bookied OLD MMS 0.5'' Short from Update MMS. PPS Req. Hold </t>
  </si>
  <si>
    <t>Outer CF Zipper Slider Finish tone  Wrong, as per BOM Mention V3; Need Replace or VF MA Approval.</t>
  </si>
  <si>
    <t>LY-13</t>
  </si>
  <si>
    <t>YKK People invistigating the issue 3/18</t>
  </si>
  <si>
    <t>JKT-DPQSL Quilting</t>
  </si>
  <si>
    <t>TB0A5XFF- GB</t>
  </si>
  <si>
    <t>YES; CRD 15th MAY</t>
  </si>
  <si>
    <t>TB0A5MB2-GB</t>
  </si>
  <si>
    <t>TB0A6Y7P-GB</t>
  </si>
  <si>
    <t>TB0A5MCM- GB WAX Finished</t>
  </si>
  <si>
    <t>TB0A62N7-GB</t>
  </si>
  <si>
    <t>TB0A5M9T-GB</t>
  </si>
  <si>
    <t xml:space="preserve">	Yes: TR202403055048</t>
  </si>
  <si>
    <t>TB0A6Y72-GB</t>
  </si>
  <si>
    <t>Yez: TR202403048908-R01</t>
  </si>
  <si>
    <t>Vest- All NA PO</t>
  </si>
  <si>
    <t>Puffer Parka- NO AP PO</t>
  </si>
  <si>
    <t>Puffer Jacket-NO AP PO</t>
  </si>
  <si>
    <t>2in One Parka- AP (353 Pcs) +NA+EU PO</t>
  </si>
  <si>
    <t>Re. 3/18</t>
  </si>
  <si>
    <t>Waiting for Approved Dye lot</t>
  </si>
  <si>
    <t>SF-10</t>
  </si>
  <si>
    <t>395 Pcs CRD 27 Mar 2024;' 1st shipment is tight to meet the CRD!!</t>
  </si>
  <si>
    <t>VF Confirm Not applicable Prey Test in this Style. Pass: 3/19 : TR: TR202403048908</t>
  </si>
  <si>
    <t>Poly Inhouse Status</t>
  </si>
  <si>
    <t>N/Y</t>
  </si>
  <si>
    <t>P UC</t>
  </si>
  <si>
    <t>Jkt</t>
  </si>
  <si>
    <t>Ly-10</t>
  </si>
  <si>
    <t>TB0A6Y8X-A</t>
  </si>
  <si>
    <t xml:space="preserve">Fabric defect with slabs &amp; hand feel issue 540 Yds. Item:  M4IX Dark Wheat Boot Working with mill for  replacement </t>
  </si>
  <si>
    <t>Shell 1: Spry Test Fail. Inhouse Lab. 3/24</t>
  </si>
  <si>
    <t>Inhoused</t>
  </si>
  <si>
    <t>TNA Closed:</t>
  </si>
  <si>
    <t>Total TNA</t>
  </si>
  <si>
    <t>Forecast buy Mar. F24=6k</t>
  </si>
  <si>
    <t>Infor has mention 3rd August</t>
  </si>
  <si>
    <t>Sf-03</t>
  </si>
  <si>
    <t>ERP/Planning Offer CRD (Style 1st CRD)</t>
  </si>
  <si>
    <t xml:space="preserve">Wast brand Drosting length 3'' + from requird. </t>
  </si>
  <si>
    <t>Working with supplier get MA approval form VF</t>
  </si>
  <si>
    <t>TB0A6X6J-A. Real Down</t>
  </si>
  <si>
    <t>CRD Improved</t>
  </si>
  <si>
    <t xml:space="preserve">MOLINA DOWN DELIDY EXTENTION by 5/13; Revise CRD proposed 8/13. TNA will be revised. waiting for VF final feedback </t>
  </si>
  <si>
    <t>Timberland-AE-Collab-SMU</t>
  </si>
  <si>
    <t>332 Pcs Misisng Infor PO</t>
  </si>
  <si>
    <t xml:space="preserve">G. TOTAL as per buy report </t>
  </si>
  <si>
    <t>Production Balance</t>
  </si>
  <si>
    <t>P. End Date</t>
  </si>
  <si>
    <t>Y</t>
  </si>
  <si>
    <t>QCC TAG RE- ORDER</t>
  </si>
  <si>
    <t>TB0A5M2X- GB</t>
  </si>
  <si>
    <t>Timberland- JD Program</t>
  </si>
  <si>
    <t>TB0A6GVB</t>
  </si>
  <si>
    <t xml:space="preserve">DK Shapahir Color Sewing Thread problem- need to input aty last </t>
  </si>
  <si>
    <r>
      <t>TB0A668U</t>
    </r>
    <r>
      <rPr>
        <sz val="16"/>
        <color rgb="FFFF0000"/>
        <rFont val="Abadi"/>
        <family val="2"/>
      </rPr>
      <t>243</t>
    </r>
    <r>
      <rPr>
        <sz val="10"/>
        <color rgb="FFFF0000"/>
        <rFont val="Abadi"/>
        <family val="2"/>
      </rPr>
      <t>-868 Pcs. Brand asking to change the Color to Black 001, creat NEW PO</t>
    </r>
  </si>
  <si>
    <t xml:space="preserve">LT File has wrong LT. singtex Lt should 85 Days i/o 60 Days CRD will be 6th Aug. TNA wil be Revised </t>
  </si>
  <si>
    <t xml:space="preserve">Considered Shain han fabric Air Frieight </t>
  </si>
  <si>
    <t>Decrease 8 units from size 32/34. And redistribute those 8 units to other sizes. Date.4/20</t>
  </si>
  <si>
    <t>1000 Pcs Added by VF</t>
  </si>
  <si>
    <t>P.star Date</t>
  </si>
  <si>
    <t>LS-12</t>
  </si>
  <si>
    <t>Timberland Pro</t>
  </si>
  <si>
    <t>Booked</t>
  </si>
  <si>
    <t>TNA will be change for snap / Eyelet- Wing hing supplier</t>
  </si>
  <si>
    <t>SF-14</t>
  </si>
  <si>
    <t>Sewing Line</t>
  </si>
  <si>
    <t>SS25</t>
  </si>
  <si>
    <t>1 Days Improve bcz of Cut off alignment.</t>
  </si>
  <si>
    <t>SF11</t>
  </si>
  <si>
    <t>EiD Cut-off: For all destination (EU, US, CANADA, MEXICO &amp; APAC)</t>
  </si>
  <si>
    <t>BOOKING CUT-OFF</t>
  </si>
  <si>
    <t>Last DAY of Goods Receiving before EID</t>
  </si>
  <si>
    <t>Time</t>
  </si>
  <si>
    <r>
      <t>26</t>
    </r>
    <r>
      <rPr>
        <b/>
        <vertAlign val="superscript"/>
        <sz val="11"/>
        <color rgb="FF000000"/>
        <rFont val="Calibri"/>
        <family val="2"/>
        <scheme val="minor"/>
      </rPr>
      <t>th</t>
    </r>
    <r>
      <rPr>
        <b/>
        <sz val="11"/>
        <color rgb="FF000000"/>
        <rFont val="Calibri"/>
        <family val="2"/>
        <scheme val="minor"/>
      </rPr>
      <t xml:space="preserve"> May 2024</t>
    </r>
  </si>
  <si>
    <r>
      <t>Sunday – 6</t>
    </r>
    <r>
      <rPr>
        <b/>
        <vertAlign val="superscript"/>
        <sz val="11"/>
        <color rgb="FF000000"/>
        <rFont val="Calibri"/>
        <family val="2"/>
        <scheme val="minor"/>
      </rPr>
      <t>th</t>
    </r>
    <r>
      <rPr>
        <b/>
        <sz val="11"/>
        <color rgb="FF000000"/>
        <rFont val="Calibri"/>
        <family val="2"/>
        <scheme val="minor"/>
      </rPr>
      <t xml:space="preserve"> June 2024</t>
    </r>
  </si>
  <si>
    <t>Special Instructions :</t>
  </si>
  <si>
    <r>
      <t>A.</t>
    </r>
    <r>
      <rPr>
        <sz val="7"/>
        <color rgb="FF000000"/>
        <rFont val="Times New Roman"/>
        <family val="1"/>
      </rPr>
      <t xml:space="preserve">      </t>
    </r>
    <r>
      <rPr>
        <sz val="11"/>
        <color rgb="FF000000"/>
        <rFont val="Calibri"/>
        <family val="2"/>
        <scheme val="minor"/>
      </rPr>
      <t xml:space="preserve">All goods </t>
    </r>
    <r>
      <rPr>
        <b/>
        <sz val="11"/>
        <color rgb="FF000000"/>
        <rFont val="Calibri"/>
        <family val="2"/>
        <scheme val="minor"/>
      </rPr>
      <t>must</t>
    </r>
    <r>
      <rPr>
        <sz val="11"/>
        <color rgb="FF000000"/>
        <rFont val="Calibri"/>
        <family val="2"/>
        <scheme val="minor"/>
      </rPr>
      <t xml:space="preserve"> be sent within cutoff date.</t>
    </r>
  </si>
  <si>
    <r>
      <t>B.</t>
    </r>
    <r>
      <rPr>
        <sz val="7"/>
        <color rgb="FF000000"/>
        <rFont val="Times New Roman"/>
        <family val="1"/>
      </rPr>
      <t xml:space="preserve">      </t>
    </r>
    <r>
      <rPr>
        <b/>
        <sz val="11"/>
        <color rgb="FF000000"/>
        <rFont val="Calibri"/>
        <family val="2"/>
        <scheme val="minor"/>
      </rPr>
      <t>No late cargo</t>
    </r>
    <r>
      <rPr>
        <sz val="11"/>
        <color rgb="FF000000"/>
        <rFont val="Calibri"/>
        <family val="2"/>
        <scheme val="minor"/>
      </rPr>
      <t xml:space="preserve"> will be accepted.</t>
    </r>
  </si>
  <si>
    <r>
      <t>C.</t>
    </r>
    <r>
      <rPr>
        <sz val="7"/>
        <color rgb="FF000000"/>
        <rFont val="Times New Roman"/>
        <family val="1"/>
      </rPr>
      <t xml:space="preserve">      </t>
    </r>
    <r>
      <rPr>
        <sz val="11"/>
        <color rgb="FF000000"/>
        <rFont val="Calibri"/>
        <family val="2"/>
        <scheme val="minor"/>
      </rPr>
      <t>If we find any issue (</t>
    </r>
    <r>
      <rPr>
        <i/>
        <sz val="11"/>
        <color rgb="FF000000"/>
        <rFont val="Calibri"/>
        <family val="2"/>
        <scheme val="minor"/>
      </rPr>
      <t>such as incorrect or damaged label/sticker, damaged CTN or cargo, short or excess qty, unsorted cargo etc.</t>
    </r>
    <r>
      <rPr>
        <sz val="11"/>
        <color rgb="FF000000"/>
        <rFont val="Calibri"/>
        <family val="2"/>
        <scheme val="minor"/>
      </rPr>
      <t xml:space="preserve">) cargo will be directly </t>
    </r>
    <r>
      <rPr>
        <b/>
        <sz val="11"/>
        <color rgb="FF000000"/>
        <rFont val="Calibri"/>
        <family val="2"/>
        <scheme val="minor"/>
      </rPr>
      <t>rejected</t>
    </r>
    <r>
      <rPr>
        <sz val="11"/>
        <color rgb="FF000000"/>
        <rFont val="Calibri"/>
        <family val="2"/>
        <scheme val="minor"/>
      </rPr>
      <t>.</t>
    </r>
  </si>
  <si>
    <r>
      <t>D.</t>
    </r>
    <r>
      <rPr>
        <sz val="7"/>
        <color rgb="FF000000"/>
        <rFont val="Times New Roman"/>
        <family val="1"/>
      </rPr>
      <t xml:space="preserve">      </t>
    </r>
    <r>
      <rPr>
        <b/>
        <sz val="11"/>
        <color rgb="FF000000"/>
        <rFont val="Calibri"/>
        <family val="2"/>
        <scheme val="minor"/>
      </rPr>
      <t>No rework</t>
    </r>
    <r>
      <rPr>
        <sz val="11"/>
        <color rgb="FF000000"/>
        <rFont val="Calibri"/>
        <family val="2"/>
        <scheme val="minor"/>
      </rPr>
      <t xml:space="preserve"> will be allowed at our CFS during Eid Cut off.</t>
    </r>
  </si>
  <si>
    <r>
      <t>E.</t>
    </r>
    <r>
      <rPr>
        <sz val="7"/>
        <color rgb="FF000000"/>
        <rFont val="Times New Roman"/>
        <family val="1"/>
      </rPr>
      <t xml:space="preserve">       </t>
    </r>
    <r>
      <rPr>
        <sz val="11"/>
        <color rgb="FF000000"/>
        <rFont val="Calibri"/>
        <family val="2"/>
        <scheme val="minor"/>
      </rPr>
      <t xml:space="preserve">Any documents issue must be resolved </t>
    </r>
    <r>
      <rPr>
        <b/>
        <sz val="11"/>
        <color rgb="FF000000"/>
        <rFont val="Calibri"/>
        <family val="2"/>
        <scheme val="minor"/>
      </rPr>
      <t>within cargo delivery</t>
    </r>
    <r>
      <rPr>
        <sz val="11"/>
        <color rgb="FF000000"/>
        <rFont val="Calibri"/>
        <family val="2"/>
        <scheme val="minor"/>
      </rPr>
      <t>.</t>
    </r>
  </si>
  <si>
    <r>
      <t>F.</t>
    </r>
    <r>
      <rPr>
        <sz val="7"/>
        <color rgb="FF000000"/>
        <rFont val="Times New Roman"/>
        <family val="1"/>
      </rPr>
      <t xml:space="preserve">       </t>
    </r>
    <r>
      <rPr>
        <sz val="11"/>
        <color rgb="FF000000"/>
        <rFont val="Calibri"/>
        <family val="2"/>
        <scheme val="minor"/>
      </rPr>
      <t xml:space="preserve">BL Draft/Invoice/packing list/Factory File </t>
    </r>
    <r>
      <rPr>
        <b/>
        <sz val="11"/>
        <color rgb="FF000000"/>
        <rFont val="Calibri"/>
        <family val="2"/>
        <scheme val="minor"/>
      </rPr>
      <t>must</t>
    </r>
    <r>
      <rPr>
        <sz val="11"/>
        <color rgb="FF000000"/>
        <rFont val="Calibri"/>
        <family val="2"/>
        <scheme val="minor"/>
      </rPr>
      <t xml:space="preserve"> be given on timely manner as per requirement.</t>
    </r>
  </si>
  <si>
    <r>
      <t>G.</t>
    </r>
    <r>
      <rPr>
        <sz val="7"/>
        <color rgb="FF000000"/>
        <rFont val="Times New Roman"/>
        <family val="1"/>
      </rPr>
      <t xml:space="preserve">      </t>
    </r>
    <r>
      <rPr>
        <sz val="11"/>
        <color rgb="FF000000"/>
        <rFont val="Calibri"/>
        <family val="2"/>
        <scheme val="minor"/>
      </rPr>
      <t>Cargo will be unloaded on priority basis.</t>
    </r>
  </si>
  <si>
    <r>
      <t>H.</t>
    </r>
    <r>
      <rPr>
        <sz val="7"/>
        <color rgb="FF000000"/>
        <rFont val="Times New Roman"/>
        <family val="1"/>
      </rPr>
      <t xml:space="preserve">      </t>
    </r>
    <r>
      <rPr>
        <sz val="11"/>
        <color rgb="FF000000"/>
        <rFont val="Calibri"/>
        <family val="2"/>
        <scheme val="minor"/>
      </rPr>
      <t>Regular operation of CFS will resume from one day after the EID day (</t>
    </r>
    <r>
      <rPr>
        <b/>
        <sz val="11"/>
        <color theme="1"/>
        <rFont val="Calibri"/>
        <family val="2"/>
        <scheme val="minor"/>
      </rPr>
      <t>19</t>
    </r>
    <r>
      <rPr>
        <b/>
        <vertAlign val="superscript"/>
        <sz val="11"/>
        <color rgb="FF000000"/>
        <rFont val="Calibri"/>
        <family val="2"/>
        <scheme val="minor"/>
      </rPr>
      <t>th</t>
    </r>
    <r>
      <rPr>
        <b/>
        <sz val="11"/>
        <color rgb="FF000000"/>
        <rFont val="Calibri"/>
        <family val="2"/>
        <scheme val="minor"/>
      </rPr>
      <t xml:space="preserve"> </t>
    </r>
    <r>
      <rPr>
        <b/>
        <sz val="11"/>
        <color theme="1"/>
        <rFont val="Calibri"/>
        <family val="2"/>
        <scheme val="minor"/>
      </rPr>
      <t>June</t>
    </r>
    <r>
      <rPr>
        <b/>
        <sz val="11"/>
        <color rgb="FF000000"/>
        <rFont val="Calibri"/>
        <family val="2"/>
        <scheme val="minor"/>
      </rPr>
      <t>’2</t>
    </r>
    <r>
      <rPr>
        <b/>
        <sz val="11"/>
        <color theme="1"/>
        <rFont val="Calibri"/>
        <family val="2"/>
        <scheme val="minor"/>
      </rPr>
      <t>4</t>
    </r>
    <r>
      <rPr>
        <sz val="11"/>
        <color rgb="FF000000"/>
        <rFont val="Calibri"/>
        <family val="2"/>
        <scheme val="minor"/>
      </rPr>
      <t>).</t>
    </r>
  </si>
  <si>
    <r>
      <t>I.</t>
    </r>
    <r>
      <rPr>
        <sz val="7"/>
        <color rgb="FF000000"/>
        <rFont val="Times New Roman"/>
        <family val="1"/>
      </rPr>
      <t xml:space="preserve">         </t>
    </r>
    <r>
      <rPr>
        <sz val="11"/>
        <color rgb="FF000000"/>
        <rFont val="Calibri"/>
        <family val="2"/>
        <scheme val="minor"/>
      </rPr>
      <t>Above mentioned dates can be changed according to the Moon sight.</t>
    </r>
  </si>
  <si>
    <t xml:space="preserve">Yet to for fabric delay. </t>
  </si>
  <si>
    <t>China PO CRD 6/23</t>
  </si>
  <si>
    <t>TB0A62N7-GB- DK Oliv- Need GB Sample for AD Color.</t>
  </si>
  <si>
    <t>TB0A44UA-GB- DK Sheper, Casel Earth 2 PCs for GB AD S=Counter</t>
  </si>
  <si>
    <t xml:space="preserve">China CRD 7/17 </t>
  </si>
  <si>
    <t>China CRD 7/17/2024</t>
  </si>
  <si>
    <t>Pass  CFRD 6/23</t>
  </si>
  <si>
    <t>Pass, CRD 6/23</t>
  </si>
  <si>
    <t>Pass CRD 5/12</t>
  </si>
  <si>
    <t>GB Test Fail 3/7: for Sprey Test. TR: Pass due to this styel fabric is not DWR- Not applicable. Sprey test. Pass report Pending. Pass. CRD 7/14</t>
  </si>
  <si>
    <t>NO CONNECTING PLAN</t>
  </si>
  <si>
    <t>Finished</t>
  </si>
  <si>
    <t>Ontime.</t>
  </si>
  <si>
    <t>Auto Connect if input plan after 18th May.</t>
  </si>
  <si>
    <t>TB0A27ZB- DPQSL</t>
  </si>
  <si>
    <t>LY-14</t>
  </si>
  <si>
    <t>LS10</t>
  </si>
  <si>
    <t>SF 3</t>
  </si>
  <si>
    <t>SF 8</t>
  </si>
  <si>
    <t xml:space="preserve">Running Style </t>
  </si>
  <si>
    <t>Puffer Parka</t>
  </si>
  <si>
    <t xml:space="preserve">Production </t>
  </si>
  <si>
    <t>LS-5</t>
  </si>
  <si>
    <t>TNA Balance</t>
  </si>
  <si>
    <t>BULK SUMMARY</t>
  </si>
  <si>
    <t>RS-14</t>
  </si>
  <si>
    <t>100 Pcs PO Missing against Buy Report informed VF.</t>
  </si>
  <si>
    <t>RS- 11</t>
  </si>
  <si>
    <t xml:space="preserve">GUACAMOLE: Eyelet Problem, will be inhouse 16th May. </t>
  </si>
  <si>
    <t>Style Details</t>
  </si>
  <si>
    <t>Trims issue</t>
  </si>
  <si>
    <t>All Inhoused. Leather Patch change to Embro</t>
  </si>
  <si>
    <t>SF7</t>
  </si>
  <si>
    <t>GIVEN</t>
  </si>
  <si>
    <t>NOT YET</t>
  </si>
  <si>
    <t>LY-11</t>
  </si>
  <si>
    <t>SF-03</t>
  </si>
  <si>
    <t>SP</t>
  </si>
  <si>
    <t>Production Start Date</t>
  </si>
  <si>
    <t>Production End Date</t>
  </si>
  <si>
    <t>CRD/ TNA Revised</t>
  </si>
  <si>
    <t>PASS</t>
  </si>
  <si>
    <t xml:space="preserve">540 Yds M4IX Dark Wheat Boot working for replacement  for defect with slabs &amp; hand feel issue . BR Approved. </t>
  </si>
  <si>
    <t xml:space="preserve">7/17- CRD 2987 Pcs </t>
  </si>
  <si>
    <t>7/17 CRD</t>
  </si>
  <si>
    <r>
      <t>Eid al-Adha-16</t>
    </r>
    <r>
      <rPr>
        <vertAlign val="superscript"/>
        <sz val="11"/>
        <rFont val="Abadi"/>
        <family val="2"/>
      </rPr>
      <t>th</t>
    </r>
    <r>
      <rPr>
        <sz val="11"/>
        <rFont val="Abadi"/>
        <family val="2"/>
      </rPr>
      <t xml:space="preserve"> Jun-24 to 23</t>
    </r>
    <r>
      <rPr>
        <vertAlign val="superscript"/>
        <sz val="11"/>
        <rFont val="Abadi"/>
        <family val="2"/>
      </rPr>
      <t>th</t>
    </r>
    <r>
      <rPr>
        <sz val="11"/>
        <rFont val="Abadi"/>
        <family val="2"/>
      </rPr>
      <t xml:space="preserve"> Jun-24; Total-08 day’s</t>
    </r>
  </si>
  <si>
    <r>
      <rPr>
        <sz val="10"/>
        <color rgb="FFFF0000"/>
        <rFont val="Abadi"/>
        <family val="2"/>
      </rPr>
      <t>New Color added in BK0 CHOCOLATE CHIP.</t>
    </r>
    <r>
      <rPr>
        <sz val="10"/>
        <color theme="1"/>
        <rFont val="Abadi"/>
        <family val="2"/>
      </rPr>
      <t xml:space="preserve">
</t>
    </r>
    <r>
      <rPr>
        <b/>
        <sz val="10"/>
        <color theme="1"/>
        <rFont val="Abadi"/>
        <family val="2"/>
      </rPr>
      <t xml:space="preserve">Carry Over Color in 433 DARK SAPPHIRE 
308 Roll Shell: ETA 9 May. Not Yet Inhouse.   </t>
    </r>
  </si>
  <si>
    <t>TB0A6P19- DPQSL</t>
  </si>
  <si>
    <r>
      <rPr>
        <b/>
        <sz val="11"/>
        <color rgb="FF00B050"/>
        <rFont val="Abadi"/>
        <family val="2"/>
      </rPr>
      <t xml:space="preserve">1. BLACK. C/O Color.1st Input Plan. </t>
    </r>
    <r>
      <rPr>
        <sz val="11"/>
        <color theme="1"/>
        <rFont val="Abadi"/>
        <family val="2"/>
      </rPr>
      <t xml:space="preserve">
</t>
    </r>
    <r>
      <rPr>
        <sz val="11"/>
        <color rgb="FFFF0000"/>
        <rFont val="Abadi"/>
        <family val="2"/>
      </rPr>
      <t xml:space="preserve">2. DARK OLIVE- New Color.
3. FOLKSTONE GRAY- New Color.
Shell Fabirc 308 Roll Fabric Inhoused Today. 
</t>
    </r>
    <r>
      <rPr>
        <sz val="11"/>
        <color theme="1"/>
        <rFont val="Abadi"/>
        <family val="2"/>
      </rPr>
      <t xml:space="preserve"> NB: Inhouse Quilting. 
</t>
    </r>
  </si>
  <si>
    <t>Poly Booking</t>
  </si>
  <si>
    <t xml:space="preserve">Line Connected Sewing plan with Dec Buy. need input by 1st June. </t>
  </si>
  <si>
    <t xml:space="preserve">SF- Input START TODAY. </t>
  </si>
  <si>
    <t xml:space="preserve">Auto Connect if input Plan after 1 st June.  Line close will be 25th Mayu/ need input 22 May. </t>
  </si>
  <si>
    <t>PPS Req.  given 5/13</t>
  </si>
  <si>
    <t>PPS req. GIVEN 5/12</t>
  </si>
  <si>
    <t>LY10</t>
  </si>
  <si>
    <t>Need all Materils by 1st June, to continue Line plan.</t>
  </si>
  <si>
    <t>Need Ad Dark Olive + Black  color for GB test.</t>
  </si>
  <si>
    <t>SF-8</t>
  </si>
  <si>
    <t>TB0A4235</t>
  </si>
  <si>
    <t>Ok</t>
  </si>
  <si>
    <t xml:space="preserve">ETA Delay- 21 May.- Inhoused. 142 Roll Jonstit Issue. Will be inhouse 21th May. </t>
  </si>
  <si>
    <t xml:space="preserve">Carton/ Poly Booking </t>
  </si>
  <si>
    <t>Lead Time</t>
  </si>
  <si>
    <t>TB0A68CB</t>
  </si>
  <si>
    <t>TB0A6EY1</t>
  </si>
  <si>
    <t>TB0A6FA9</t>
  </si>
  <si>
    <t>TIMBERLAND</t>
  </si>
  <si>
    <t>TB0A2H9M-GB</t>
  </si>
  <si>
    <t xml:space="preserve">Fabric Quality Issue. Might Be short shipment. </t>
  </si>
  <si>
    <t xml:space="preserve">SF-8 </t>
  </si>
  <si>
    <t>TB0A6927- Real Down</t>
  </si>
  <si>
    <t>E.TNA/BPCD</t>
  </si>
  <si>
    <t>Styling</t>
  </si>
  <si>
    <t>LY-3</t>
  </si>
  <si>
    <t>Ly-1</t>
  </si>
  <si>
    <t>SF-9</t>
  </si>
  <si>
    <t>BR-3</t>
  </si>
  <si>
    <t xml:space="preserve">NOT Yet Send </t>
  </si>
  <si>
    <t>NO</t>
  </si>
  <si>
    <t>GB PO</t>
  </si>
  <si>
    <t>YES; CRD 17th July</t>
  </si>
  <si>
    <t>Not Yet</t>
  </si>
  <si>
    <t>22 Pcs Misisng in Infor PO after 5% + Adjust 2 Color</t>
  </si>
  <si>
    <t>Day Production</t>
  </si>
  <si>
    <t>LY - 9</t>
  </si>
  <si>
    <t>RS-11</t>
  </si>
  <si>
    <t>60 Style Given of 62</t>
  </si>
  <si>
    <t xml:space="preserve">TNA Finished Balance </t>
  </si>
  <si>
    <t>TNA Closed</t>
  </si>
  <si>
    <t xml:space="preserve">780 Pcs </t>
  </si>
  <si>
    <t>Fabric QC Rejected to replace Partial Production &amp; Ship plan Qty.( T-TYNIK FZH GREEN URBAN &amp; K T-BURGEE HZH 1 RED GOJI)
5200433532 &amp; 5200433553</t>
  </si>
  <si>
    <t>Given</t>
  </si>
  <si>
    <r>
      <t xml:space="preserve">A-BUNZ FZH-NP0A4I1G- </t>
    </r>
    <r>
      <rPr>
        <b/>
        <sz val="11"/>
        <rFont val="Calibri"/>
        <family val="2"/>
        <scheme val="minor"/>
      </rPr>
      <t>Print</t>
    </r>
  </si>
  <si>
    <t>Production/ Size Set File HO</t>
  </si>
  <si>
    <t>Assort Need to send today</t>
  </si>
  <si>
    <t>Need to HO Assort today. 6/10</t>
  </si>
  <si>
    <t>GIVEN 6/9</t>
  </si>
  <si>
    <t>Need to HO Assort today. 6/14</t>
  </si>
  <si>
    <t>Pls check and confirm HO or not ?</t>
  </si>
  <si>
    <t>Given 6/11</t>
  </si>
  <si>
    <t>Cordura HT Wrong should AP H Tag</t>
  </si>
  <si>
    <t>Given 6/11.</t>
  </si>
  <si>
    <t>Given 6/13</t>
  </si>
  <si>
    <t>Care Label Re-Purces.</t>
  </si>
  <si>
    <t xml:space="preserve"> In-housed. 6/23</t>
  </si>
  <si>
    <t>Sample ready for review. 6/25</t>
  </si>
  <si>
    <t>The po: 520043355500100 will be 50 % Short shipemnt with PO close- QA Fabric Rejected.</t>
  </si>
  <si>
    <t>Inhoused- Issue solved.</t>
  </si>
  <si>
    <t>Mill : Nice Gain , color Red Goji color which garments already made and ready to ship but test report rejected due to severe pilling at back. 500 Pcs PO will be short close. Bu getting FOB DN from Mill.</t>
  </si>
  <si>
    <r>
      <t xml:space="preserve">MOLINA DOWN DELAY EXTENTION Ready Date by 5/13; Revise CRD proposed 7/23. </t>
    </r>
    <r>
      <rPr>
        <b/>
        <sz val="11"/>
        <rFont val="Calibri"/>
        <family val="2"/>
        <scheme val="minor"/>
      </rPr>
      <t>TNA will be revised</t>
    </r>
    <r>
      <rPr>
        <sz val="11"/>
        <rFont val="Calibri"/>
        <family val="2"/>
        <scheme val="minor"/>
      </rPr>
      <t xml:space="preserve">. waiting for VF final feedback </t>
    </r>
  </si>
  <si>
    <t>CO</t>
  </si>
  <si>
    <t>MATEY 2-NP0A4IPT</t>
  </si>
  <si>
    <t>Brand: NAPAPIJRI         Season: SS25</t>
  </si>
  <si>
    <t>TB0A44PP</t>
  </si>
  <si>
    <t>TB0A5QUJ</t>
  </si>
  <si>
    <t>TB0A5WWB</t>
  </si>
  <si>
    <t>TB0A5YEQ</t>
  </si>
  <si>
    <t>TB0A66XQ</t>
  </si>
  <si>
    <t>TB0A6767</t>
  </si>
  <si>
    <t>TB0A689U</t>
  </si>
  <si>
    <t>TB0A68KU</t>
  </si>
  <si>
    <t>TB0A69PU</t>
  </si>
  <si>
    <t>125 for B'' ( 67 Pcs) 215 for A''( 1584 Pcs)</t>
  </si>
  <si>
    <t>115 for B'' ( 410 Pcs) 130 for A''( 2550 Pcs)</t>
  </si>
  <si>
    <t>110 for B'' ( 4741 Pcs) 130 for A''( 2172  Pcs)</t>
  </si>
  <si>
    <t>105 for B'' ( 389 Pcs) 155 for A''( 1087  Pcs)</t>
  </si>
  <si>
    <t>Need  strongly Follow up to Update BOM</t>
  </si>
  <si>
    <t>Need to HO Assort 6/26</t>
  </si>
  <si>
    <t>PPS REQ. 6/26</t>
  </si>
  <si>
    <t>TB0A27SG- Wash</t>
  </si>
  <si>
    <t>TB0A2D1D- Wash</t>
  </si>
  <si>
    <t>TB0A29TH- Wash</t>
  </si>
  <si>
    <t>A-COUBERTIN OPEN 2</t>
  </si>
  <si>
    <t>RS 13</t>
  </si>
  <si>
    <t>SF-6</t>
  </si>
  <si>
    <t>SF-13</t>
  </si>
  <si>
    <t>Sf-14</t>
  </si>
  <si>
    <t>LY-7</t>
  </si>
  <si>
    <t>BR-4</t>
  </si>
  <si>
    <t>Buy Rec. Date</t>
  </si>
  <si>
    <t>SF 13</t>
  </si>
  <si>
    <t>RS-08</t>
  </si>
  <si>
    <t>SF 03</t>
  </si>
  <si>
    <t>LS 04</t>
  </si>
  <si>
    <t>GARMENTS TR NUMBER.</t>
  </si>
  <si>
    <t>GARMENTS TEST STATUS</t>
  </si>
  <si>
    <t>LY-12</t>
  </si>
  <si>
    <t xml:space="preserve">H. TAG Wrong. 7/4 findings. </t>
  </si>
  <si>
    <t xml:space="preserve">H. Tag Wrong. Finding 4/7. supplier will replace </t>
  </si>
  <si>
    <t>style</t>
  </si>
  <si>
    <t>LS-13</t>
  </si>
  <si>
    <t>RS-1</t>
  </si>
  <si>
    <t>N-SENIO</t>
  </si>
  <si>
    <t>M-MASSI CHINO</t>
  </si>
  <si>
    <t>M-TUSCO</t>
  </si>
  <si>
    <t>A-MENTON W</t>
  </si>
  <si>
    <t>M-SENIO CARGO</t>
  </si>
  <si>
    <t>POLY + CTN REQ. NOT YET. Given  76/6</t>
  </si>
  <si>
    <t>SF-12</t>
  </si>
  <si>
    <t>Brand: NAPAPIJRI         Season-FW24 &amp; SS25: Upate: 8th July.</t>
  </si>
  <si>
    <t>Partial inhoused</t>
  </si>
  <si>
    <t>Partial in housed.</t>
  </si>
  <si>
    <t>Pass</t>
  </si>
  <si>
    <t>With GR- Air Collect Fabric from Italy</t>
  </si>
  <si>
    <t>AVERGREEN SUM RE</t>
  </si>
  <si>
    <t>Inner Pkt 1 Pcs Zipper Won Sourch by YKK BD color developemnt has been going on. 7/14</t>
  </si>
  <si>
    <t>After Vessel Depart, ETD to ETA 12/13Days+4/5Days ETA to Berthing + 2days for Container Discharge+5/7days (Minimum) for unstuffing &amp; take Delivery.</t>
  </si>
  <si>
    <t>LY-01</t>
  </si>
  <si>
    <t>LY-1</t>
  </si>
  <si>
    <t>SF-09</t>
  </si>
  <si>
    <t>6 Style</t>
  </si>
  <si>
    <t>SF-07</t>
  </si>
  <si>
    <t>BR-04</t>
  </si>
  <si>
    <t>Waiting for Run</t>
  </si>
  <si>
    <t>Ly01</t>
  </si>
  <si>
    <t>TB0A5T23</t>
  </si>
  <si>
    <t>TB0A5T57</t>
  </si>
  <si>
    <t>TB0A673Q</t>
  </si>
  <si>
    <t>TB0A677F</t>
  </si>
  <si>
    <t>TB0A68SF</t>
  </si>
  <si>
    <t>TB0A69QF</t>
  </si>
  <si>
    <t>TB0A6FE2</t>
  </si>
  <si>
    <t>TB0A6FEZ</t>
  </si>
  <si>
    <t>TB0A6V8P</t>
  </si>
  <si>
    <t>TB0A6V9A</t>
  </si>
  <si>
    <t>K A-AMIATA</t>
  </si>
  <si>
    <t>RAINFOREST NEXT SUM</t>
  </si>
  <si>
    <t>A-AMIATA</t>
  </si>
  <si>
    <t>A-AMIATA V</t>
  </si>
  <si>
    <t>A-CLOUDY</t>
  </si>
  <si>
    <t>A-MELVILLE</t>
  </si>
  <si>
    <t>A-SECRET W</t>
  </si>
  <si>
    <t>A-TUNDRA</t>
  </si>
  <si>
    <t>K A-MONTALE</t>
  </si>
  <si>
    <t>K RAINFOREST SUM 4</t>
  </si>
  <si>
    <t>N-BALDI</t>
  </si>
  <si>
    <t>RAINFOREST OPEN S</t>
  </si>
  <si>
    <t>RAINFOREST S W PKT 3</t>
  </si>
  <si>
    <t>RAINFOREST WB PKT V2</t>
  </si>
  <si>
    <t>105 &amp; 150</t>
  </si>
  <si>
    <t>12/2/2024 &amp; 12/16/2024</t>
  </si>
  <si>
    <t>115 &amp; 130</t>
  </si>
  <si>
    <t>11/18/2024 &amp; 12/14/2024</t>
  </si>
  <si>
    <t>Costing File</t>
  </si>
  <si>
    <t>Relocation-3</t>
  </si>
  <si>
    <t>4.costing on 20th Feb</t>
  </si>
  <si>
    <t>All Costing</t>
  </si>
  <si>
    <t>TTL LT with GR 125 Days and without GR 170 Days</t>
  </si>
  <si>
    <t>VERONA 2</t>
  </si>
  <si>
    <t>TTL LT with GR 120 Days and without GR 175 Days</t>
  </si>
  <si>
    <t>TTL LT with GR 120 Days and without GR 140 Days</t>
  </si>
  <si>
    <t>LS-4</t>
  </si>
  <si>
    <t>Size set file E. HO Date.</t>
  </si>
  <si>
    <t xml:space="preserve">C/O. 1 New Color Added </t>
  </si>
  <si>
    <t>CO- Pass</t>
  </si>
  <si>
    <t>Tape rearrange qty. being delay.</t>
  </si>
  <si>
    <t>TP shared 7/17.  Server issue late downlod by 9/25.</t>
  </si>
  <si>
    <t>SF 9</t>
  </si>
  <si>
    <t>BR-02</t>
  </si>
  <si>
    <t>BR-5</t>
  </si>
  <si>
    <t>Running 04 Line/ 04 TNA of 33</t>
  </si>
  <si>
    <t>Running 02 line/ 02 TNA of 95</t>
  </si>
  <si>
    <t xml:space="preserve">AUG. CRD PLAN </t>
  </si>
  <si>
    <t>60/62</t>
  </si>
  <si>
    <t>Monotex KR(FR)</t>
  </si>
  <si>
    <t>Long LT Mill:/ Cut Off</t>
  </si>
  <si>
    <t>HUAJIN-HK (TU)</t>
  </si>
  <si>
    <t>Red House - HK (TU)&amp; Wu luen ( Lining) TW(TH)</t>
  </si>
  <si>
    <t>SEOJIN -KR (FR)</t>
  </si>
  <si>
    <t>JIbo- CN(MON/TH) &amp; Wu luen ( Lining) TW(WE)</t>
  </si>
  <si>
    <t>Till 8/12</t>
  </si>
  <si>
    <t>TBL F24- 8/12</t>
  </si>
  <si>
    <t>NAPA F24; 8/12</t>
  </si>
  <si>
    <t>Aug. Balance CRD PO</t>
  </si>
  <si>
    <t>5 Days CRD Extention Proposal 11/26 from LT</t>
  </si>
  <si>
    <t>E.Final TNA</t>
  </si>
  <si>
    <t>Huamao- CN(MON/TH) Wu Luen( TW)  WE</t>
  </si>
  <si>
    <t>Red House - TW( WE)</t>
  </si>
  <si>
    <t>Mill updated No GR.</t>
  </si>
  <si>
    <t>Lining Wthout GR- LT 50 Days</t>
  </si>
  <si>
    <t>Materials Upcharge</t>
  </si>
  <si>
    <t>MCQ 1000 Yds/ MOQ 3000 Yds. Fabric code# 1973250N REACTIVE MICRO CORDUROY(unit price USD4.35/Y X 2  = USD 8.7/y  100%upcharge and 
TEST CHARGE  USD350 /COLOR</t>
  </si>
  <si>
    <t>NO Materials UC</t>
  </si>
  <si>
    <t>Lining fabric Dyeing surcharge-1951080N: MOQ/ MCQ 2000/ 800 Yds. Cons. .90 Yds</t>
  </si>
  <si>
    <t>ALL INSIDE BINDING-TPX223-QLF02</t>
  </si>
  <si>
    <t>No Materials UC</t>
  </si>
  <si>
    <t xml:space="preserve">1972460N: MOQ / MCQ: 3000/ 1000 Yds </t>
  </si>
  <si>
    <t xml:space="preserve">1972460N: for color : MN6 CB MN6 &amp; H62
ULTIMATE :  MOQ / MCQ: 3000/ 1000 Yds </t>
  </si>
  <si>
    <t xml:space="preserve">sleeve lining Item: 1971940N: Square Apparels Ltd. Stil not Accept the Small Qty. Order </t>
  </si>
  <si>
    <t>1959320N MONO MATERIAL SOFT SHELL 2L; MOQ/ MCQ: 3000/ 1000 Yds.</t>
  </si>
  <si>
    <t>Jibo</t>
  </si>
  <si>
    <t>1952240N REC LINING 210T. Lining MOQ/MCQ: 3000/1000 Yds.</t>
  </si>
  <si>
    <t>Red House</t>
  </si>
  <si>
    <t>Wu Luen</t>
  </si>
  <si>
    <t>MAIN FABRIC: 1972600N COTTON NYLON : MOQ/MCQ: 3000 /1000 Yds.</t>
  </si>
  <si>
    <t xml:space="preserve">SEOJIN </t>
  </si>
  <si>
    <t>HUAJIN</t>
  </si>
  <si>
    <t>shin han-KR(FR)</t>
  </si>
  <si>
    <t>Shin han</t>
  </si>
  <si>
    <t>Red House - TW( WE) &amp; Wu luen ( Lining) TW(WE)</t>
  </si>
  <si>
    <t>Red House - TW( WE) &amp; Jibo - CN( MON/TH)Wu luen ( Lining) TW(WE)</t>
  </si>
  <si>
    <t>Jibo- CN(MON/TH) &amp; Wu luen ( Lining) TW(WE)</t>
  </si>
  <si>
    <t>A-BELLE V W</t>
  </si>
  <si>
    <t>A-BELLE W</t>
  </si>
  <si>
    <t>ACALMAR VEST 6</t>
  </si>
  <si>
    <t>A-GIOVI</t>
  </si>
  <si>
    <t>K A-ALLORI</t>
  </si>
  <si>
    <t>RAINFOREST M SUM 3</t>
  </si>
  <si>
    <t>V-IAATO</t>
  </si>
  <si>
    <t xml:space="preserve">280 Pcs Short ship for Fabric Quality Issue. </t>
  </si>
  <si>
    <t>Sf14</t>
  </si>
  <si>
    <t>TB0A68QK- Black</t>
  </si>
  <si>
    <t>TB0A68QK- Black + Dk Saphire</t>
  </si>
  <si>
    <t xml:space="preserve">Size Set given </t>
  </si>
  <si>
    <t>TB0A67GU- WAAP</t>
  </si>
  <si>
    <t>TB0A6GHQ- WAAP</t>
  </si>
  <si>
    <t>TB0A429N - WAAP</t>
  </si>
  <si>
    <t>PPS Cutting Pending for !!</t>
  </si>
  <si>
    <t>Emblishment</t>
  </si>
  <si>
    <t>Print- Approved- as per TP Comment.</t>
  </si>
  <si>
    <t>Print</t>
  </si>
  <si>
    <t>Garments Day</t>
  </si>
  <si>
    <t>Normal Wash</t>
  </si>
  <si>
    <t>PPS Done. 8/30</t>
  </si>
  <si>
    <t>CO Pass</t>
  </si>
  <si>
    <t>Pass Buy CO</t>
  </si>
  <si>
    <t>Plan 9/2</t>
  </si>
  <si>
    <t>Cutting Done. 9/1. Embo</t>
  </si>
  <si>
    <t xml:space="preserve">TNA &amp; CRD Comments </t>
  </si>
  <si>
    <t>Running 9/16</t>
  </si>
  <si>
    <t xml:space="preserve">Plan review 9/17. </t>
  </si>
  <si>
    <t>10/11&amp; 11/25/2024</t>
  </si>
  <si>
    <t>GIVEN 9/22</t>
  </si>
  <si>
    <t>Running 9/12</t>
  </si>
  <si>
    <t>Typoon Affeted- ETD delay.</t>
  </si>
  <si>
    <t>LY-2</t>
  </si>
  <si>
    <t>Print S/Off Submited 8/28, Approval Pending. Pass.</t>
  </si>
  <si>
    <t>Print- Black color send to stabio on 8/18. need to follow up for approval Comment othesrs color will Apprved by VF ROPD: 2nd approval was to Satabio by 9/13. Need to follow up.</t>
  </si>
  <si>
    <t>Print- Black color send to stabio on 8/18. need to follow up for approval Comment othesrs color will Apprved by VF ROPD: 2nd approval was to VF BD  by 9/13. Need to follow up.</t>
  </si>
  <si>
    <t>Garments Dye: Black color Stabio received parcel by 19th Aug. Need to get VF approval- Approved- Phycial Apprval by Weahid . Approved.</t>
  </si>
  <si>
    <t>NA</t>
  </si>
  <si>
    <t>PPS send to VF Chain PD 9/18 will review- 9/26</t>
  </si>
  <si>
    <t>pass</t>
  </si>
  <si>
    <t>RS-9</t>
  </si>
  <si>
    <t>TB0A6H6B</t>
  </si>
  <si>
    <t>Production Sewing Line</t>
  </si>
  <si>
    <t>Production Start</t>
  </si>
  <si>
    <t>Balance</t>
  </si>
  <si>
    <t xml:space="preserve">EX- Mill 10th Dec. Materils Air Collect suport by VF. Unable to keep connecting with Jul buy TNA 10/28  for CRD 4th Dec. </t>
  </si>
  <si>
    <t>As per Lead time Ex- Mill 17 Nov, need to improve Ex.mill 10th Nov to inhoused 10 Dec(by Sea)- connecting with July Buy (24th Nov. TNA for 24th Dec CRD) or should  late start sew for Jul Buy TNA  from 7 th Dec to catch Sep Buy.</t>
  </si>
  <si>
    <t>LS-7- Input 22th Oct.</t>
  </si>
  <si>
    <t>No Issue.</t>
  </si>
  <si>
    <t>Size set running- All Materils Inhoused.</t>
  </si>
  <si>
    <r>
      <rPr>
        <sz val="11"/>
        <color rgb="FFFF0000"/>
        <rFont val="Calibri"/>
        <family val="2"/>
        <scheme val="minor"/>
      </rPr>
      <t>Size set will be 12 Oct</t>
    </r>
    <r>
      <rPr>
        <sz val="11"/>
        <rFont val="Calibri"/>
        <family val="2"/>
        <scheme val="minor"/>
      </rPr>
      <t>. All Materials Inhoused.</t>
    </r>
  </si>
  <si>
    <t xml:space="preserve">PPM Done. Need to sedn a original Poly to supplier Unuglory- </t>
  </si>
  <si>
    <t>PPS Running, Size set- plan to send 10/15. All Materils Inhoused.</t>
  </si>
  <si>
    <t xml:space="preserve">1. Leg Opening- 27 MM Elistic not yet Inhoused- will be 7th Sep. From S.EMB. Inhoused.
</t>
  </si>
  <si>
    <t>PPS Req. Given 10/9, Size set  need to Handover 10/15.</t>
  </si>
  <si>
    <t>A6H5Q</t>
  </si>
  <si>
    <t xml:space="preserve">Typhon Affected. TNA, CRD being delay. Will be inhouse on-time </t>
  </si>
  <si>
    <t>PPS Running, Size set- plan to send 10/09. All Materils Inhoused.</t>
  </si>
  <si>
    <t>SF-11- Input Plan : 10/18</t>
  </si>
  <si>
    <t>RS-09; Input Plan 11/05</t>
  </si>
  <si>
    <t>LY-10- Inout Plan 15th OCT.( Connecting uncertain for typhoon )</t>
  </si>
  <si>
    <t>PPS req. 10/15</t>
  </si>
  <si>
    <t>Done</t>
  </si>
  <si>
    <t>O</t>
  </si>
  <si>
    <t>SF-06</t>
  </si>
  <si>
    <t>New</t>
  </si>
  <si>
    <t>NAPA S25</t>
  </si>
  <si>
    <t>TBL S25</t>
  </si>
  <si>
    <t>LY- 12</t>
  </si>
  <si>
    <t>LS-1</t>
  </si>
  <si>
    <t>CO- Pass- Need to Make GB Sample. Req geive 09/22- will strat 10/24</t>
  </si>
  <si>
    <t>Pass/ With GB Sample - balance - need to colelct from Bulk.</t>
  </si>
  <si>
    <t>Comments Pending.</t>
  </si>
  <si>
    <t xml:space="preserve">Plan/.10/24- </t>
  </si>
  <si>
    <t>Done.</t>
  </si>
  <si>
    <t xml:space="preserve">PLAN/.10/26- </t>
  </si>
  <si>
    <t xml:space="preserve">PLAN/.10/24 </t>
  </si>
  <si>
    <t>DPQSL. Quilting</t>
  </si>
  <si>
    <t>Plan 10/28</t>
  </si>
  <si>
    <t>Plan 10/31</t>
  </si>
  <si>
    <t>Plan 11/05</t>
  </si>
  <si>
    <t>DPQSL QUILTING</t>
  </si>
  <si>
    <t>PPS ready for review- Size set given. 10/27.</t>
  </si>
  <si>
    <t>Inhoused.</t>
  </si>
  <si>
    <t>Production Start Date/ Materils Status.</t>
  </si>
  <si>
    <t>Red House. Shell; 74 Roll.  ETA. 10/27- Zipper Quality issue.</t>
  </si>
  <si>
    <t>Lining ETA. 10/24. 25 roll/ 54 Roll. Shell. ETA 10/27- Roll: 128</t>
  </si>
  <si>
    <t>Shell- OK + Lining: ETA. 10/24. 54 Roll/ @7. Jefswin Zipper being delay 12 dyas. ETD: 10/14-T.InH. 11/10.- pls keep line plan as per TNA&gt;</t>
  </si>
  <si>
    <t>Lining- 10/24/. Shell: ETD. 10/27 Red hous.</t>
  </si>
  <si>
    <t>ETD Uncertian- Shell Fabric delay - qulaity issue.</t>
  </si>
  <si>
    <t>PPS comments pending, Size Set file 10/13; No Materials Issue.</t>
  </si>
  <si>
    <r>
      <t xml:space="preserve">Materials Sea Consider, Fabric inhoused.  </t>
    </r>
    <r>
      <rPr>
        <sz val="11"/>
        <color rgb="FFFF0000"/>
        <rFont val="Calibri"/>
        <family val="2"/>
        <scheme val="minor"/>
      </rPr>
      <t>Size set will HO Today.</t>
    </r>
  </si>
  <si>
    <t>RS-6 - Input plan 11/05</t>
  </si>
  <si>
    <t>LS- 13/B</t>
  </si>
  <si>
    <t>Orang color 1 cm Gr. Tape- S/Emo. Balance- will be 10/31. PPS ruunig- Size wil be 11/02</t>
  </si>
  <si>
    <t>Lining ETA. 10/24. 25 roll/ 54 Roll. Shel; Jibo- 168 Roll, Inhoused. Size set file; 10/31</t>
  </si>
  <si>
    <t>PPS Req given 10/6. Size set plan 10/29.</t>
  </si>
  <si>
    <t>11/12/2024( Photo shoot) Bulk 11/19.</t>
  </si>
  <si>
    <t>Materials all inhoused. Size set plan 10/27.</t>
  </si>
  <si>
    <t xml:space="preserve">Plan size set plan date. 11/03. Material sin housed. </t>
  </si>
  <si>
    <t>DQSL Quilting. RIB Balance- 10/28. DPQSL Quilting- will send today- 10/28, Need to size set Ho. 10/30.</t>
  </si>
  <si>
    <t>ASEL</t>
  </si>
  <si>
    <t>AMIS SUM V</t>
  </si>
  <si>
    <t>CRD Uncertain. Zipper Issue. Need to follow up next Buy.</t>
  </si>
  <si>
    <t>PPS Req given 10/07. Size set will be 10/14. Jefswin Zippe bath 10/27- 36Ctn</t>
  </si>
  <si>
    <t>The PPS Will be ready for review today. All  Materils Ok
 2054 Pcs 1Wk CRD 12 Nov Extention  Req.-Approved. Pick up 10/28- 5 Th Inhoused.</t>
  </si>
  <si>
    <t>SF-2</t>
  </si>
  <si>
    <t>PPS Running, Size set- plan to send 10/12. All Materils Inhoused. - 1wk CRD Extention.</t>
  </si>
  <si>
    <t>11/5/2024( Size set) Bulk 11/19</t>
  </si>
  <si>
    <t>11/5/2024- 1155 Pcs; ( 338 Pcs 11/26)</t>
  </si>
  <si>
    <t>AMIS SUM STAND</t>
  </si>
  <si>
    <t>11/10/2024( 3250 Pcs)</t>
  </si>
  <si>
    <t>Vendor Revised Last CRD  (Style 1st CRD)</t>
  </si>
  <si>
    <t>ADA W</t>
  </si>
  <si>
    <t>NATEY SHORT 1</t>
  </si>
  <si>
    <t>DUE</t>
  </si>
  <si>
    <t>Lining ETA. 10/24. 25 roll/ 54 Roll. Shell Inhoused. Size set will be 10/28</t>
  </si>
  <si>
    <t>PPS &amp; Materials Issue: 10/29/2024</t>
  </si>
  <si>
    <t xml:space="preserve">POLY + CTN </t>
  </si>
  <si>
    <t>NOT YET BOOKED.</t>
  </si>
  <si>
    <t>TIMBERLAND- PRO</t>
  </si>
  <si>
    <t>Size set Status- 11/05</t>
  </si>
  <si>
    <t>DUE- plan 11/ 10</t>
  </si>
  <si>
    <t>DUE. Plan 11/05</t>
  </si>
  <si>
    <t>MCD- Trim CARD. 11/05</t>
  </si>
  <si>
    <t>Connecting.</t>
  </si>
  <si>
    <t>Review Pending</t>
  </si>
  <si>
    <t>CO- F24</t>
  </si>
  <si>
    <t>A-ELSA W- Normal wash- CRD Being Challenges.</t>
  </si>
  <si>
    <t>BR</t>
  </si>
  <si>
    <t>LS-11</t>
  </si>
  <si>
    <t>LS-7</t>
  </si>
  <si>
    <t>LY-4</t>
  </si>
  <si>
    <t>LY-10- Inout Plan 15th OCT.( Connecting)</t>
  </si>
  <si>
    <t>Sf-8</t>
  </si>
  <si>
    <t>LS- 13</t>
  </si>
  <si>
    <t>RS-6</t>
  </si>
  <si>
    <t>SF-01</t>
  </si>
  <si>
    <t>BR:2</t>
  </si>
  <si>
    <t>LS- 05</t>
  </si>
  <si>
    <t>11/5/2024- Need to revse TNA 11/25</t>
  </si>
  <si>
    <t xml:space="preserve">C/O: Size set not required. </t>
  </si>
  <si>
    <t>F25</t>
  </si>
  <si>
    <t>D-TOSA V</t>
  </si>
  <si>
    <t>D-TOSA FZ</t>
  </si>
  <si>
    <t>O-CASIES LS</t>
  </si>
  <si>
    <t>Brand: NAPAPIJRI         Season: FW25</t>
  </si>
  <si>
    <t>12/04/2024 &gt;  Revised  12/10/2024</t>
  </si>
  <si>
    <t>Quilting Jkt( Inhouse)</t>
  </si>
  <si>
    <t>Quilting Vest( Inhouse)</t>
  </si>
  <si>
    <t>Men's Padding Jkt</t>
  </si>
  <si>
    <t>A-GESAR H</t>
  </si>
  <si>
    <t>A-GESAR V</t>
  </si>
  <si>
    <t>T-DERGANA HZ</t>
  </si>
  <si>
    <t>T-DERGANA FZ</t>
  </si>
  <si>
    <t>A-SORT WINT H W</t>
  </si>
  <si>
    <t>A-SORT WINT L W</t>
  </si>
  <si>
    <t>K T-ARBARI</t>
  </si>
  <si>
    <t>K A-GESAR H</t>
  </si>
  <si>
    <t>EPOCH W S 1</t>
  </si>
  <si>
    <t>Lining ETA. 10/24. 25 roll/ 54 Roll. Shell; Jibo- 168 Roll, Inhoused.  Read  House. ETA. 10/27- Roll. 74 Roll.</t>
  </si>
  <si>
    <t>TB0A5WNU</t>
  </si>
  <si>
    <t>TB0A5WPF</t>
  </si>
  <si>
    <t>TB0A6HQ7</t>
  </si>
  <si>
    <t>TB0A6HQU</t>
  </si>
  <si>
    <t>TB0A6VRX</t>
  </si>
  <si>
    <t>TB0A6VSJ</t>
  </si>
  <si>
    <t>TB0A6VUE</t>
  </si>
  <si>
    <t>TIMBELAND</t>
  </si>
  <si>
    <t>SF-3</t>
  </si>
  <si>
    <t>Brand: Timberland        Season: FW25</t>
  </si>
  <si>
    <t>11/25 &gt; Revise 12/5/2024</t>
  </si>
  <si>
    <t>End Day</t>
  </si>
  <si>
    <t>Total Day</t>
  </si>
  <si>
    <t>Given 11/26 Black color inhoused.</t>
  </si>
  <si>
    <t>Plan to 12/10</t>
  </si>
  <si>
    <t>LS-8</t>
  </si>
  <si>
    <t>Application</t>
  </si>
  <si>
    <t>Wom Padding Jkt</t>
  </si>
  <si>
    <t>Print on Chest// In House Quilting</t>
  </si>
  <si>
    <t>Mens Waterproof Parka</t>
  </si>
  <si>
    <t>Mens Padding Jkt</t>
  </si>
  <si>
    <t>Print -4 // In House Quilting</t>
  </si>
  <si>
    <t>Mens Down Jkt( Packable)</t>
  </si>
  <si>
    <t>Mens Down Vest ( Packable)</t>
  </si>
  <si>
    <t>Print on Slv, In House Quilting</t>
  </si>
  <si>
    <t>Wom Down Jkt</t>
  </si>
  <si>
    <t>Won Down Jkt</t>
  </si>
  <si>
    <t xml:space="preserve">Print on Chest, Inhoused Quilting. </t>
  </si>
  <si>
    <t>Mens Jkt.</t>
  </si>
  <si>
    <t>Mens Padeding Hooded Bomber</t>
  </si>
  <si>
    <t>Mens Donw Jacket</t>
  </si>
  <si>
    <t>Silicon Badge Synthetic
Insulated Puffer, Inhouse Quilting</t>
  </si>
  <si>
    <t>Print on chest, In Houose Quilting</t>
  </si>
  <si>
    <t>Mens Padding Vest</t>
  </si>
  <si>
    <t>Mens Bomber Jkt</t>
  </si>
  <si>
    <t xml:space="preserve">C/O Styling and Materils. New Color Added </t>
  </si>
  <si>
    <t xml:space="preserve">CO Styling and Materils, Adding Story telling and Icon Label, Call Out Lebel- Need to add in Sketh. New Color Added </t>
  </si>
  <si>
    <t>New, A44UA AF( F24) OF A6VUE GF.</t>
  </si>
  <si>
    <t>EMBO on Slv, Seam sealing</t>
  </si>
  <si>
    <t>EMBO on Chest. Seam Sealing</t>
  </si>
  <si>
    <t>EMBO on Chest, Critical Seam sealing</t>
  </si>
  <si>
    <t>EMBO on Chest, Seam sealing, Quilting Inhouse.</t>
  </si>
  <si>
    <t>EMBO on SLV, Seam sealing all over</t>
  </si>
  <si>
    <t xml:space="preserve">EMB on Chest, GARMENT WASH 15 MIN. Sewing Treat Constast. </t>
  </si>
  <si>
    <t>TB0A6HNY- Wash</t>
  </si>
  <si>
    <t>E.TNA</t>
  </si>
  <si>
    <t>Wom Saam Sealing Jkt</t>
  </si>
  <si>
    <t>Wom Hooded Padding Jkt ( In Housed Onion Quilting)</t>
  </si>
  <si>
    <t>Wom Padding Long Jkt ( In Housed Onion Quilting)</t>
  </si>
  <si>
    <t>Kids Padidng H Jkt( In House Quilting) Print</t>
  </si>
  <si>
    <t>Mens Padidng Vest( In House Quilting) Print</t>
  </si>
  <si>
    <t>Mens Padidng Jkt( In House Quilting) Print</t>
  </si>
  <si>
    <t>Mens Fleecewear- Embo</t>
  </si>
  <si>
    <t>PRINT OK FOR COLOR AND ARTWORK- Need to get Bulk apprpval form VF BD.</t>
  </si>
  <si>
    <t xml:space="preserve">SMS not make, need to follow P1 </t>
  </si>
  <si>
    <t>Item Details</t>
  </si>
  <si>
    <t>Kids Fleecewear - Print on Woven pnl at chest</t>
  </si>
  <si>
    <t>11/22/2024 Revise TNA: 12/20</t>
  </si>
  <si>
    <t>1 COLOR 50% Inhoused.</t>
  </si>
  <si>
    <t>AGRAM</t>
  </si>
  <si>
    <t>ALES</t>
  </si>
  <si>
    <t>ALTHER SHELL 1</t>
  </si>
  <si>
    <t>ASHERMAN</t>
  </si>
  <si>
    <t>ASHERMAN WINT W</t>
  </si>
  <si>
    <t>TARALGA 4</t>
  </si>
  <si>
    <t>TARALGA FZ 1</t>
  </si>
  <si>
    <t>TRESER HZ</t>
  </si>
  <si>
    <t>TRESER V</t>
  </si>
  <si>
    <t>TURNAGE 4</t>
  </si>
  <si>
    <t>Total SMV</t>
  </si>
  <si>
    <t>CO, But Patch Label has Changed.</t>
  </si>
  <si>
    <t>A. CMP</t>
  </si>
  <si>
    <t>New: NO SMS- P1 need to follow for PPS</t>
  </si>
  <si>
    <t>this is same as A6VRX/487 CRD first CRD on 4/17</t>
  </si>
  <si>
    <t xml:space="preserve">This vest style same as A5WNU </t>
  </si>
  <si>
    <t>548 CRD before eid cut off 3/21</t>
  </si>
  <si>
    <t>1050 pcs CRD Before eid Cut off 3/21</t>
  </si>
  <si>
    <t>This is Same as A6HQ7</t>
  </si>
  <si>
    <t>218 Pcs first CRD on 4/17</t>
  </si>
  <si>
    <t>Payemnt Term</t>
  </si>
  <si>
    <t xml:space="preserve">Delivery </t>
  </si>
  <si>
    <t>Partial Ship from 1st May to End Of  May. 3 Time</t>
  </si>
  <si>
    <t xml:space="preserve">Shell + Lining Fabric. </t>
  </si>
  <si>
    <t>70%  Advance TT and after BL Submit. Need Pyament within 7 Days.</t>
  </si>
  <si>
    <t xml:space="preserve">Trims </t>
  </si>
  <si>
    <t>Original as per Sample</t>
  </si>
  <si>
    <t xml:space="preserve"> As per Original Sample.( Estimated Fabric composition : 100% Nylon downrpoof plain PU clear coated, PFC Free DWRM1NQ)
</t>
  </si>
  <si>
    <t xml:space="preserve">Special requiremrnt </t>
  </si>
  <si>
    <t>GSP Certificat. No any more requiremnt.</t>
  </si>
  <si>
    <t xml:space="preserve">Facroty Condition </t>
  </si>
  <si>
    <t xml:space="preserve">Any whewre of Bangladesh </t>
  </si>
  <si>
    <t>PPS Requsition Date 12/10</t>
  </si>
  <si>
    <t>PPS Running</t>
  </si>
  <si>
    <t>A-BIEZ MODULAR PUF</t>
  </si>
  <si>
    <t>A-BIOIS</t>
  </si>
  <si>
    <t>A-EGA L W</t>
  </si>
  <si>
    <t>A-EGA SHORT W</t>
  </si>
  <si>
    <t>A-MOESA PUF</t>
  </si>
  <si>
    <t>A-NEMES</t>
  </si>
  <si>
    <t>A-TEREZ</t>
  </si>
  <si>
    <t>K A-TEREZ</t>
  </si>
  <si>
    <t>K T-TYNIK</t>
  </si>
  <si>
    <t>K YUPIK FZH 3</t>
  </si>
  <si>
    <t>T-DELBIOS</t>
  </si>
  <si>
    <t>T-FIEMME</t>
  </si>
  <si>
    <t>T-MONTEPIANA</t>
  </si>
  <si>
    <t>T-TYNIK FZ</t>
  </si>
  <si>
    <t>T-TYNIK FZH</t>
  </si>
  <si>
    <t>YUPIK FZ 3</t>
  </si>
  <si>
    <t>YUPIK FZH 3</t>
  </si>
  <si>
    <t>YUPIK V</t>
  </si>
  <si>
    <t>Buy Disconnect due to Fabric Balance Black Color balance.</t>
  </si>
  <si>
    <t>Arvinva Item.MEER. Black color. 450 Yds Short - 210 Yds. Sending will be inhosed 12/14.</t>
  </si>
  <si>
    <t>F24-Season Carry Over</t>
  </si>
  <si>
    <t>Consider to collect Air shipment of fabric MONOMATERIAL POLY RIP TJ</t>
  </si>
  <si>
    <t>Eid Start Day</t>
  </si>
  <si>
    <t>12/22/2024 &gt; 12/29/2024</t>
  </si>
  <si>
    <t>TB0A22XM</t>
  </si>
  <si>
    <t>TB0A28EG</t>
  </si>
  <si>
    <t>TB0A2QCS</t>
  </si>
  <si>
    <t>TB0A2R5M</t>
  </si>
  <si>
    <t>TB0A42C1</t>
  </si>
  <si>
    <t>TB0A44GB</t>
  </si>
  <si>
    <t>TB0A44HB</t>
  </si>
  <si>
    <t>TB0A44QU</t>
  </si>
  <si>
    <t>TB0A5N46</t>
  </si>
  <si>
    <t>TB0A5NGR</t>
  </si>
  <si>
    <t>TB0A5ZEK</t>
  </si>
  <si>
    <t>TB0A6267</t>
  </si>
  <si>
    <t>TB0A6477</t>
  </si>
  <si>
    <t>TB0A6BPM</t>
  </si>
  <si>
    <t>TB0A6N4K</t>
  </si>
  <si>
    <t>TB0A6NG5</t>
  </si>
  <si>
    <t xml:space="preserve">Need to Make P3- with Actual Garment. Need to make pupy improved Sampel befre PPS. </t>
  </si>
  <si>
    <t>Style 1st CRD</t>
  </si>
  <si>
    <t>Wu Luen lycra fabric bring by air</t>
  </si>
  <si>
    <t>One Sku GE4 Delivery date need to take from mill</t>
  </si>
  <si>
    <t>Wu Luen lycra fabric bring by air Tight TNA)</t>
  </si>
  <si>
    <t>PPS REQ Status: 12/25</t>
  </si>
  <si>
    <t>LS11</t>
  </si>
  <si>
    <t>M</t>
  </si>
  <si>
    <t>BULK SUMMARY: 12/29</t>
  </si>
  <si>
    <t>Upcomming Production Challenges : 12/29</t>
  </si>
  <si>
    <t>Total Production 12/29</t>
  </si>
  <si>
    <t>RQS DATA STATUS. 12/29</t>
  </si>
  <si>
    <t>RUNNING: 0</t>
  </si>
  <si>
    <t>pass;  GB Pass</t>
  </si>
  <si>
    <t xml:space="preserve">TNA Remarks for Materils </t>
  </si>
  <si>
    <t>HYOSUNG- EX- Milll 2/16. Cut off Monday- 2/17 &amp; Jibo Ex-Mill 2/20, need 1 day improved ex-mill to cut off (Thu) alignment 2/19.</t>
  </si>
  <si>
    <t>Concodia- Ex- Mill 3/8 Cut off 3/10. others Mill ok</t>
  </si>
  <si>
    <r>
      <rPr>
        <sz val="11"/>
        <color rgb="FFFF0000"/>
        <rFont val="Calibri"/>
        <family val="2"/>
        <scheme val="minor"/>
      </rPr>
      <t>Tight TNA &gt;</t>
    </r>
    <r>
      <rPr>
        <sz val="11"/>
        <color theme="1"/>
        <rFont val="Calibri"/>
        <family val="2"/>
        <scheme val="minor"/>
      </rPr>
      <t xml:space="preserve"> Nice Gain- E- Mill B4 CNY &amp; Furi X- mill 2/17, Wu Luen X- mill 2/28- Need Air Collect to be Inhoused. 3/15.</t>
    </r>
  </si>
  <si>
    <t>Nice Gain- E- Mill B4 CNY &amp; Furi X- mill 2/17, Wu Luen X- mill 2/28.</t>
  </si>
  <si>
    <t>Nice Gain X- Mill 2nd Mar, Cut Off 3/3. Others Ok</t>
  </si>
  <si>
    <t>Taijing- Japan- Yet to share PI - as per LT, Ex. Mill should be 2/17/2025, pre- plan Air Collect to be Inhoused 03/03/2025, Others Hyosung Fabric ready 3rd Jan. OK</t>
  </si>
  <si>
    <t>60 Pcs Before Eid 5/26 CRD rest of June 17 to Aug.</t>
  </si>
  <si>
    <t>Z&amp;Z BD Mill</t>
  </si>
  <si>
    <t>N. BUY CO</t>
  </si>
  <si>
    <t>D. BUY CO</t>
  </si>
  <si>
    <t>CRD 4/8  255 Pcs 4/15, 222 Pcs balance Qty. till June.</t>
  </si>
  <si>
    <t>Connecting with Nov. Buy</t>
  </si>
  <si>
    <t>1st NTB was B" Buy Pr A''</t>
  </si>
  <si>
    <t xml:space="preserve">CO Styling and Materils, add in Sketh. New Color Added </t>
  </si>
  <si>
    <t>Connecting with Dec. Buy</t>
  </si>
  <si>
    <t xml:space="preserve">S.CO Styling and Materils, add in Sketh. New Color Added </t>
  </si>
  <si>
    <t>Wom Padding JKt</t>
  </si>
  <si>
    <t xml:space="preserve">Quilting (Inhouse) </t>
  </si>
  <si>
    <t>2553 Pcs PO Under buyer View&gt; Need to work with Fabric mill To Improve delivery by using Greige booked to get delivery 2/23 to meet 5/6 CRD.</t>
  </si>
  <si>
    <t>801 pcs PO Under Buyer View 6th May to 5/13 CRD. buyer advice to improve delivery considering greige booking.</t>
  </si>
  <si>
    <t>Need to consider Connecting with Nov. Buy</t>
  </si>
  <si>
    <t>598 Pcs PO buyer suggest to consider Greige Booking to meet the CRD- need to re work with Mill to improved delivery , next CRD 5/17</t>
  </si>
  <si>
    <t>300 pcs First CRD 5/10, Balance 5/25</t>
  </si>
  <si>
    <t>491 Pcs first CRD 5/13, Balance qty 5/20 and onwards</t>
  </si>
  <si>
    <t>598 CRD 6 May, Balance qty 5/17</t>
  </si>
  <si>
    <t>821 pcs CRD on 6 May and balance 5/20</t>
  </si>
  <si>
    <t>Need to bring fabric by air to connect (3600 Yds)</t>
  </si>
  <si>
    <t>Tight TNA &gt; Concodia- Ex- Mill 2/20 Cut off.( Fab. Booking 9 days late from buy rec date.)Need to work with mill inprove EX mill by 2/16 to cut off 2/17. others Mill ok</t>
  </si>
  <si>
    <t>Nice Gain- E- Mill B4 CNY &amp; Furi X- mill 2/17, Wu Luen X- mill 2/28.Lycra by air</t>
  </si>
  <si>
    <t>HUAMOA- EX- Mill 3/20 - TNA Revised.</t>
  </si>
  <si>
    <t>Can Improved TNA 3/25- Fabric Rady b4 CNY</t>
  </si>
  <si>
    <t>TB0A2KPB- WAAP</t>
  </si>
  <si>
    <t>TB0A62WB-WAAP</t>
  </si>
  <si>
    <t>TB0A2KPB-WAAP</t>
  </si>
  <si>
    <t>Materials  Status.</t>
  </si>
  <si>
    <t>PPS Status 1/2 (Challenge)</t>
  </si>
  <si>
    <t>Bulk Issue: 1/20</t>
  </si>
  <si>
    <t>LY-8</t>
  </si>
  <si>
    <t>LY-04</t>
  </si>
  <si>
    <t>Embo omn chesrt+ BK Yoke</t>
  </si>
  <si>
    <t>Mens Waterproof Down Parka</t>
  </si>
  <si>
    <t>Mens Waterproof Down Vest</t>
  </si>
  <si>
    <t>Mens QUICK-DRY STRETCH CARGO SHORTS</t>
  </si>
  <si>
    <t>Wom Padding Jkt( Inhouse Quilting)</t>
  </si>
  <si>
    <t>Mens Pant -Washed Duck Canvas</t>
  </si>
  <si>
    <t>Mens Pant</t>
  </si>
  <si>
    <t>Womens Short Parka</t>
  </si>
  <si>
    <t>Wonm Padding Jkt( DPQSL Quilting)</t>
  </si>
  <si>
    <t>Wonm Padding Jkt( Inhouse Quilting)</t>
  </si>
  <si>
    <t>Wom Real Down Jkt( Inhouse Quilting)</t>
  </si>
  <si>
    <t>3in 1 - Seam sealing Jckt</t>
  </si>
  <si>
    <t>Full Seal sealing Wom inline Parka</t>
  </si>
  <si>
    <t>TB0A2QPD- WAAP</t>
  </si>
  <si>
    <t>TB0A2QS6- WAAP</t>
  </si>
  <si>
    <t>TB0A2QZ3-WAAP</t>
  </si>
  <si>
    <t>TB0A2R46-WAAP</t>
  </si>
  <si>
    <t>TB0A428B- WAAP</t>
  </si>
  <si>
    <t>TB0A429N- WAAP</t>
  </si>
  <si>
    <t>SKU Number</t>
  </si>
  <si>
    <t>Colorway Name</t>
  </si>
  <si>
    <t>Final Buy Date</t>
  </si>
  <si>
    <t>Revised CRD with Sufficient Leadtime</t>
  </si>
  <si>
    <t>TB0A6VUE317</t>
  </si>
  <si>
    <t>GREEN GABLES</t>
  </si>
  <si>
    <t>TB0A6VUE001</t>
  </si>
  <si>
    <t>BLACK</t>
  </si>
  <si>
    <t>TB0A6VUEP47</t>
  </si>
  <si>
    <t>WHEAT BOOT</t>
  </si>
  <si>
    <t>TB0A62CF317</t>
  </si>
  <si>
    <t>TB0A62CF433</t>
  </si>
  <si>
    <t>DARK SAPPHIRE</t>
  </si>
  <si>
    <t>TB0A62CFBK0</t>
  </si>
  <si>
    <t>CHOCOLATE CHIP</t>
  </si>
  <si>
    <t>TB0A62CF001</t>
  </si>
  <si>
    <t>TB0A6927P47</t>
  </si>
  <si>
    <t>TB0A6927243</t>
  </si>
  <si>
    <t>CHOCOLATE BROWN</t>
  </si>
  <si>
    <t xml:space="preserve">Total same Style </t>
  </si>
  <si>
    <t>Same Quality Rib others style.</t>
  </si>
  <si>
    <t>Not Sure can adjust color and size wise with Nov buy Qty.</t>
  </si>
  <si>
    <t>WAI HING RIB Challenges Style in F25</t>
  </si>
  <si>
    <t>NTB Forecast Qty</t>
  </si>
  <si>
    <t>TB0A22XB</t>
  </si>
  <si>
    <t>TB0A2QQW</t>
  </si>
  <si>
    <t>TB0A44A1</t>
  </si>
  <si>
    <t>TB0A44P6</t>
  </si>
  <si>
    <t>TB0A44UA</t>
  </si>
  <si>
    <t>TB0A68XF</t>
  </si>
  <si>
    <t>Buy CO</t>
  </si>
  <si>
    <t>D.Buy CO</t>
  </si>
  <si>
    <t>J. BUY CO</t>
  </si>
  <si>
    <t>Season CO</t>
  </si>
  <si>
    <t>we would like to go with own source RIB</t>
  </si>
  <si>
    <t xml:space="preserve">Option 1- we can secure on Time CRD with our own source Rib without any liability.
Option 2-If mill handover rib after CNY it will be inhouse on 15 Mar 2025, Then revised CRD will be 25th April 2025, without OTP Impact. 
Option 3-Mill need to deliver Rib by air PP for on time CRD. Approx Air cost 
</t>
  </si>
  <si>
    <t>ETA: 2/2 Wuluen</t>
  </si>
  <si>
    <t>7924  Pcs Buyer Req. CRD 6/12, but Should 7/8 without GR LT 70 Days. Need to Check with Mill if Availabe GR in this style to mmet as buyer req. CRD.</t>
  </si>
  <si>
    <t>736 Pcs. Buy Report has mention Without GR- Need to Collet all goods with GR to make single TNA. Or CDR Should Extened  by 6/27</t>
  </si>
  <si>
    <t>NAPA F25</t>
  </si>
  <si>
    <t>Need to collect Madira Embo Thread by air collect from China</t>
  </si>
  <si>
    <t>Need to use Coasts EPIC i/o Asta.</t>
  </si>
  <si>
    <t xml:space="preserve">efore Eid Cut Off Shipemnt Status. 6/6/2024. </t>
  </si>
  <si>
    <t xml:space="preserve">TBL – 5 HQ Container, 4 Cont. BK Approved, Pending 1 Cont. </t>
  </si>
  <si>
    <t>NAPA 6 HQ Container. No BK Approved, Pending All. 6 Cont.</t>
  </si>
  <si>
    <t>Total 7 Cont. BK Approval pending for Forwarder, due to Container/ Spec Issue. Since, VF Logistic/ SP team working together on this issue.</t>
  </si>
  <si>
    <t>EYK- 46 Add request.</t>
  </si>
  <si>
    <t>Need to Check if Greige booking if availabel to meet buyer req. CRD</t>
  </si>
  <si>
    <t>Sewing end Date 4 days late from CRD</t>
  </si>
  <si>
    <t>Connecting with Dec+ JAN</t>
  </si>
  <si>
    <t>Connecting plan with Jan Buy.</t>
  </si>
  <si>
    <t>if Possible to inhouse fabric by 5/5 to make TNA Connecting with Nov. buy.</t>
  </si>
  <si>
    <t>Need to make connecting Plan with Dec buy.</t>
  </si>
  <si>
    <t>Short Description</t>
  </si>
  <si>
    <t>Order Qty.</t>
  </si>
  <si>
    <t>Partial Sew. Plan TNA 3/12</t>
  </si>
  <si>
    <r>
      <t>Fabric Delivery Before CNY/ Yds</t>
    </r>
    <r>
      <rPr>
        <sz val="11"/>
        <color rgb="FF000000"/>
        <rFont val="Calibri"/>
        <family val="2"/>
      </rPr>
      <t>.</t>
    </r>
  </si>
  <si>
    <t>Balance Qty.</t>
  </si>
  <si>
    <t>Air Suport  Request Qty. to keep connceting Sewing slot.</t>
  </si>
  <si>
    <t>CRD Extention Proposal by Ex- Mill 2/28 by Sea.</t>
  </si>
  <si>
    <t>CRD Remarks</t>
  </si>
  <si>
    <t>ASHERMAN BEIGE ROCKY</t>
  </si>
  <si>
    <t>On- Time</t>
  </si>
  <si>
    <t>ASHERMAN BLACK 041</t>
  </si>
  <si>
    <t>ASHERMAN BLU MARINE</t>
  </si>
  <si>
    <t>ASHERMAN GREEN URBAN</t>
  </si>
  <si>
    <t>ASHERMAN GREEN DEPTHS</t>
  </si>
  <si>
    <t xml:space="preserve">CRD can Improved On- Time or 1Wk Extention if mill Air Suport </t>
  </si>
  <si>
    <t>Delay 2 Wks</t>
  </si>
  <si>
    <t>Total</t>
  </si>
  <si>
    <t>4,721 Yds,</t>
  </si>
  <si>
    <t>Shell Fabric ETD: 1/08 from Korea. ETA 2/4: Consgment: 54 Beal</t>
  </si>
  <si>
    <t>Stll Jan Received</t>
  </si>
  <si>
    <t>Need input 2/26</t>
  </si>
  <si>
    <t>New- PPS  Req. Given</t>
  </si>
  <si>
    <t>TB0A2PE2- Wash 15 mn gmt</t>
  </si>
  <si>
    <t>TB0A6HPK- Wash 15 Min Gmt</t>
  </si>
  <si>
    <t>Carry Over Styling and Materils, Adding Story telling and Icon Label.</t>
  </si>
  <si>
    <t xml:space="preserve">Wool Blend Shacket </t>
  </si>
  <si>
    <t>N/A</t>
  </si>
  <si>
    <t xml:space="preserve"> 3in1 Jacket</t>
  </si>
  <si>
    <t>Emb 1x3</t>
  </si>
  <si>
    <t>Embo</t>
  </si>
  <si>
    <t>Mens Down Jkt</t>
  </si>
  <si>
    <t>Embo 1x2</t>
  </si>
  <si>
    <t>Seam Sealing- Waterproof Barn Coat</t>
  </si>
  <si>
    <t>Seam Sealing WR Jacket</t>
  </si>
  <si>
    <t>Embo 1x1</t>
  </si>
  <si>
    <t>Mens Down Jkt Packable.</t>
  </si>
  <si>
    <t>Mens Down Vest Packable.</t>
  </si>
  <si>
    <t>Mens Down Jkt.</t>
  </si>
  <si>
    <t>Mens seam sealing Down Bomber</t>
  </si>
  <si>
    <t>Mens seam sealing Bomber</t>
  </si>
  <si>
    <t xml:space="preserve">EH2 146 Pcs Late ass req. Rejected. </t>
  </si>
  <si>
    <t>Heavy Puffer Jacket</t>
  </si>
  <si>
    <t>Heavy Puffer Vest</t>
  </si>
  <si>
    <t>Wom Waterproof seam sealing Down Parka</t>
  </si>
  <si>
    <t>Mens Down Puffer Jacket</t>
  </si>
  <si>
    <t>Waterproof Insulated Seam sealing Jacket</t>
  </si>
  <si>
    <t xml:space="preserve">Mens Down Vest </t>
  </si>
  <si>
    <t>Mens Seam Sealing Shell
Jacket</t>
  </si>
  <si>
    <t>Mens Water Proof 3in1  Seam selaing Bomber</t>
  </si>
  <si>
    <t>Mens Fleece Lining Jkt</t>
  </si>
  <si>
    <t>Mens Padding Seam sealing Jkt</t>
  </si>
  <si>
    <t>Mens Padding Bomber</t>
  </si>
  <si>
    <t>Mens Padding Coach Jkt</t>
  </si>
  <si>
    <t>Waterproof Fleece Lined Seam Sealing 
Parka</t>
  </si>
  <si>
    <t>Smart Temp Pant</t>
  </si>
  <si>
    <t>Seam Sealing Shell Jkt</t>
  </si>
  <si>
    <t>Water Resistant Shell Seam sealing 
Jacket</t>
  </si>
  <si>
    <t>Cotton Barn Seam Sealing
Coat</t>
  </si>
  <si>
    <t>Mens Waterproof 3in1 Seam sealing Jacket</t>
  </si>
  <si>
    <t>Mens Shell Seam sealing Jacket</t>
  </si>
  <si>
    <t>F25 Projection</t>
  </si>
  <si>
    <t>BULK SUMMARY: 2/17</t>
  </si>
  <si>
    <t>Running: 0</t>
  </si>
  <si>
    <t>WAI HING RIB ISSUE; SEA ETD 2/17, AIR ??</t>
  </si>
  <si>
    <t>WAI HING RIB ISSUE; SEA ETD 2/17 AIR ??</t>
  </si>
  <si>
    <t>Huamao- Lonely Shell ( Binding &amp; Pkt Bag) TTL Req. 2500 Yds. Mill Prosed 2 time Ex- Mill 4th Mar. (1410 Yds.) balance Qty. Will be Air collect. Issue Solved.</t>
  </si>
  <si>
    <t>Ly-2</t>
  </si>
  <si>
    <t>Protex RIB Issue- 3 Color Balacne.</t>
  </si>
  <si>
    <t>Protex RiB Issue - Replace Balance.</t>
  </si>
  <si>
    <t>FAR ESTAN- Shell Fabric TCX Issue- Masshmall Clr.</t>
  </si>
  <si>
    <t>Lyacra Binding delay booked, Due to CAD Missed the Portion.</t>
  </si>
  <si>
    <t>Tea Leaf . Lycra 1300 Yds. Will be inhoused 3/14</t>
  </si>
  <si>
    <t>UC ISSUE</t>
  </si>
  <si>
    <t>4/9/2025 Ex-Mill( Nice Gain)</t>
  </si>
  <si>
    <t>TB0A2PE2</t>
  </si>
  <si>
    <t>TB0A2QE8</t>
  </si>
  <si>
    <t>TB0A69F2</t>
  </si>
  <si>
    <t>TB0A6A57</t>
  </si>
  <si>
    <t>TB0A6HNY</t>
  </si>
  <si>
    <t>TB0A6NF7</t>
  </si>
  <si>
    <t>TB0A6NHQ</t>
  </si>
  <si>
    <t>TB0A6VRA</t>
  </si>
  <si>
    <t>Offering 7/29 (Lae GR Booking by VF)</t>
  </si>
  <si>
    <t>UC/ CRD Issue, HUAMAO Ex- Mill 5/15 &amp; 5/30</t>
  </si>
  <si>
    <t>M-ISARCO W</t>
  </si>
  <si>
    <t>T-ASTROLABE W 1</t>
  </si>
  <si>
    <t>T-SELINE HZH W</t>
  </si>
  <si>
    <t>YUPIK OG H W</t>
  </si>
  <si>
    <t>YUPIK W 2.0 1</t>
  </si>
  <si>
    <t xml:space="preserve">Still Feb-2 Buy Recevied </t>
  </si>
  <si>
    <t>LH-100</t>
  </si>
  <si>
    <t>LH-100W</t>
  </si>
  <si>
    <t xml:space="preserve">Men's Athletic Work Pant </t>
  </si>
  <si>
    <t>WOMEN'S ATHLETIC WORK PANTS</t>
  </si>
  <si>
    <t>SMS Qty</t>
  </si>
  <si>
    <t>Description</t>
  </si>
  <si>
    <t>Bulk Qty.</t>
  </si>
  <si>
    <t xml:space="preserve"> </t>
  </si>
  <si>
    <t>Mens Fleece Jacket</t>
  </si>
  <si>
    <t>Full Pant. Shell Fabric from DYNAMO- TURKY</t>
  </si>
  <si>
    <t>LHU-S1100ARD</t>
  </si>
  <si>
    <t>Fabrication</t>
  </si>
  <si>
    <t xml:space="preserve">TWILL 65/35 7,5oz </t>
  </si>
  <si>
    <t>MEN'S COVERALL</t>
  </si>
  <si>
    <t>Mens Padding Hooded Bom</t>
  </si>
  <si>
    <t>Total Production 3/4</t>
  </si>
  <si>
    <t>Production Status: 3/04</t>
  </si>
  <si>
    <t>TNA Balance:</t>
  </si>
  <si>
    <t>SF - 12</t>
  </si>
  <si>
    <t>Embellishment Approval status</t>
  </si>
  <si>
    <t>Keep Connecting Plan with A44UA (AF)</t>
  </si>
  <si>
    <t>OC Buy</t>
  </si>
  <si>
    <t>Connecting with Nov. Buy, 3/22 ETA.</t>
  </si>
  <si>
    <t>CRD at Origin</t>
  </si>
  <si>
    <t>PO</t>
  </si>
  <si>
    <t>SHIP TERMS</t>
  </si>
  <si>
    <t>PLATFORM</t>
  </si>
  <si>
    <t>Quantity</t>
  </si>
  <si>
    <t>Customer</t>
  </si>
  <si>
    <t>FCA</t>
  </si>
  <si>
    <t>INFO</t>
  </si>
  <si>
    <t>TB0A5M9T001</t>
  </si>
  <si>
    <t>GMG SPORTS SEA PTE LTD (Philippines)</t>
  </si>
  <si>
    <t>TB0A5M9T302</t>
  </si>
  <si>
    <t>TB0A5M5E001</t>
  </si>
  <si>
    <t>TB0A5M5EBK0</t>
  </si>
  <si>
    <t>TB0A68ZB302</t>
  </si>
  <si>
    <t>TB0A68ZB433</t>
  </si>
  <si>
    <t>TB0A6XCTEFD</t>
  </si>
  <si>
    <t>TB0A6Y7P433</t>
  </si>
  <si>
    <t>TB0A6Y7PBK0</t>
  </si>
  <si>
    <t>TB0A6Y8A302</t>
  </si>
  <si>
    <t>TB0A6Y8A433</t>
  </si>
  <si>
    <t xml:space="preserve">Season </t>
  </si>
  <si>
    <t>F24</t>
  </si>
  <si>
    <t>TotaL</t>
  </si>
  <si>
    <t>TNA Closed: 49</t>
  </si>
  <si>
    <t>2830 Pcs CRD 7/15 and 3458 Pcs 7/22( Due to Partial GR late Booking)</t>
  </si>
  <si>
    <t>Fabric + Trims; All Inhoused.</t>
  </si>
  <si>
    <t>Fabric All Inhoused.</t>
  </si>
  <si>
    <t xml:space="preserve">BIG BILL CANADA /Fashion Pride </t>
  </si>
  <si>
    <t>Fabric Inhoused.</t>
  </si>
  <si>
    <t xml:space="preserve">99 Roll, ETA 3/17 </t>
  </si>
  <si>
    <t>production Start Date.</t>
  </si>
  <si>
    <t>Production Finished date.</t>
  </si>
  <si>
    <t>Closing Reprt received Date.</t>
  </si>
  <si>
    <t>T-ANSEI FZ W</t>
  </si>
  <si>
    <t>Shipment Status</t>
  </si>
  <si>
    <t>All Ship has Done.</t>
  </si>
  <si>
    <t xml:space="preserve">Still Mar-1 Buy  PO Qty. </t>
  </si>
  <si>
    <t>RS: 14</t>
  </si>
  <si>
    <t>LS-10</t>
  </si>
  <si>
    <t>Closing Report Date</t>
  </si>
  <si>
    <t>RS:12</t>
  </si>
  <si>
    <t>ETD: 3/30</t>
  </si>
  <si>
    <t>Delivery delay - Air PP req. Shinton</t>
  </si>
  <si>
    <t>141 Bale ETA 3/28</t>
  </si>
  <si>
    <t>TB0A6NGF</t>
  </si>
  <si>
    <t>Product Name change Chinice Language.</t>
  </si>
  <si>
    <t>MNXL Item Fabric Consumption has been save 0.25Y/Pcs Due to Measurment Changed.</t>
  </si>
  <si>
    <t>Fabric EX- Mill ( Long LT Items)</t>
  </si>
  <si>
    <t xml:space="preserve">UC Item wise </t>
  </si>
  <si>
    <t>Wu Luen-Surcharge under MOQ $800 on Lycra Fabric M930 for the color Beige Dimity, Black Beauty, Pussywillow Gray, Brunt Orange
Jibo surcharge under MOQ $120 on Lining 210T for the col Black Beauty</t>
  </si>
  <si>
    <t>Furui-Surcharge under MOQ $150 on POLAR RAIN SOLID(118172) REC for the col. Tea Leaf</t>
  </si>
  <si>
    <t>Hua Mao-Surcharge under MOQ $2100 on LONELY SHELL REC for the col Night Sky, Black Beauty&amp; Tea Leaf.
GRID SHELL 3L REC for the clo Tea Leaf of the style A BIOIS</t>
  </si>
  <si>
    <t>Nice Gain-Surcharge under MOQ $600 on MICRO CURLY REC(117608) for the color Night Sky, Black Beauty &amp; Turtledove.
Jong Stit Surcharge under MOQ $737 on the UNIQUE FLEECE REC for the col Night Sky, Black Beauty &amp; Turtledove.</t>
  </si>
  <si>
    <t>EX- FTY 4/7; ETD 4/15</t>
  </si>
  <si>
    <t>Connecting plan</t>
  </si>
  <si>
    <t>POLY WRONG MEASUR BOOKING FUND 3/25. Need Revise Booking FIRE URGENT.</t>
  </si>
  <si>
    <t>RS:8,6</t>
  </si>
  <si>
    <t>RS-7</t>
  </si>
  <si>
    <t>Zipper Issue: CAD incorrect Mesure. Will inhoused 4/8</t>
  </si>
  <si>
    <t>Closing Report Rec. 3</t>
  </si>
  <si>
    <t>Running</t>
  </si>
  <si>
    <t>TBL F25</t>
  </si>
  <si>
    <t>EID HOLIDAY-2025 (ESTIMATED)</t>
  </si>
  <si>
    <t>CLOSING REPORT</t>
  </si>
  <si>
    <t xml:space="preserve">SMS Delivery </t>
  </si>
  <si>
    <t>PS. Status.</t>
  </si>
  <si>
    <t>Plan Close</t>
  </si>
  <si>
    <t>Mens Down Vest.</t>
  </si>
  <si>
    <t xml:space="preserve">All Inhoused </t>
  </si>
  <si>
    <t>Fabric 18 Roll, ETA 3/22; 175 Roll ETA 3/9. 123 Roll Trycode. 4/4. Will inhoused 4/10- Black color 1st priority.</t>
  </si>
  <si>
    <t>179 Roll; ETA 3/31, 229 Roll ETA: 3/24: Will Inhose soon.</t>
  </si>
  <si>
    <t>99 Roll, ETA 3/17; 123 Roll Trycode. 4/4. Will inhoused 4/10</t>
  </si>
  <si>
    <t xml:space="preserve">124 Roll, ETA.4/1; 123 Roll ETA 4/04 Will be 4/12 </t>
  </si>
  <si>
    <t>123 Roll: ETA 4/4: Will be inhoused 4/10</t>
  </si>
  <si>
    <t>ETA: 4/1, 123 Roll ETA 4/4: will be inhoused 4/12</t>
  </si>
  <si>
    <t>Farestan. Delivery delay -72 Roll 4/13 ETA.</t>
  </si>
  <si>
    <t>Hinda Textile inside pkt bag fabric might be delay to TNA need to revise till 4/10</t>
  </si>
  <si>
    <t xml:space="preserve">Shell Fabric RED HOUSE CREISED MARK FOUND 3/24. DURING SEWING&gt; Mill replacing fabric by air PP, since Sew line disclosed _ balance goods CRD will be revised. </t>
  </si>
  <si>
    <t>New-</t>
  </si>
  <si>
    <t xml:space="preserve">Line Stop 4/09;  fabric QC issue- </t>
  </si>
  <si>
    <t>179 Roll; ETA 3/31, 229 Roll ETA: 3/24: Inhoused.</t>
  </si>
  <si>
    <t>141 Bale ETA 3/28; 315 Bl, Inhoused.</t>
  </si>
  <si>
    <t>Finished date.</t>
  </si>
  <si>
    <t>Yet to</t>
  </si>
  <si>
    <t>Size set req. 4/26</t>
  </si>
  <si>
    <t>RS-18</t>
  </si>
  <si>
    <t>4/15/2025/4/29</t>
  </si>
  <si>
    <t>Need TNA revise 5/16.</t>
  </si>
  <si>
    <t xml:space="preserve">Wating for SMS Feedback </t>
  </si>
  <si>
    <t>All OK</t>
  </si>
  <si>
    <t>All Inhoused.</t>
  </si>
  <si>
    <t xml:space="preserve">F24-Season Carry Over, but need ot make PPS for size Label position Changes and 2 New color added only. </t>
  </si>
  <si>
    <t>SF-3: 5/6</t>
  </si>
  <si>
    <t>BR: 4/23</t>
  </si>
  <si>
    <t xml:space="preserve">Outer/ LS: 08 4/26; &amp;  Iner LY: 09 5/3. </t>
  </si>
  <si>
    <t>LS:10; 5/6</t>
  </si>
  <si>
    <t>LS 10; 5/20</t>
  </si>
  <si>
    <t>LS 11; 5/11</t>
  </si>
  <si>
    <t>LS 11; 5/17</t>
  </si>
  <si>
    <t>LS 11; 5/21</t>
  </si>
  <si>
    <t>LS; 10; 4/23</t>
  </si>
  <si>
    <t>LY: 2; 4/24</t>
  </si>
  <si>
    <t>LY: 1; 5/14</t>
  </si>
  <si>
    <t>LY 5; 5/19</t>
  </si>
  <si>
    <t>CONNECTING</t>
  </si>
  <si>
    <t>LY-7; 5/12</t>
  </si>
  <si>
    <t>LY-13; 5/12</t>
  </si>
  <si>
    <t>LY-12 5/20</t>
  </si>
  <si>
    <t>LS-3; 5/12</t>
  </si>
  <si>
    <t>LS-4, 4/24 &amp; RS-2, 5/3</t>
  </si>
  <si>
    <t>LS-7; 5/14</t>
  </si>
  <si>
    <t>INR: LS-8; 5/21 &amp; OTR,LS-12. 5/11.</t>
  </si>
  <si>
    <t>RS-5; 5/3</t>
  </si>
  <si>
    <t>RS-9; 5/8</t>
  </si>
  <si>
    <t>RS-9; 5/20</t>
  </si>
  <si>
    <t>RS-11; 5/17</t>
  </si>
  <si>
    <t>RS-11; 5/10</t>
  </si>
  <si>
    <t>RS-14; 5/5</t>
  </si>
  <si>
    <t>SF-4; 5/10</t>
  </si>
  <si>
    <t>SF-5, 5/19</t>
  </si>
  <si>
    <t>SF-7; 5/20</t>
  </si>
  <si>
    <t>SF-9; 5/27</t>
  </si>
  <si>
    <t>SF-10; 5/24</t>
  </si>
  <si>
    <t>SF13; 5/22</t>
  </si>
  <si>
    <t>SF-14; 5/3</t>
  </si>
  <si>
    <t>SF-13; 6/22</t>
  </si>
  <si>
    <t>SF-11; 6/17</t>
  </si>
  <si>
    <t>SF-8; 5/31</t>
  </si>
  <si>
    <t>SF-1; 5/25</t>
  </si>
  <si>
    <t xml:space="preserve">OUT / RS: 07&amp; LS-4 , 5/31; &amp;  Iner-LS: 05, 6/3. </t>
  </si>
  <si>
    <t>RS-1- RUNNING</t>
  </si>
  <si>
    <t>RS-1; 5/27</t>
  </si>
  <si>
    <t>RS-1; 6/15 CONNECTING With A6HQU</t>
  </si>
  <si>
    <t>LS-10; 6/15</t>
  </si>
  <si>
    <t>LS-10; 5/29</t>
  </si>
  <si>
    <t>LY-12; 5/30</t>
  </si>
  <si>
    <t>LY-12; 6/25</t>
  </si>
  <si>
    <t>LY-6; 7/8</t>
  </si>
  <si>
    <t>LS-5; 7/12</t>
  </si>
  <si>
    <t>RS-8; 7/9</t>
  </si>
  <si>
    <t xml:space="preserve">RS-12; 7/2 + Sty. 44BF+ Mar buy </t>
  </si>
  <si>
    <t>Jan buy RS-12; 7/2 + Sty. 44BF+ Mar buy  CONNECTING</t>
  </si>
  <si>
    <t>RS-12, 7/9</t>
  </si>
  <si>
    <t>SF-11; 7/01</t>
  </si>
  <si>
    <t>LF-9; 7/26</t>
  </si>
  <si>
    <t>BR-1; 5/15</t>
  </si>
  <si>
    <t>BR-4; 5/31</t>
  </si>
  <si>
    <t>BR-4; 6/23</t>
  </si>
  <si>
    <t>RS-9 RUNNING- CONNING</t>
  </si>
  <si>
    <t>CONNECTING-RS-4 RUNNING</t>
  </si>
  <si>
    <t>RS-4 RUNNING 4/22</t>
  </si>
  <si>
    <t>RS-4  RUNNING 4/22</t>
  </si>
  <si>
    <t>SF-2; 5/17- CONNICTING ALL BUY</t>
  </si>
  <si>
    <t>RS-12; 7/21</t>
  </si>
  <si>
    <t>Merchandising update</t>
  </si>
  <si>
    <t>TNA</t>
  </si>
  <si>
    <t>Approved- CO</t>
  </si>
  <si>
    <t>N Buy CO</t>
  </si>
  <si>
    <t>Approved.</t>
  </si>
  <si>
    <t>Issue Soved by twic payemnt Air Collect.</t>
  </si>
  <si>
    <t>4/22/2025 &amp; 4/29</t>
  </si>
  <si>
    <t>Tight TNA &gt; Nice Gain- E- Mill B4 CNY &amp; Furi X- mill 2/17, Wu Luen X- mill 2/28- Need Air Collect to be Inhoused. 3/15.</t>
  </si>
  <si>
    <t>Rs-5</t>
  </si>
  <si>
    <t>RS-4</t>
  </si>
  <si>
    <t>175 Roll; ETA: 3/28; Inhoused</t>
  </si>
  <si>
    <t>43 Roll; Jibo Late Inhoused to be 4/25.</t>
  </si>
  <si>
    <t>Approved./ CO PPS made for Size Label position Only.</t>
  </si>
  <si>
    <t>CO.</t>
  </si>
  <si>
    <t>254 Roll, ETA 4/22; BL: SFSZ2504109</t>
  </si>
  <si>
    <t xml:space="preserve"> RS-3</t>
  </si>
  <si>
    <t>BR + RS-8</t>
  </si>
  <si>
    <r>
      <rPr>
        <sz val="9"/>
        <color rgb="FFFF0000"/>
        <rFont val="Calibri"/>
        <family val="2"/>
        <scheme val="minor"/>
      </rPr>
      <t xml:space="preserve">Need to connecting plan with Nov. buy. </t>
    </r>
    <r>
      <rPr>
        <sz val="9"/>
        <color theme="1"/>
        <rFont val="Calibri"/>
        <family val="2"/>
        <scheme val="minor"/>
      </rPr>
      <t>Buyer Req. CRD 6/12. Without GR LT 75 Days to Come CRD 7/10. need to check with mill if has availabe GR</t>
    </r>
  </si>
  <si>
    <r>
      <rPr>
        <sz val="9"/>
        <color rgb="FFFF0000"/>
        <rFont val="Calibri"/>
        <family val="2"/>
        <scheme val="minor"/>
      </rPr>
      <t>Connecting with Nov+ Dec + Jan</t>
    </r>
    <r>
      <rPr>
        <sz val="9"/>
        <color theme="1"/>
        <rFont val="Calibri"/>
        <family val="2"/>
        <scheme val="minor"/>
      </rPr>
      <t xml:space="preserve"> 2006 Pcs CRD will be extention 6/28 from 6/12 without greige booking LT</t>
    </r>
  </si>
  <si>
    <r>
      <t>17( 163 Roll) Pakage - Inhoused.</t>
    </r>
    <r>
      <rPr>
        <sz val="9"/>
        <color rgb="FFFF0000"/>
        <rFont val="Calibri"/>
        <family val="2"/>
        <scheme val="minor"/>
      </rPr>
      <t>( Inventory &amp; Ins Yet to!)</t>
    </r>
  </si>
  <si>
    <r>
      <t xml:space="preserve">TB0A2P9F- </t>
    </r>
    <r>
      <rPr>
        <sz val="9"/>
        <color rgb="FFFF0000"/>
        <rFont val="Calibri"/>
        <family val="2"/>
        <scheme val="minor"/>
      </rPr>
      <t>COLLAB</t>
    </r>
  </si>
  <si>
    <r>
      <t xml:space="preserve">CONNECTING, </t>
    </r>
    <r>
      <rPr>
        <sz val="9"/>
        <color rgb="FFFF0000"/>
        <rFont val="Calibri"/>
        <family val="2"/>
        <scheme val="minor"/>
      </rPr>
      <t>If Dec buy Input 5/19.</t>
    </r>
  </si>
  <si>
    <r>
      <t>TB0A44C3-</t>
    </r>
    <r>
      <rPr>
        <sz val="9"/>
        <color rgb="FFFF0000"/>
        <rFont val="Calibri"/>
        <family val="2"/>
        <scheme val="minor"/>
      </rPr>
      <t>REAL DOWN</t>
    </r>
  </si>
  <si>
    <r>
      <t>TB0A42FB-</t>
    </r>
    <r>
      <rPr>
        <sz val="9"/>
        <color rgb="FFFF0000"/>
        <rFont val="Calibri"/>
        <family val="2"/>
        <scheme val="minor"/>
      </rPr>
      <t>REAL DOWN</t>
    </r>
  </si>
  <si>
    <t>Sewing completed</t>
  </si>
  <si>
    <t>Sewing Running. TW,  Sticker Dely. QCC Tag DK Sipphir Col. + Poly Balance.</t>
  </si>
  <si>
    <t>Sewing Running.</t>
  </si>
  <si>
    <t xml:space="preserve">Input Plan </t>
  </si>
  <si>
    <t>BR4</t>
  </si>
  <si>
    <t>Connecting Plan</t>
  </si>
  <si>
    <t xml:space="preserve">Color N1J  Sherpa fabric has change </t>
  </si>
  <si>
    <t>Zipper Will be inhoused 5/4</t>
  </si>
  <si>
    <t>Approved..  Campain sample CRD 4/29</t>
  </si>
  <si>
    <t>LY-9</t>
  </si>
  <si>
    <t>Red House Fabric Ex-Mill Date. 6/05</t>
  </si>
  <si>
    <t>Approved.; SS file HO 5/5</t>
  </si>
  <si>
    <t>Approved, SS HO 5/5</t>
  </si>
  <si>
    <t>Approved. SS File HO Done.</t>
  </si>
  <si>
    <t>Inhoused- need to re- Check</t>
  </si>
  <si>
    <t>Still No Issue.</t>
  </si>
  <si>
    <t>Need Materils Status.</t>
  </si>
  <si>
    <t>Materials Status. 5/5.</t>
  </si>
  <si>
    <t>PPS Done. Approved. SS HO 5/5</t>
  </si>
  <si>
    <t>Approved, HO Done.</t>
  </si>
  <si>
    <t>Approved. SS OH.</t>
  </si>
  <si>
    <t>Approved, SS HO 5/6</t>
  </si>
  <si>
    <t>Materils will be Inhoused 5/12. As per TNA OK</t>
  </si>
  <si>
    <t>Approved, SS HO DONE.</t>
  </si>
  <si>
    <t>1 Ctn; ETA 5/11; Will be inhoused 5/21</t>
  </si>
  <si>
    <t>Fabric Air Collect to be inhouse 5/21 keep connecting  sew.</t>
  </si>
  <si>
    <t>Fabric 463 Roll; ETA 5/9</t>
  </si>
  <si>
    <t>LS 12; 5/17</t>
  </si>
  <si>
    <t>TNA Typo actual will be inhoused 6/17</t>
  </si>
  <si>
    <t>Approved; SS done.</t>
  </si>
  <si>
    <t>RS-10; 5/17</t>
  </si>
  <si>
    <t>Approved CO</t>
  </si>
  <si>
    <t xml:space="preserve">CO; Approved. </t>
  </si>
  <si>
    <t>Buy CO; Approved.</t>
  </si>
  <si>
    <t>RS-5</t>
  </si>
  <si>
    <t>Ly-12</t>
  </si>
  <si>
    <t>RS-2</t>
  </si>
  <si>
    <t>Br-2</t>
  </si>
  <si>
    <t>Trims Status. 5/14</t>
  </si>
  <si>
    <t>TNA Connecting &amp; Materils Comments. 5/14</t>
  </si>
  <si>
    <t>Wrong pattern 233 pcs po short- need ship by 6/10. buyer impose air PP</t>
  </si>
  <si>
    <t>SF4</t>
  </si>
  <si>
    <t>Cutting Running.</t>
  </si>
  <si>
    <t>A-RAINCAPE L</t>
  </si>
  <si>
    <t>A-RIVALTO FIELD</t>
  </si>
  <si>
    <t>S26</t>
  </si>
  <si>
    <t>Mens Jkt</t>
  </si>
  <si>
    <t>Rain Coat</t>
  </si>
  <si>
    <t>Fabric Ex- Mill: 5/30. Long Lead time Trims Need to Air collect_ VF Will Pay</t>
  </si>
  <si>
    <t>S26 Projection</t>
  </si>
  <si>
    <t xml:space="preserve">Still May-1 Buy Recevied </t>
  </si>
  <si>
    <t>Running Style:</t>
  </si>
  <si>
    <t>BULK SUMMARY:</t>
  </si>
  <si>
    <t>Closing Report Rec.</t>
  </si>
  <si>
    <t>Closing Report Balance</t>
  </si>
  <si>
    <t>EID HOLIDAY-2026 (ESTIMATED)</t>
  </si>
  <si>
    <t>NAPA S26</t>
  </si>
  <si>
    <t>TB0A4495</t>
  </si>
  <si>
    <t>TBC0YH32</t>
  </si>
  <si>
    <t>Brand: TIMBERLAND         Season: S26</t>
  </si>
  <si>
    <t>Brand: NAPA         Season: S26</t>
  </si>
  <si>
    <t>CO-F25</t>
  </si>
  <si>
    <t>CO-S25</t>
  </si>
  <si>
    <t>All Materils Inhoused.</t>
  </si>
  <si>
    <t>B= LT: 140 Days</t>
  </si>
  <si>
    <t>B= LT: 120 Days</t>
  </si>
  <si>
    <t>A= LT: 135 days</t>
  </si>
  <si>
    <t>A+ LT:  108 Day(Z&amp;Z FABRIC)</t>
  </si>
  <si>
    <t>A= LT: 160 days</t>
  </si>
  <si>
    <t>Mem's Reversable Jkt</t>
  </si>
  <si>
    <t>CO- S25</t>
  </si>
  <si>
    <t>Men's Jkt</t>
  </si>
  <si>
    <t>6/24/2025( Air Collect) VF</t>
  </si>
  <si>
    <t>A-TUNDRA 1</t>
  </si>
  <si>
    <t>Fabric Ex- Mill: 5/30. ETD: 6/5, ETA: 6/17. .Long Lead time Trims Need to Air collect_ VF Will Pay</t>
  </si>
  <si>
    <t>Fabric Ex- Mill: 5/30. ETD: 6/5, ETA 6/17.  Long Lead time Trims Need to Air collect_ VF Will Pay</t>
  </si>
  <si>
    <t>Fabric payment done. FF Booking done, Bemis Tape need to air collect.</t>
  </si>
  <si>
    <t>Red House Pi Mention. Delivery date 7/10.All Fabric Ready greige Booking</t>
  </si>
  <si>
    <t>Print change) Need to make PPS, since CO S25</t>
  </si>
  <si>
    <t>Inoused.</t>
  </si>
  <si>
    <t>GB SEAM SLEPAGFE FIAL- NEED TO PULL FROM BULK TO SEND 5/30., CRD 6/22.</t>
  </si>
  <si>
    <t>GB Test Fail - Seam sleppage_ Fail.  Send 5/29 Yet to ack - need strong fllow up.</t>
  </si>
  <si>
    <t>Fabric Delivery Details</t>
  </si>
  <si>
    <t>Shell 1 Monotex ETD 7/14, Lining 1 Square Local, Lining-2 : Jibo ETD. 7/6</t>
  </si>
  <si>
    <t>Shell 1: Apex; 8/5, Wu luen. 7/14.</t>
  </si>
  <si>
    <t xml:space="preserve">Shell 1 Monotex- ETD 8/6;  Jibo ETD 8/25; </t>
  </si>
  <si>
    <t>Shell 1 Jibo ETD 7/16, Lining Jibo ETD 7/6</t>
  </si>
  <si>
    <t>Shell 1 Local ETD 8/4</t>
  </si>
  <si>
    <t>Shell 1 Red House( TW) ETD: 6/9</t>
  </si>
  <si>
    <t>Shell 1 Red House( TW) ETD: 7/10</t>
  </si>
  <si>
    <t>Shell 1 Jibo ETD: 6/5. Seam Tape. Ex 6/18</t>
  </si>
  <si>
    <t>Trims Delivery Date</t>
  </si>
  <si>
    <t>Long lead time Trims deady date 6/30.</t>
  </si>
  <si>
    <t>AF Waterproof Cotton Barn Coat</t>
  </si>
  <si>
    <t>DWR Stratham Cotton Bomber</t>
  </si>
  <si>
    <t>QUICK-DRY CONVERTIBLE PANTS</t>
  </si>
  <si>
    <r>
      <t>All Materils Inhoused. Sku, BEIGE DIMITY, Contarst panel</t>
    </r>
    <r>
      <rPr>
        <sz val="11"/>
        <color rgb="FFFF0000"/>
        <rFont val="Calibri"/>
        <family val="2"/>
        <scheme val="minor"/>
      </rPr>
      <t xml:space="preserve"> Fall on Rock</t>
    </r>
    <r>
      <rPr>
        <sz val="11"/>
        <rFont val="Calibri"/>
        <family val="2"/>
        <scheme val="minor"/>
      </rPr>
      <t xml:space="preserve"> Hold till further VF confirmation.</t>
    </r>
  </si>
  <si>
    <t>Approved, New Color.</t>
  </si>
  <si>
    <t>Seam sealing ( Hydrostic Tst Fail) 3 pcs send to DTC Lab, Working for Improved sample.</t>
  </si>
  <si>
    <t>MER</t>
  </si>
  <si>
    <t>Mehedi</t>
  </si>
  <si>
    <t>BALKAS FZH 5</t>
  </si>
  <si>
    <t>Farhan</t>
  </si>
  <si>
    <t>B-LOCKROY FZH</t>
  </si>
  <si>
    <t>NEZY SHORT 2</t>
  </si>
  <si>
    <t>RF NEXT WB</t>
  </si>
  <si>
    <t>AMIS SUM V 1</t>
  </si>
  <si>
    <t>AMIS SUM STAND 1</t>
  </si>
  <si>
    <t>Mens Shorts</t>
  </si>
  <si>
    <t>Shell 1 Jibo EX- MIll: 7/26, Push improved Ex- Mill 7/21 to catch Cut off 7/23</t>
  </si>
  <si>
    <t>TB0A2QPD</t>
  </si>
  <si>
    <t>TB0A42BF</t>
  </si>
  <si>
    <t>TB0A6KTQ</t>
  </si>
  <si>
    <t>Ready for Review</t>
  </si>
  <si>
    <t xml:space="preserve">Buy CO June </t>
  </si>
  <si>
    <t>Buy CO May, Connecting TNA</t>
  </si>
  <si>
    <t>NEW, Buy CO June.</t>
  </si>
  <si>
    <t>Buy CO May- Connecting TNA</t>
  </si>
  <si>
    <t>CO F25</t>
  </si>
  <si>
    <t>Shell 1 Jibo ETD: 6/5, Seam Tape: 6/30, Payment will be 6/25 or 6/30, Air Freight inv need to sellet Mateirls Liablity.</t>
  </si>
  <si>
    <t>Lightweight Puffer Vest</t>
  </si>
  <si>
    <t>Men's Pant</t>
  </si>
  <si>
    <t>CO F25, Need to clarify Shetch at WB throw insde constraction wihout cut &amp;Sew to witho C&amp;S. as per F25</t>
  </si>
  <si>
    <t>Womens Lining Jackt</t>
  </si>
  <si>
    <t>CO F25, CO color Safari, but New Color DK Olive 302 Col. Added.</t>
  </si>
  <si>
    <t>CO F25- Need to Checkif New color Added.</t>
  </si>
  <si>
    <t>Men's Jacket</t>
  </si>
  <si>
    <t>Womens Parka</t>
  </si>
  <si>
    <t>Monotex Fab</t>
  </si>
  <si>
    <t>Z&amp;Z</t>
  </si>
  <si>
    <t>XINGHUA</t>
  </si>
  <si>
    <t>Fabric Mill</t>
  </si>
  <si>
    <t>Mens Bomber Jacket</t>
  </si>
  <si>
    <t>CO F25, 2 color CO, New color  Leaf
Green A58</t>
  </si>
  <si>
    <t>New, AF Style of GF Style A447F</t>
  </si>
  <si>
    <t>Monotex Fab: B: 125 LT</t>
  </si>
  <si>
    <t>Buy File Updated.</t>
  </si>
  <si>
    <t>Season CO Shell Fabric Change.</t>
  </si>
  <si>
    <t>Embo thead color Whet boot Cost to Madira.</t>
  </si>
  <si>
    <t>HYOSUNG: Will Come Materials UC/ MOQ/MCQ 3K/1K</t>
  </si>
  <si>
    <t>Buy Staus</t>
  </si>
  <si>
    <t>TP Measurment Delay- buy File update. Ack Pending. Ok</t>
  </si>
  <si>
    <t>TB0A447F AF of TB0A5SHA</t>
  </si>
  <si>
    <t>TB0A5SHA GF of TB0A447F</t>
  </si>
  <si>
    <t>Since, Connecting Materils inhoused with Dec Buy, but not sewing dec buy together.</t>
  </si>
  <si>
    <t>A-TRAVELER</t>
  </si>
  <si>
    <t>A-TRAVELER SHORT D W</t>
  </si>
  <si>
    <t>Sahed</t>
  </si>
  <si>
    <t>Mens Jkt (NORMAL WASH 55 Tmp 20 Min) Hamza Wash</t>
  </si>
  <si>
    <t>Approved- CO: Need to make GB- need Req. 5/14. SS will HO Done.</t>
  </si>
  <si>
    <t>Approved., CO- NEED TO MAKE GB, CRD 6/22;  for new Color , Done. Production Running</t>
  </si>
  <si>
    <t>Approved.S. CO; Need to Make GB, New Color Added. Req given</t>
  </si>
  <si>
    <t>TP Delay- Ack Pending. Solved.</t>
  </si>
  <si>
    <t>TP Delay. Buy File Updated. Infor Updated. Solved.</t>
  </si>
  <si>
    <t xml:space="preserve">Chore Canvas Jacket- wash </t>
  </si>
  <si>
    <t>Open</t>
  </si>
  <si>
    <t>TB0A5SHY GF A4487.</t>
  </si>
  <si>
    <t>Mens Jkt( Deep Dry) wash Capacity 80 Pcs each day.( Hamza wash) Need to male sewing plan considering Wash production Capacity.</t>
  </si>
  <si>
    <t>SX26</t>
  </si>
  <si>
    <t>SS26</t>
  </si>
  <si>
    <t>Inhoused,HUAMO; 5/29 ETA &gt; 74 Roll.</t>
  </si>
  <si>
    <t>Connecting Issue need  cut 7/10 otherwise dis-connect.LTZE Plastic Snap Button- safari color. Will be inhsed 7/22. Must need.</t>
  </si>
  <si>
    <t xml:space="preserve">Shell 1 Jibo EX- MIll: 7/26, Push improved Ex- Mill 7/21 to catch Cut off 7/23, </t>
  </si>
  <si>
    <t xml:space="preserve">Shell 1 Jibo EX-Mill: 7/08. catch cut off 7/10.Seam Tape ETD: </t>
  </si>
  <si>
    <t>All Materils inhoused.</t>
  </si>
  <si>
    <t xml:space="preserve">All Materils inhoused. Need Fabirc Inspection, inventory, Seal Seaing Test Report </t>
  </si>
  <si>
    <t>A-GIOVI 1</t>
  </si>
  <si>
    <t>A-RIVALTO COT</t>
  </si>
  <si>
    <t>K A-DIPOLE</t>
  </si>
  <si>
    <t>O-LEORAS</t>
  </si>
  <si>
    <t>RF NEXT PDF</t>
  </si>
  <si>
    <t>SKIDOO PDF</t>
  </si>
  <si>
    <t>Zipper will be change</t>
  </si>
  <si>
    <t>Men's Vest.</t>
  </si>
  <si>
    <t>Rs-9</t>
  </si>
  <si>
    <t>1wk Extention taken for late Production Start.</t>
  </si>
  <si>
    <t>Running Style: 2</t>
  </si>
  <si>
    <t>TNA Closed: 63</t>
  </si>
  <si>
    <t>Closing Report Bal. 60</t>
  </si>
  <si>
    <t>Merchandising Update 7/17</t>
  </si>
  <si>
    <t>LS-9</t>
  </si>
  <si>
    <t>GB Test Challenge: CRD 8/03 A69F2 Umber Color Feb-Buy New Add Additional Color Test Sample Yer to send.</t>
  </si>
  <si>
    <t>Yes</t>
  </si>
  <si>
    <t>Materials Status. 7/20</t>
  </si>
  <si>
    <t>PPS/HO Status 7/20</t>
  </si>
  <si>
    <t>LS-8/LS5/LS11</t>
  </si>
  <si>
    <t>BULK SUMMARY: 7/20</t>
  </si>
  <si>
    <t>Merchandising update 7/20</t>
  </si>
  <si>
    <t>Closing Reprt.</t>
  </si>
  <si>
    <t>TB0A6927-REAL DOWN</t>
  </si>
  <si>
    <t>2 Days Late Handover issue.</t>
  </si>
  <si>
    <t>ETD Done. 71 Roll, ETA: 7/21</t>
  </si>
  <si>
    <t>Merchandising update: 7/21</t>
  </si>
  <si>
    <t>1st Ship ETD: 7/16; 267 Roll; ETA: 2nd ship Yet to Forwerder Booking ??</t>
  </si>
  <si>
    <t>Shell- 1 Apex EX- Mill : 7/17, Should Ex- Mill 7/15 to catch 7/17 Cut off. Mill asking 23yh July Ex- Mill. On beating.</t>
  </si>
  <si>
    <t>1st Ship ETD: 7/21; 122 Roll; ETA: 8/2;  2nd ship Yet to Forwerder Booking ??</t>
  </si>
  <si>
    <t>Shell-1, Mill: Seojing- Ex- Mill: 8/7, Jibo Ex - mill  8/7</t>
  </si>
  <si>
    <t>Shell1: Hyson 8/2 &amp; Lining Jibo. Ex- Mill : 7/25</t>
  </si>
  <si>
    <t>Ex mill 9/8: Shell Fabric Air Collect by VF cost. AF $ 1800 has been Approved. Need to Inhoused 9/18</t>
  </si>
  <si>
    <t>Shell: HUAMOA- EX-Mill: 8/18</t>
  </si>
  <si>
    <t>Fabric Delivery Deatails 7/21</t>
  </si>
  <si>
    <t>Shell: Formosa- Taiwan- 8/24; Hua Jin 8/25. Need to improve Ex- Mill 8/19; Cut off 8/20 align with Wu Luen Shipment.</t>
  </si>
  <si>
    <t xml:space="preserve">Hua jin $ 666 </t>
  </si>
  <si>
    <t>HUA MO: $2100</t>
  </si>
  <si>
    <r>
      <rPr>
        <sz val="11"/>
        <rFont val="Calibri"/>
        <family val="2"/>
        <scheme val="minor"/>
      </rPr>
      <t>Shell: Huajin: Ex Mill 8/20 to Catch 8/21 if not then Ex Mill 8/25 Cut off 8/28,</t>
    </r>
    <r>
      <rPr>
        <sz val="11"/>
        <color rgb="FFFF0000"/>
        <rFont val="Calibri"/>
        <family val="2"/>
        <scheme val="minor"/>
      </rPr>
      <t xml:space="preserve"> Jibo: 9/8. Not Accepte to be 8/6, Squear 9/6</t>
    </r>
  </si>
  <si>
    <r>
      <rPr>
        <sz val="11"/>
        <rFont val="Calibri"/>
        <family val="2"/>
        <scheme val="minor"/>
      </rPr>
      <t>Shell: Red House: Ex- Mill: 8/20, Need to Ex mill 8/19 to meet 8/20 Cut off. Wu Luen Ex- Mill 8/19</t>
    </r>
    <r>
      <rPr>
        <sz val="11"/>
        <color rgb="FFFF0000"/>
        <rFont val="Calibri"/>
        <family val="2"/>
        <scheme val="minor"/>
      </rPr>
      <t>. Jibo: 9/8; will be 8/6 as per Gr + Col. Booking</t>
    </r>
  </si>
  <si>
    <r>
      <rPr>
        <sz val="11"/>
        <rFont val="Calibri"/>
        <family val="2"/>
        <scheme val="minor"/>
      </rPr>
      <t xml:space="preserve">VINTAS PI PENDING FOR SGS TEST REPORT, VISTAS: Ex- Mill 8/29; </t>
    </r>
    <r>
      <rPr>
        <sz val="11"/>
        <color rgb="FFFF0000"/>
        <rFont val="Calibri"/>
        <family val="2"/>
        <scheme val="minor"/>
      </rPr>
      <t xml:space="preserve"> 1 Pcs 15th Oct. CRD need to make this with PPS </t>
    </r>
  </si>
  <si>
    <t>Production St 7/22</t>
  </si>
  <si>
    <r>
      <rPr>
        <sz val="11"/>
        <rFont val="Calibri"/>
        <family val="2"/>
        <scheme val="minor"/>
      </rPr>
      <t xml:space="preserve">Shell: Red House Ex- Mill: 8/20; </t>
    </r>
    <r>
      <rPr>
        <sz val="11"/>
        <color rgb="FFFF0000"/>
        <rFont val="Calibri"/>
        <family val="2"/>
        <scheme val="minor"/>
      </rPr>
      <t>Lining Jibo: Ex- Mill 9/8, Not Acceptable. Shell &amp;  Lining All Should Ready 8/6.</t>
    </r>
  </si>
  <si>
    <r>
      <t>Shell: Red House: Ex- Mill: 8/20, Need to Ex mill 8/19 to meet 8/20 Cut off. Wu Luen Ex- Mill 8/19. ,</t>
    </r>
    <r>
      <rPr>
        <sz val="11"/>
        <color rgb="FFFF0000"/>
        <rFont val="Calibri"/>
        <family val="2"/>
        <scheme val="minor"/>
      </rPr>
      <t xml:space="preserve"> Jibo Lining Ex- mill should 8/25</t>
    </r>
  </si>
  <si>
    <r>
      <t xml:space="preserve">Shell: Huajin: Ex Mill 8/20 to Catch 8/21 if not then Ex Mill 8/25 Cut off 8/28, Squar 9/6: Local , </t>
    </r>
    <r>
      <rPr>
        <sz val="11"/>
        <color rgb="FFFF0000"/>
        <rFont val="Calibri"/>
        <family val="2"/>
        <scheme val="minor"/>
      </rPr>
      <t xml:space="preserve">Jibo Lining Delivery Should 8/25 </t>
    </r>
  </si>
  <si>
    <r>
      <t xml:space="preserve">VINTAS PI PENDING FOR SGS TEST REPORT, </t>
    </r>
    <r>
      <rPr>
        <sz val="11"/>
        <color rgb="FFFF0000"/>
        <rFont val="Calibri"/>
        <family val="2"/>
        <scheme val="minor"/>
      </rPr>
      <t>Jibo Lining Delivery should 8/25.</t>
    </r>
  </si>
  <si>
    <r>
      <t>Shell: Huajin: Ex Mill 8/20 to Catch 8/21 if not then Ex Mill 8/25 Cut off 8/28, Squar 9/6: Local ,</t>
    </r>
    <r>
      <rPr>
        <sz val="11"/>
        <color rgb="FFFF0000"/>
        <rFont val="Calibri"/>
        <family val="2"/>
        <scheme val="minor"/>
      </rPr>
      <t xml:space="preserve"> Jibo Lining Delivery Should 8/25 </t>
    </r>
  </si>
  <si>
    <t>TB0A2QZA</t>
  </si>
  <si>
    <t>TB0A42AF</t>
  </si>
  <si>
    <t>TB0A447F</t>
  </si>
  <si>
    <t>TB0A4487</t>
  </si>
  <si>
    <t>TB0A5M68</t>
  </si>
  <si>
    <t>TB0A5MB8</t>
  </si>
  <si>
    <t>TB0A5N8M</t>
  </si>
  <si>
    <t>TB0A5N9J</t>
  </si>
  <si>
    <t>TB0A5SHA</t>
  </si>
  <si>
    <t>TB0A5SJK</t>
  </si>
  <si>
    <t>TB0A67J3</t>
  </si>
  <si>
    <t>TB0A6JJ3</t>
  </si>
  <si>
    <t>TB0A6KRU</t>
  </si>
  <si>
    <t>TB0A6KUB</t>
  </si>
  <si>
    <t>Production St: 7/27</t>
  </si>
  <si>
    <t>BULK SUMMARY: 7/27</t>
  </si>
  <si>
    <t>Running Style:2</t>
  </si>
  <si>
    <t>A-CLOUDY 2.0</t>
  </si>
  <si>
    <t>K A-MELVILLE</t>
  </si>
  <si>
    <t>MEZY 5</t>
  </si>
  <si>
    <t>V-REFLECT</t>
  </si>
  <si>
    <t>V-ZINC</t>
  </si>
  <si>
    <t xml:space="preserve">Still July 2 Buy Recevied </t>
  </si>
  <si>
    <t>PPS/HO Status: 7/27</t>
  </si>
  <si>
    <t>Req. Cutting done. 7/27</t>
  </si>
  <si>
    <t>Willson Elistic, Tape will be in housed 7/29.</t>
  </si>
  <si>
    <t>HD Print. Sub. 7/25, need to follow up to geet approval.</t>
  </si>
  <si>
    <t>Shine Ebo. Tape need to get Apparaval form VF BD</t>
  </si>
  <si>
    <t>Production St 7/27</t>
  </si>
  <si>
    <t>PPS/HO Status 7/27</t>
  </si>
  <si>
    <t>A6NF7- PEACOAT COLOR NEED TO SEND FOR SPRY TEST FAIL. NEED TO COLLECT SDMAPEL FIRM BULK TO SEND WITHIN 7/30; crd 8/24</t>
  </si>
  <si>
    <t>Send for Log in - 7/26</t>
  </si>
  <si>
    <t>Production St: 7/28</t>
  </si>
  <si>
    <t>CO-FW25</t>
  </si>
  <si>
    <t>CO-SS25</t>
  </si>
  <si>
    <t>Final Ex-mill</t>
  </si>
  <si>
    <t>Ex- Mill: 9/19</t>
  </si>
  <si>
    <t>Shafari Color 1689 Pcs 1st Ex Mill 9/12 &amp; Col. Oceana 1631 Pcs  Ex Mill: 9/19 both Color  CRD 11/29.</t>
  </si>
  <si>
    <t xml:space="preserve">Jibo Item EX mill Delay. Code- 124732--JBP9668 , Color- Sharkskin 17-3914TCX &amp; Qty.-2590 </t>
  </si>
  <si>
    <t xml:space="preserve">Buy CO June- Connecting !! </t>
  </si>
  <si>
    <t>Hold PI Confirm, Untill VF Approved UC</t>
  </si>
  <si>
    <t>PO Status.</t>
  </si>
  <si>
    <t>187 Pcs 10/31, 546 pcs 11/28</t>
  </si>
  <si>
    <t>88 pcs 12/12 , 274 pcs 12/29 rest of from  1/04/26</t>
  </si>
  <si>
    <t>1694 11/22, bal. 12/7</t>
  </si>
  <si>
    <t xml:space="preserve">1800Y/ 290 KG Need to Air Collet Connecting TNA with June buy.  134 Pcs 12/22 CRD Rest of from 12/28( Ex Mill: 10/17, TNA secured) </t>
  </si>
  <si>
    <t>1st Ship ETD: 7/16; 267 Roll; ETA: 2nd ship Yet to Forwerder Booking ?? Late add 220 Pcs Fabric will be ready 8/5- need to colelct courier, Others trims 8/5 Need Courier collect.; 4 Dark color need to input 1st priority; Velcro  Whit wisper, Toppu, jepry) Will be inhused 8/30) Courier collet.</t>
  </si>
  <si>
    <t>Long LT Fabric Ex- Mill</t>
  </si>
  <si>
    <t>Red House- 3 Sep,
Yet not receive PI from Jibo</t>
  </si>
  <si>
    <t>Yet not rcv PI from Jibo</t>
  </si>
  <si>
    <t>Wu Luen 3 Sep, Yet not rcv PI from Jibo</t>
  </si>
  <si>
    <t>WULUEN-3Sep</t>
  </si>
  <si>
    <t>FURUI-17Sep (Wu Luen asked surcharge $200 &amp; FURUI asked surcharge $450</t>
  </si>
  <si>
    <t xml:space="preserve">Mill Accept 10 Days Delivery improvement. </t>
  </si>
  <si>
    <t>Red House-15 Aug , Surcharge $345</t>
  </si>
  <si>
    <t>Mill Accept 5 Days Delivery improvement. To align all Ship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</si>
</sst>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164" formatCode="[$-F800]dddd\,\ mmmm\ dd\,\ yyyy"/>
    <numFmt numFmtId="165" formatCode="&quot;$&quot;#,##0.00"/>
    <numFmt numFmtId="166" formatCode="_([$$-409]* #,##0.00_);_([$$-409]* \(#,##0.00\);_([$$-409]* &quot;-&quot;??_);_(@_)"/>
    <numFmt numFmtId="167" formatCode="[$-409]d\-mmm;@"/>
    <numFmt numFmtId="168" formatCode="mmm\ d\,\ yyyy"/>
    <numFmt numFmtId="169" formatCode="[$-409]d\-mmm\-yy;@"/>
    <numFmt numFmtId="170" formatCode="0.0000000"/>
    <numFmt numFmtId="171" formatCode="0.0000"/>
    <numFmt numFmtId="172" formatCode="0.00000"/>
    <numFmt numFmtId="173" formatCode="0.0"/>
    <numFmt numFmtId="174" formatCode="_(&quot;$&quot;* #,##0.0_);_(&quot;$&quot;* \(#,##0.0\);_(&quot;$&quot;* &quot;-&quot;??_);_(@_)"/>
  </numFmts>
  <fonts count="98" x14ac:knownFonts="1">
    <font>
      <sz val="11"/>
      <color theme="1"/>
      <name val="Calibri"/>
      <family val="2"/>
      <scheme val="minor"/>
    </font>
    <font>
      <sz val="10"/>
      <color rgb="FF000000"/>
      <name val="Arial"/>
      <family val="2"/>
    </font>
    <font>
      <sz val="10"/>
      <color theme="1"/>
      <name val="Calibri"/>
      <family val="2"/>
      <scheme val="minor"/>
    </font>
    <font>
      <sz val="22"/>
      <name val="Calibri"/>
      <family val="2"/>
      <scheme val="minor"/>
    </font>
    <font>
      <b/>
      <sz val="10"/>
      <color theme="1"/>
      <name val="Calibri"/>
      <family val="2"/>
      <scheme val="minor"/>
    </font>
    <font>
      <sz val="8"/>
      <name val="Calibri"/>
      <family val="2"/>
      <scheme val="minor"/>
    </font>
    <font>
      <sz val="11"/>
      <color theme="1"/>
      <name val="Calibri"/>
      <family val="2"/>
      <scheme val="minor"/>
    </font>
    <font>
      <b/>
      <sz val="12"/>
      <color rgb="FF000000"/>
      <name val="Calibri"/>
      <family val="2"/>
      <scheme val="minor"/>
    </font>
    <font>
      <sz val="9"/>
      <color indexed="81"/>
      <name val="Tahoma"/>
      <family val="2"/>
    </font>
    <font>
      <b/>
      <sz val="9"/>
      <color indexed="81"/>
      <name val="Tahoma"/>
      <family val="2"/>
    </font>
    <font>
      <b/>
      <sz val="11"/>
      <color theme="1"/>
      <name val="Calibri"/>
      <family val="2"/>
      <scheme val="minor"/>
    </font>
    <font>
      <b/>
      <sz val="10"/>
      <name val="Calibri"/>
      <family val="2"/>
      <scheme val="minor"/>
    </font>
    <font>
      <sz val="10"/>
      <name val="Calibri"/>
      <family val="2"/>
      <scheme val="minor"/>
    </font>
    <font>
      <b/>
      <sz val="14"/>
      <name val="Calibri"/>
      <family val="2"/>
      <scheme val="minor"/>
    </font>
    <font>
      <b/>
      <sz val="18"/>
      <name val="Calibri"/>
      <family val="2"/>
      <scheme val="minor"/>
    </font>
    <font>
      <sz val="18"/>
      <color theme="1"/>
      <name val="Calibri"/>
      <family val="2"/>
      <scheme val="minor"/>
    </font>
    <font>
      <sz val="11"/>
      <color rgb="FF00B050"/>
      <name val="Calibri"/>
      <family val="2"/>
      <scheme val="minor"/>
    </font>
    <font>
      <sz val="11"/>
      <color rgb="FF000000"/>
      <name val="Arial"/>
      <family val="2"/>
    </font>
    <font>
      <sz val="14"/>
      <color rgb="FF000000"/>
      <name val="Arial"/>
      <family val="2"/>
    </font>
    <font>
      <sz val="11"/>
      <color rgb="FFFF0000"/>
      <name val="Calibri"/>
      <family val="2"/>
      <scheme val="minor"/>
    </font>
    <font>
      <sz val="11"/>
      <name val="Calibri"/>
      <family val="2"/>
      <scheme val="minor"/>
    </font>
    <font>
      <sz val="11"/>
      <color theme="1"/>
      <name val="Abadi"/>
      <family val="2"/>
    </font>
    <font>
      <sz val="10"/>
      <name val="Abadi"/>
      <family val="2"/>
    </font>
    <font>
      <b/>
      <sz val="11"/>
      <color rgb="FF0070C0"/>
      <name val="Abadi"/>
      <family val="2"/>
    </font>
    <font>
      <b/>
      <sz val="11"/>
      <color theme="1"/>
      <name val="Abadi"/>
      <family val="2"/>
    </font>
    <font>
      <sz val="11"/>
      <color rgb="FF000000"/>
      <name val="Abadi"/>
      <family val="2"/>
    </font>
    <font>
      <sz val="14"/>
      <color rgb="FF000000"/>
      <name val="Abadi"/>
      <family val="2"/>
    </font>
    <font>
      <sz val="10"/>
      <color rgb="FF000000"/>
      <name val="Abadi"/>
      <family val="2"/>
    </font>
    <font>
      <sz val="10"/>
      <color theme="1"/>
      <name val="Abadi"/>
      <family val="2"/>
    </font>
    <font>
      <sz val="10"/>
      <color rgb="FFFF0000"/>
      <name val="Abadi"/>
      <family val="2"/>
    </font>
    <font>
      <sz val="11"/>
      <color rgb="FFFF0000"/>
      <name val="Abadi"/>
      <family val="2"/>
    </font>
    <font>
      <sz val="11"/>
      <name val="Abadi"/>
      <family val="2"/>
    </font>
    <font>
      <sz val="12"/>
      <color rgb="FF292929"/>
      <name val="Abadi"/>
      <family val="2"/>
    </font>
    <font>
      <b/>
      <sz val="10"/>
      <color rgb="FF00B050"/>
      <name val="Abadi"/>
      <family val="2"/>
    </font>
    <font>
      <vertAlign val="superscript"/>
      <sz val="11"/>
      <name val="Abadi"/>
      <family val="2"/>
    </font>
    <font>
      <b/>
      <sz val="14"/>
      <name val="Abadi"/>
      <family val="2"/>
    </font>
    <font>
      <b/>
      <sz val="11"/>
      <name val="Calibri"/>
      <family val="2"/>
      <scheme val="minor"/>
    </font>
    <font>
      <sz val="11"/>
      <color rgb="FF000000"/>
      <name val="Calibri"/>
      <family val="2"/>
      <scheme val="minor"/>
    </font>
    <font>
      <b/>
      <sz val="11"/>
      <color rgb="FFFF0000"/>
      <name val="Calibri"/>
      <family val="2"/>
      <scheme val="minor"/>
    </font>
    <font>
      <sz val="11"/>
      <name val="Calibri"/>
      <family val="2"/>
    </font>
    <font>
      <sz val="12"/>
      <color rgb="FF000000"/>
      <name val="Abadi"/>
      <family val="2"/>
    </font>
    <font>
      <sz val="9"/>
      <color theme="1"/>
      <name val="Calibri"/>
      <family val="2"/>
      <scheme val="minor"/>
    </font>
    <font>
      <b/>
      <sz val="9"/>
      <color theme="1"/>
      <name val="Abadi"/>
      <family val="2"/>
    </font>
    <font>
      <sz val="9"/>
      <color theme="1"/>
      <name val="Abadi"/>
      <family val="2"/>
    </font>
    <font>
      <sz val="10"/>
      <color rgb="FF00B050"/>
      <name val="Abadi"/>
      <family val="2"/>
    </font>
    <font>
      <sz val="10"/>
      <color theme="1"/>
      <name val="Times New Roman"/>
      <family val="1"/>
    </font>
    <font>
      <sz val="11"/>
      <color theme="1"/>
      <name val="Calibri"/>
      <family val="2"/>
    </font>
    <font>
      <sz val="11"/>
      <color rgb="FF000000"/>
      <name val="Calibri"/>
      <family val="2"/>
    </font>
    <font>
      <sz val="10"/>
      <color rgb="FF000000"/>
      <name val="Calibri"/>
      <family val="2"/>
    </font>
    <font>
      <sz val="11"/>
      <color rgb="FF9C0006"/>
      <name val="Calibri"/>
      <family val="2"/>
    </font>
    <font>
      <sz val="16"/>
      <color rgb="FFFF0000"/>
      <name val="Abadi"/>
      <family val="2"/>
    </font>
    <font>
      <b/>
      <sz val="10"/>
      <color rgb="FFFF0000"/>
      <name val="Abadi"/>
      <family val="2"/>
    </font>
    <font>
      <b/>
      <sz val="11"/>
      <color rgb="FFFF0000"/>
      <name val="Abadi"/>
      <family val="2"/>
    </font>
    <font>
      <sz val="10.5"/>
      <color rgb="FFFF0000"/>
      <name val="Calibri"/>
      <family val="2"/>
      <scheme val="minor"/>
    </font>
    <font>
      <sz val="14"/>
      <name val="Abadi"/>
      <family val="2"/>
    </font>
    <font>
      <sz val="9"/>
      <color rgb="FFFF0000"/>
      <name val="Abadi"/>
      <family val="2"/>
    </font>
    <font>
      <sz val="11"/>
      <color theme="8" tint="-0.249977111117893"/>
      <name val="Abadi"/>
      <family val="2"/>
    </font>
    <font>
      <u/>
      <sz val="11"/>
      <color rgb="FF000000"/>
      <name val="Calibri"/>
      <family val="2"/>
      <scheme val="minor"/>
    </font>
    <font>
      <b/>
      <sz val="11"/>
      <color rgb="FF000000"/>
      <name val="Calibri"/>
      <family val="2"/>
    </font>
    <font>
      <b/>
      <sz val="11"/>
      <color rgb="FF000000"/>
      <name val="Calibri"/>
      <family val="2"/>
      <scheme val="minor"/>
    </font>
    <font>
      <b/>
      <vertAlign val="superscript"/>
      <sz val="11"/>
      <color rgb="FF000000"/>
      <name val="Calibri"/>
      <family val="2"/>
      <scheme val="minor"/>
    </font>
    <font>
      <sz val="7"/>
      <color rgb="FF000000"/>
      <name val="Times New Roman"/>
      <family val="1"/>
    </font>
    <font>
      <i/>
      <sz val="11"/>
      <color rgb="FF000000"/>
      <name val="Calibri"/>
      <family val="2"/>
      <scheme val="minor"/>
    </font>
    <font>
      <b/>
      <sz val="10"/>
      <color theme="1"/>
      <name val="Abadi"/>
      <family val="2"/>
    </font>
    <font>
      <b/>
      <sz val="11"/>
      <color rgb="FF000000"/>
      <name val="Abadi"/>
      <family val="2"/>
    </font>
    <font>
      <sz val="9"/>
      <name val="Abadi"/>
      <family val="2"/>
    </font>
    <font>
      <sz val="14"/>
      <color theme="1"/>
      <name val="Abadi"/>
      <family val="2"/>
    </font>
    <font>
      <b/>
      <sz val="11"/>
      <color rgb="FF00B050"/>
      <name val="Abadi"/>
      <family val="2"/>
    </font>
    <font>
      <sz val="10"/>
      <name val="Calibri"/>
      <family val="2"/>
    </font>
    <font>
      <b/>
      <sz val="11"/>
      <color theme="1"/>
      <name val="Sitka Banner"/>
    </font>
    <font>
      <sz val="11"/>
      <color theme="1"/>
      <name val="Tw Cen MT"/>
      <family val="2"/>
    </font>
    <font>
      <sz val="8"/>
      <color rgb="FFFF0000"/>
      <name val="Abadi"/>
      <family val="2"/>
    </font>
    <font>
      <b/>
      <sz val="9"/>
      <name val="Abadi"/>
      <family val="2"/>
    </font>
    <font>
      <sz val="14"/>
      <color rgb="FF000000"/>
      <name val="Calibri"/>
      <family val="2"/>
      <scheme val="minor"/>
    </font>
    <font>
      <sz val="14"/>
      <color rgb="FFFF0000"/>
      <name val="Calibri"/>
      <family val="2"/>
      <scheme val="minor"/>
    </font>
    <font>
      <sz val="10"/>
      <name val="Tahoma"/>
      <family val="2"/>
    </font>
    <font>
      <sz val="9"/>
      <name val="Calibri"/>
      <family val="2"/>
      <scheme val="minor"/>
    </font>
    <font>
      <sz val="18"/>
      <name val="Calibri"/>
      <family val="2"/>
      <scheme val="minor"/>
    </font>
    <font>
      <sz val="10"/>
      <color rgb="FFFF0000"/>
      <name val="Tahoma"/>
      <family val="2"/>
    </font>
    <font>
      <sz val="9"/>
      <color rgb="FF000000"/>
      <name val="Calibri"/>
      <family val="2"/>
      <scheme val="minor"/>
    </font>
    <font>
      <sz val="10"/>
      <color theme="1"/>
      <name val="Tahoma"/>
      <family val="2"/>
    </font>
    <font>
      <sz val="9"/>
      <name val="Tahoma"/>
      <family val="2"/>
    </font>
    <font>
      <sz val="11"/>
      <color rgb="FF00B050"/>
      <name val="Abadi"/>
      <family val="2"/>
    </font>
    <font>
      <b/>
      <sz val="12"/>
      <name val="Calibri"/>
      <family val="2"/>
      <scheme val="minor"/>
    </font>
    <font>
      <sz val="11"/>
      <color rgb="FF7030A0"/>
      <name val="Calibri"/>
      <family val="2"/>
      <scheme val="minor"/>
    </font>
    <font>
      <sz val="11"/>
      <color rgb="FF00B050"/>
      <name val="Calibri"/>
      <family val="2"/>
    </font>
    <font>
      <sz val="11"/>
      <color rgb="FFFF0000"/>
      <name val="Calibri"/>
      <family val="2"/>
    </font>
    <font>
      <sz val="9"/>
      <color rgb="FFFF0000"/>
      <name val="Calibri"/>
      <family val="2"/>
      <scheme val="minor"/>
    </font>
    <font>
      <b/>
      <sz val="9"/>
      <color rgb="FF000000"/>
      <name val="Microsoft GothicNeo"/>
      <family val="2"/>
      <charset val="129"/>
    </font>
    <font>
      <sz val="9"/>
      <color rgb="FF000000"/>
      <name val="Microsoft GothicNeo"/>
      <family val="2"/>
      <charset val="129"/>
    </font>
    <font>
      <sz val="12"/>
      <color theme="1"/>
      <name val="Tw Cen MT"/>
      <family val="2"/>
    </font>
    <font>
      <b/>
      <sz val="14"/>
      <color rgb="FFFF3399"/>
      <name val="Calibri"/>
      <family val="2"/>
      <scheme val="minor"/>
    </font>
    <font>
      <sz val="9"/>
      <color rgb="FFFF0000"/>
      <name val="Tahoma"/>
      <family val="2"/>
    </font>
    <font>
      <b/>
      <sz val="10"/>
      <color rgb="FFFF0000"/>
      <name val="Calibri"/>
      <family val="2"/>
      <scheme val="minor"/>
    </font>
    <font>
      <b/>
      <sz val="10"/>
      <color rgb="FFFF3399"/>
      <name val="Calibri"/>
      <family val="2"/>
      <scheme val="minor"/>
    </font>
    <font>
      <sz val="8"/>
      <color theme="1"/>
      <name val="Calibri"/>
      <family val="2"/>
      <scheme val="minor"/>
    </font>
    <font>
      <b/>
      <sz val="11"/>
      <name val="Abadi"/>
      <family val="2"/>
    </font>
    <font>
      <sz val="11"/>
      <color rgb="FFEE0000"/>
      <name val="Calibri"/>
      <family val="2"/>
      <scheme val="minor"/>
    </font>
  </fonts>
  <fills count="2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00B0F0"/>
        <bgColor indexed="64"/>
      </patternFill>
    </fill>
    <fill>
      <patternFill patternType="solid">
        <fgColor rgb="FFCCFFCC"/>
        <bgColor indexed="64"/>
      </patternFill>
    </fill>
    <fill>
      <patternFill patternType="solid">
        <fgColor rgb="FF99CCFF"/>
        <bgColor indexed="64"/>
      </patternFill>
    </fill>
    <fill>
      <patternFill patternType="solid">
        <fgColor theme="4" tint="0.59999389629810485"/>
        <bgColor theme="4" tint="0.79998168889431442"/>
      </patternFill>
    </fill>
    <fill>
      <patternFill patternType="solid">
        <fgColor theme="8" tint="0.39997558519241921"/>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4" tint="0.79998168889431442"/>
        <bgColor indexed="64"/>
      </patternFill>
    </fill>
    <fill>
      <patternFill patternType="solid">
        <fgColor rgb="FFFFE699"/>
        <bgColor indexed="64"/>
      </patternFill>
    </fill>
    <fill>
      <patternFill patternType="solid">
        <fgColor rgb="FF9BC2E6"/>
        <bgColor indexed="6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theme="4" tint="0.39997558519241921"/>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hair">
        <color indexed="64"/>
      </left>
      <right style="hair">
        <color indexed="64"/>
      </right>
      <top/>
      <bottom style="hair">
        <color indexed="64"/>
      </bottom>
      <diagonal/>
    </border>
    <border>
      <left style="double">
        <color theme="1"/>
      </left>
      <right style="hair">
        <color indexed="64"/>
      </right>
      <top/>
      <bottom style="hair">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double">
        <color theme="1"/>
      </left>
      <right style="hair">
        <color indexed="64"/>
      </right>
      <top style="hair">
        <color indexed="64"/>
      </top>
      <bottom style="hair">
        <color indexed="64"/>
      </bottom>
      <diagonal/>
    </border>
    <border>
      <left/>
      <right style="thin">
        <color indexed="64"/>
      </right>
      <top/>
      <bottom style="thin">
        <color indexed="64"/>
      </bottom>
      <diagonal/>
    </border>
    <border>
      <left/>
      <right style="thin">
        <color indexed="64"/>
      </right>
      <top/>
      <bottom/>
      <diagonal/>
    </border>
    <border>
      <left/>
      <right/>
      <top/>
      <bottom style="double">
        <color indexed="64"/>
      </bottom>
      <diagonal/>
    </border>
    <border>
      <left style="thin">
        <color indexed="64"/>
      </left>
      <right/>
      <top/>
      <bottom/>
      <diagonal/>
    </border>
  </borders>
  <cellStyleXfs count="3">
    <xf numFmtId="0" fontId="0" fillId="0" borderId="0"/>
    <xf numFmtId="0" fontId="1" fillId="0" borderId="0"/>
    <xf numFmtId="44" fontId="6" fillId="0" borderId="0" applyFont="0" applyFill="0" applyBorder="0" applyAlignment="0" applyProtection="0"/>
  </cellStyleXfs>
  <cellXfs count="1247">
    <xf numFmtId="0" fontId="0" fillId="0" borderId="0" xfId="0"/>
    <xf numFmtId="0" fontId="2" fillId="0" borderId="0" xfId="0" applyFont="1" applyAlignment="1">
      <alignment horizontal="center"/>
    </xf>
    <xf numFmtId="0" fontId="2" fillId="0" borderId="0" xfId="0" applyFont="1"/>
    <xf numFmtId="0" fontId="2" fillId="0" borderId="1" xfId="0" applyFont="1" applyBorder="1" applyAlignment="1">
      <alignment horizontal="center"/>
    </xf>
    <xf numFmtId="0" fontId="2" fillId="0" borderId="1" xfId="0" applyFont="1" applyBorder="1"/>
    <xf numFmtId="0" fontId="0" fillId="0" borderId="0" xfId="0" applyAlignment="1">
      <alignment horizontal="center"/>
    </xf>
    <xf numFmtId="0" fontId="0" fillId="0" borderId="1" xfId="0" applyBorder="1" applyAlignment="1">
      <alignment horizontal="center"/>
    </xf>
    <xf numFmtId="0" fontId="0" fillId="0" borderId="1" xfId="0" applyBorder="1"/>
    <xf numFmtId="0" fontId="21" fillId="0" borderId="1" xfId="0" applyFont="1" applyBorder="1" applyAlignment="1">
      <alignment horizontal="left" vertical="center"/>
    </xf>
    <xf numFmtId="0" fontId="22" fillId="0" borderId="1" xfId="0" applyFont="1" applyBorder="1" applyAlignment="1">
      <alignment vertical="center"/>
    </xf>
    <xf numFmtId="0" fontId="23" fillId="8" borderId="1" xfId="0" applyFont="1" applyFill="1" applyBorder="1"/>
    <xf numFmtId="0" fontId="21" fillId="6" borderId="1" xfId="0" applyFont="1" applyFill="1" applyBorder="1" applyAlignment="1">
      <alignment horizontal="left"/>
    </xf>
    <xf numFmtId="0" fontId="21" fillId="0" borderId="1" xfId="0" applyFont="1" applyBorder="1" applyAlignment="1">
      <alignment horizontal="left"/>
    </xf>
    <xf numFmtId="0" fontId="21" fillId="10" borderId="1" xfId="0" applyFont="1" applyFill="1" applyBorder="1" applyAlignment="1">
      <alignment horizontal="left"/>
    </xf>
    <xf numFmtId="1" fontId="24" fillId="5" borderId="1" xfId="0" applyNumberFormat="1" applyFont="1" applyFill="1" applyBorder="1" applyAlignment="1">
      <alignment horizontal="left"/>
    </xf>
    <xf numFmtId="44" fontId="21" fillId="0" borderId="1" xfId="2" applyFont="1" applyBorder="1" applyAlignment="1">
      <alignment horizontal="left"/>
    </xf>
    <xf numFmtId="166" fontId="21" fillId="0" borderId="1" xfId="0" applyNumberFormat="1" applyFont="1" applyBorder="1" applyAlignment="1">
      <alignment horizontal="left"/>
    </xf>
    <xf numFmtId="0" fontId="26" fillId="6" borderId="1" xfId="0" applyFont="1" applyFill="1" applyBorder="1" applyAlignment="1">
      <alignment horizontal="center" vertical="center"/>
    </xf>
    <xf numFmtId="0" fontId="26" fillId="0" borderId="1" xfId="0" applyFont="1" applyBorder="1" applyAlignment="1">
      <alignment horizontal="center" vertical="center"/>
    </xf>
    <xf numFmtId="0" fontId="26" fillId="3" borderId="1" xfId="0" applyFont="1" applyFill="1" applyBorder="1" applyAlignment="1">
      <alignment horizontal="center" vertical="center"/>
    </xf>
    <xf numFmtId="44" fontId="26" fillId="6" borderId="1" xfId="2" applyFont="1" applyFill="1" applyBorder="1" applyAlignment="1">
      <alignment vertical="center"/>
    </xf>
    <xf numFmtId="44" fontId="26" fillId="6" borderId="1" xfId="2" applyFont="1" applyFill="1" applyBorder="1" applyAlignment="1">
      <alignment horizontal="center" vertical="center"/>
    </xf>
    <xf numFmtId="44" fontId="26" fillId="6" borderId="1" xfId="2" applyFont="1" applyFill="1" applyBorder="1" applyAlignment="1">
      <alignment horizontal="left" vertical="center"/>
    </xf>
    <xf numFmtId="0" fontId="21" fillId="0" borderId="0" xfId="0" applyFont="1" applyAlignment="1">
      <alignment horizontal="center"/>
    </xf>
    <xf numFmtId="0" fontId="21" fillId="0" borderId="0" xfId="0" applyFont="1"/>
    <xf numFmtId="0" fontId="28" fillId="0" borderId="1" xfId="0" applyFont="1" applyBorder="1" applyAlignment="1">
      <alignment horizontal="center" vertical="center"/>
    </xf>
    <xf numFmtId="0" fontId="28" fillId="0" borderId="1" xfId="0" applyFont="1" applyBorder="1" applyAlignment="1">
      <alignment horizontal="left"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15" fontId="22" fillId="0" borderId="1" xfId="0" applyNumberFormat="1" applyFont="1" applyBorder="1" applyAlignment="1">
      <alignment horizontal="center" vertical="center"/>
    </xf>
    <xf numFmtId="15" fontId="28" fillId="0" borderId="1" xfId="0" applyNumberFormat="1" applyFont="1" applyBorder="1" applyAlignment="1">
      <alignment horizontal="center" vertical="top"/>
    </xf>
    <xf numFmtId="1" fontId="22" fillId="0" borderId="1" xfId="0" applyNumberFormat="1" applyFont="1" applyBorder="1" applyAlignment="1">
      <alignment horizontal="center" vertical="center"/>
    </xf>
    <xf numFmtId="1" fontId="22" fillId="0" borderId="1" xfId="0" applyNumberFormat="1" applyFont="1" applyBorder="1" applyAlignment="1">
      <alignment horizontal="left" vertical="center"/>
    </xf>
    <xf numFmtId="0" fontId="28" fillId="0" borderId="0" xfId="0" applyFont="1" applyAlignment="1">
      <alignment horizontal="center"/>
    </xf>
    <xf numFmtId="16" fontId="22" fillId="0" borderId="1" xfId="0" applyNumberFormat="1" applyFont="1" applyBorder="1" applyAlignment="1">
      <alignment horizontal="left" vertical="center"/>
    </xf>
    <xf numFmtId="15" fontId="22" fillId="0" borderId="1" xfId="0" applyNumberFormat="1" applyFont="1" applyBorder="1" applyAlignment="1">
      <alignment horizontal="left" vertical="center"/>
    </xf>
    <xf numFmtId="0" fontId="28" fillId="0" borderId="1" xfId="0" applyFont="1" applyBorder="1" applyAlignment="1">
      <alignment horizontal="left"/>
    </xf>
    <xf numFmtId="0" fontId="28" fillId="0" borderId="0" xfId="0" applyFont="1" applyAlignment="1">
      <alignment horizontal="center" vertical="center"/>
    </xf>
    <xf numFmtId="0" fontId="24" fillId="0" borderId="0" xfId="0" applyFont="1" applyAlignment="1">
      <alignment horizontal="center"/>
    </xf>
    <xf numFmtId="0" fontId="21" fillId="0" borderId="1" xfId="0" applyFont="1" applyBorder="1" applyAlignment="1">
      <alignment horizontal="center"/>
    </xf>
    <xf numFmtId="15" fontId="28" fillId="0" borderId="1" xfId="0" applyNumberFormat="1" applyFont="1" applyBorder="1" applyAlignment="1">
      <alignment horizontal="left" vertical="top"/>
    </xf>
    <xf numFmtId="0" fontId="21" fillId="0" borderId="1" xfId="0" applyFont="1" applyBorder="1"/>
    <xf numFmtId="15" fontId="28" fillId="0" borderId="1" xfId="0" applyNumberFormat="1" applyFont="1" applyBorder="1" applyAlignment="1">
      <alignment vertical="top"/>
    </xf>
    <xf numFmtId="0" fontId="30" fillId="0" borderId="1" xfId="0" applyFont="1" applyBorder="1" applyAlignment="1">
      <alignment horizontal="center"/>
    </xf>
    <xf numFmtId="0" fontId="30" fillId="3" borderId="1" xfId="0" applyFont="1" applyFill="1" applyBorder="1" applyAlignment="1">
      <alignment horizontal="left"/>
    </xf>
    <xf numFmtId="0" fontId="31" fillId="0" borderId="1" xfId="0" applyFont="1" applyBorder="1" applyAlignment="1">
      <alignment horizontal="left" vertical="center"/>
    </xf>
    <xf numFmtId="0" fontId="22" fillId="0" borderId="0" xfId="0" applyFont="1" applyAlignment="1">
      <alignment horizontal="left" vertical="center"/>
    </xf>
    <xf numFmtId="0" fontId="31" fillId="0" borderId="0" xfId="0" applyFont="1" applyAlignment="1">
      <alignment horizontal="left" vertical="center"/>
    </xf>
    <xf numFmtId="0" fontId="22" fillId="0" borderId="0" xfId="0" applyFont="1" applyAlignment="1">
      <alignment horizontal="center" vertical="center"/>
    </xf>
    <xf numFmtId="44" fontId="22" fillId="0" borderId="0" xfId="2" applyFont="1" applyFill="1" applyBorder="1" applyAlignment="1">
      <alignment vertical="center"/>
    </xf>
    <xf numFmtId="44" fontId="22" fillId="0" borderId="0" xfId="2" applyFont="1" applyFill="1" applyBorder="1" applyAlignment="1">
      <alignment horizontal="center" vertical="center"/>
    </xf>
    <xf numFmtId="44" fontId="22" fillId="0" borderId="0" xfId="2" applyFont="1" applyFill="1" applyBorder="1" applyAlignment="1">
      <alignment horizontal="left" vertical="center"/>
    </xf>
    <xf numFmtId="15" fontId="22" fillId="0" borderId="0" xfId="0" applyNumberFormat="1" applyFont="1" applyAlignment="1">
      <alignment horizontal="center" vertical="center"/>
    </xf>
    <xf numFmtId="15" fontId="28" fillId="0" borderId="0" xfId="0" applyNumberFormat="1" applyFont="1" applyAlignment="1">
      <alignment horizontal="center" vertical="top"/>
    </xf>
    <xf numFmtId="1" fontId="22" fillId="0" borderId="0" xfId="0" applyNumberFormat="1" applyFont="1" applyAlignment="1">
      <alignment horizontal="center" vertical="center"/>
    </xf>
    <xf numFmtId="1" fontId="22" fillId="0" borderId="0" xfId="0" applyNumberFormat="1" applyFont="1" applyAlignment="1">
      <alignment horizontal="left" vertical="center"/>
    </xf>
    <xf numFmtId="0" fontId="22" fillId="0" borderId="0" xfId="0" applyFont="1" applyAlignment="1">
      <alignment vertical="center"/>
    </xf>
    <xf numFmtId="0" fontId="31" fillId="7" borderId="1" xfId="1" applyFont="1" applyFill="1" applyBorder="1" applyAlignment="1">
      <alignment horizontal="center" vertical="center"/>
    </xf>
    <xf numFmtId="0" fontId="31" fillId="0" borderId="1" xfId="1" applyFont="1" applyBorder="1" applyAlignment="1">
      <alignment horizontal="center" vertical="center"/>
    </xf>
    <xf numFmtId="0" fontId="31" fillId="0" borderId="6" xfId="0" applyFont="1" applyBorder="1" applyAlignment="1">
      <alignment horizontal="left"/>
    </xf>
    <xf numFmtId="1" fontId="31" fillId="7" borderId="1" xfId="0" applyNumberFormat="1" applyFont="1" applyFill="1" applyBorder="1" applyAlignment="1">
      <alignment horizontal="left" vertical="center"/>
    </xf>
    <xf numFmtId="0" fontId="31" fillId="7" borderId="1" xfId="0" applyFont="1" applyFill="1" applyBorder="1" applyAlignment="1">
      <alignment horizontal="left" vertical="center"/>
    </xf>
    <xf numFmtId="0" fontId="30" fillId="7" borderId="1" xfId="0" applyFont="1" applyFill="1" applyBorder="1" applyAlignment="1">
      <alignment horizontal="left" vertical="center"/>
    </xf>
    <xf numFmtId="0" fontId="31" fillId="0" borderId="1" xfId="0" applyFont="1" applyBorder="1" applyAlignment="1">
      <alignment horizontal="left"/>
    </xf>
    <xf numFmtId="0" fontId="31" fillId="7" borderId="1" xfId="0" applyFont="1" applyFill="1" applyBorder="1" applyAlignment="1">
      <alignment horizontal="left"/>
    </xf>
    <xf numFmtId="37" fontId="31" fillId="7" borderId="1" xfId="0" applyNumberFormat="1" applyFont="1" applyFill="1" applyBorder="1" applyAlignment="1">
      <alignment horizontal="left"/>
    </xf>
    <xf numFmtId="0" fontId="31" fillId="7" borderId="1" xfId="0" applyFont="1" applyFill="1" applyBorder="1" applyAlignment="1">
      <alignment horizontal="left" vertical="top"/>
    </xf>
    <xf numFmtId="0" fontId="31" fillId="0" borderId="0" xfId="0" applyFont="1" applyAlignment="1">
      <alignment vertical="center"/>
    </xf>
    <xf numFmtId="0" fontId="21" fillId="0" borderId="0" xfId="0" applyFont="1" applyAlignment="1">
      <alignment horizontal="left"/>
    </xf>
    <xf numFmtId="44" fontId="21" fillId="0" borderId="0" xfId="2" applyFont="1" applyAlignment="1"/>
    <xf numFmtId="44" fontId="21" fillId="0" borderId="0" xfId="2" applyFont="1" applyAlignment="1">
      <alignment horizontal="center"/>
    </xf>
    <xf numFmtId="44" fontId="21" fillId="0" borderId="0" xfId="2" applyFont="1" applyAlignment="1">
      <alignment horizontal="left"/>
    </xf>
    <xf numFmtId="0" fontId="28" fillId="0" borderId="0" xfId="0" applyFont="1"/>
    <xf numFmtId="44" fontId="28" fillId="0" borderId="0" xfId="2" applyFont="1" applyBorder="1" applyAlignment="1"/>
    <xf numFmtId="44" fontId="28" fillId="0" borderId="0" xfId="2" applyFont="1" applyBorder="1" applyAlignment="1">
      <alignment horizontal="left"/>
    </xf>
    <xf numFmtId="0" fontId="28" fillId="0" borderId="0" xfId="0" applyFont="1" applyAlignment="1">
      <alignment horizontal="left"/>
    </xf>
    <xf numFmtId="44" fontId="28" fillId="0" borderId="0" xfId="2" applyFont="1" applyBorder="1" applyAlignment="1">
      <alignment horizontal="center"/>
    </xf>
    <xf numFmtId="0" fontId="35" fillId="0" borderId="0" xfId="0" applyFont="1"/>
    <xf numFmtId="0" fontId="35" fillId="0" borderId="0" xfId="0" applyFont="1" applyAlignment="1">
      <alignment horizontal="left"/>
    </xf>
    <xf numFmtId="0" fontId="0" fillId="0" borderId="1" xfId="0" applyBorder="1" applyAlignment="1">
      <alignment horizontal="center" vertical="center"/>
    </xf>
    <xf numFmtId="0" fontId="30" fillId="10" borderId="1" xfId="0" applyFont="1" applyFill="1" applyBorder="1" applyAlignment="1">
      <alignment horizontal="left"/>
    </xf>
    <xf numFmtId="166" fontId="21" fillId="0" borderId="0" xfId="0" applyNumberFormat="1" applyFont="1" applyAlignment="1">
      <alignment horizontal="left"/>
    </xf>
    <xf numFmtId="0" fontId="21" fillId="5" borderId="1" xfId="0" applyFont="1" applyFill="1" applyBorder="1" applyAlignment="1">
      <alignment horizontal="left"/>
    </xf>
    <xf numFmtId="0" fontId="21" fillId="12" borderId="1" xfId="0" applyFont="1" applyFill="1" applyBorder="1" applyAlignment="1">
      <alignment horizontal="left"/>
    </xf>
    <xf numFmtId="0" fontId="21" fillId="0" borderId="2" xfId="0" applyFont="1" applyBorder="1" applyAlignment="1">
      <alignment horizontal="left"/>
    </xf>
    <xf numFmtId="166" fontId="21" fillId="0" borderId="2" xfId="0" applyNumberFormat="1" applyFont="1" applyBorder="1" applyAlignment="1">
      <alignment horizontal="left"/>
    </xf>
    <xf numFmtId="0" fontId="21" fillId="0" borderId="5" xfId="0" applyFont="1" applyBorder="1" applyAlignment="1">
      <alignment horizontal="left"/>
    </xf>
    <xf numFmtId="44" fontId="21" fillId="0" borderId="5" xfId="2" applyFont="1" applyBorder="1" applyAlignment="1">
      <alignment horizontal="left"/>
    </xf>
    <xf numFmtId="44" fontId="21" fillId="0" borderId="5" xfId="0" applyNumberFormat="1" applyFont="1" applyBorder="1" applyAlignment="1">
      <alignment horizontal="left"/>
    </xf>
    <xf numFmtId="166" fontId="21" fillId="0" borderId="5" xfId="0" applyNumberFormat="1" applyFont="1" applyBorder="1" applyAlignment="1">
      <alignment horizontal="left"/>
    </xf>
    <xf numFmtId="16" fontId="39" fillId="0" borderId="1" xfId="0" applyNumberFormat="1" applyFont="1" applyBorder="1" applyAlignment="1">
      <alignment horizontal="center"/>
    </xf>
    <xf numFmtId="0" fontId="39" fillId="0" borderId="1" xfId="0" applyFont="1" applyBorder="1" applyAlignment="1">
      <alignment horizontal="center"/>
    </xf>
    <xf numFmtId="16" fontId="0" fillId="0" borderId="1" xfId="0" applyNumberFormat="1" applyBorder="1" applyAlignment="1">
      <alignment horizontal="center"/>
    </xf>
    <xf numFmtId="0" fontId="22" fillId="11" borderId="1" xfId="0" applyFont="1" applyFill="1" applyBorder="1" applyAlignment="1">
      <alignment horizontal="center" vertical="center"/>
    </xf>
    <xf numFmtId="0" fontId="26" fillId="10" borderId="1" xfId="0" applyFont="1" applyFill="1" applyBorder="1" applyAlignment="1">
      <alignment horizontal="left" vertical="center" wrapText="1"/>
    </xf>
    <xf numFmtId="0" fontId="40" fillId="8" borderId="1" xfId="0" applyFont="1" applyFill="1" applyBorder="1" applyAlignment="1">
      <alignment horizontal="left" vertical="center" wrapText="1"/>
    </xf>
    <xf numFmtId="15" fontId="29" fillId="0" borderId="1" xfId="0" applyNumberFormat="1" applyFont="1" applyBorder="1" applyAlignment="1">
      <alignment horizontal="left" vertical="center"/>
    </xf>
    <xf numFmtId="0" fontId="33" fillId="0" borderId="1" xfId="0" applyFont="1" applyBorder="1" applyAlignment="1">
      <alignment horizontal="center" vertical="center"/>
    </xf>
    <xf numFmtId="44" fontId="21" fillId="0" borderId="0" xfId="2" applyFont="1" applyFill="1" applyAlignment="1"/>
    <xf numFmtId="44" fontId="21" fillId="0" borderId="0" xfId="2" applyFont="1" applyFill="1" applyAlignment="1">
      <alignment horizontal="center"/>
    </xf>
    <xf numFmtId="44" fontId="21" fillId="0" borderId="0" xfId="2" applyFont="1" applyFill="1" applyAlignment="1">
      <alignment horizontal="left"/>
    </xf>
    <xf numFmtId="0" fontId="18" fillId="0" borderId="0" xfId="0" applyFont="1" applyAlignment="1">
      <alignment horizontal="center" vertical="center"/>
    </xf>
    <xf numFmtId="0" fontId="18" fillId="0" borderId="0" xfId="0" applyFont="1" applyAlignment="1">
      <alignment vertical="center" wrapText="1"/>
    </xf>
    <xf numFmtId="0" fontId="1" fillId="0" borderId="0" xfId="0" applyFont="1" applyAlignment="1">
      <alignment horizontal="center" vertical="center"/>
    </xf>
    <xf numFmtId="0" fontId="47" fillId="0" borderId="0" xfId="0" applyFont="1" applyAlignment="1">
      <alignment vertical="center"/>
    </xf>
    <xf numFmtId="15" fontId="48" fillId="0" borderId="0" xfId="0" applyNumberFormat="1" applyFont="1" applyAlignment="1">
      <alignment vertical="center"/>
    </xf>
    <xf numFmtId="0" fontId="49" fillId="0" borderId="0" xfId="0" applyFont="1" applyAlignment="1">
      <alignment vertical="center"/>
    </xf>
    <xf numFmtId="0" fontId="17" fillId="0" borderId="0" xfId="0" applyFont="1" applyAlignment="1">
      <alignment vertical="center"/>
    </xf>
    <xf numFmtId="0" fontId="48" fillId="0" borderId="0" xfId="0" applyFont="1" applyAlignment="1">
      <alignment horizontal="center" vertical="center"/>
    </xf>
    <xf numFmtId="0" fontId="46" fillId="0" borderId="0" xfId="0" applyFont="1" applyAlignment="1">
      <alignment vertical="center" wrapText="1"/>
    </xf>
    <xf numFmtId="0" fontId="45" fillId="0" borderId="0" xfId="0" applyFont="1" applyAlignment="1">
      <alignment vertical="center" wrapText="1"/>
    </xf>
    <xf numFmtId="44" fontId="28" fillId="0" borderId="0" xfId="2" applyFont="1" applyFill="1" applyBorder="1" applyAlignment="1"/>
    <xf numFmtId="44" fontId="28" fillId="0" borderId="0" xfId="2" applyFont="1" applyFill="1" applyBorder="1"/>
    <xf numFmtId="44" fontId="28" fillId="0" borderId="0" xfId="2" applyFont="1" applyFill="1" applyBorder="1" applyAlignment="1">
      <alignment horizontal="left"/>
    </xf>
    <xf numFmtId="44" fontId="28" fillId="0" borderId="0" xfId="2" applyFont="1" applyFill="1" applyBorder="1" applyAlignment="1">
      <alignment horizontal="center"/>
    </xf>
    <xf numFmtId="0" fontId="35" fillId="0" borderId="0" xfId="0" applyFont="1" applyAlignment="1">
      <alignment horizontal="center"/>
    </xf>
    <xf numFmtId="0" fontId="28" fillId="4" borderId="1" xfId="0" applyFont="1" applyFill="1" applyBorder="1" applyAlignment="1">
      <alignment horizontal="center" vertical="center"/>
    </xf>
    <xf numFmtId="0" fontId="28" fillId="4" borderId="1" xfId="0" applyFont="1" applyFill="1" applyBorder="1" applyAlignment="1">
      <alignment horizontal="left" vertical="center"/>
    </xf>
    <xf numFmtId="16" fontId="28" fillId="4" borderId="1" xfId="0" applyNumberFormat="1" applyFont="1" applyFill="1" applyBorder="1" applyAlignment="1">
      <alignment horizontal="left" vertical="center"/>
    </xf>
    <xf numFmtId="0" fontId="21" fillId="4" borderId="1" xfId="0" applyFont="1" applyFill="1" applyBorder="1" applyAlignment="1">
      <alignment horizontal="left" vertical="center"/>
    </xf>
    <xf numFmtId="0" fontId="28" fillId="4" borderId="1" xfId="0" applyFont="1" applyFill="1" applyBorder="1" applyAlignment="1">
      <alignment horizontal="left"/>
    </xf>
    <xf numFmtId="0" fontId="22" fillId="4" borderId="1" xfId="0" applyFont="1" applyFill="1" applyBorder="1" applyAlignment="1">
      <alignment horizontal="center" vertical="center"/>
    </xf>
    <xf numFmtId="16" fontId="22" fillId="4" borderId="1" xfId="0" applyNumberFormat="1" applyFont="1" applyFill="1" applyBorder="1" applyAlignment="1">
      <alignment horizontal="center" vertical="center"/>
    </xf>
    <xf numFmtId="16" fontId="28" fillId="4" borderId="1" xfId="1" applyNumberFormat="1" applyFont="1" applyFill="1" applyBorder="1" applyAlignment="1">
      <alignment horizontal="left" vertical="center"/>
    </xf>
    <xf numFmtId="0" fontId="21" fillId="4" borderId="1" xfId="0" applyFont="1" applyFill="1" applyBorder="1" applyAlignment="1">
      <alignment horizontal="left"/>
    </xf>
    <xf numFmtId="0" fontId="28" fillId="4" borderId="1" xfId="0" applyFont="1" applyFill="1" applyBorder="1" applyAlignment="1">
      <alignment horizontal="center"/>
    </xf>
    <xf numFmtId="15" fontId="28" fillId="0" borderId="1" xfId="0" applyNumberFormat="1" applyFont="1" applyBorder="1" applyAlignment="1">
      <alignment horizontal="center" vertical="center"/>
    </xf>
    <xf numFmtId="0" fontId="22" fillId="3" borderId="1" xfId="0" applyFont="1" applyFill="1" applyBorder="1" applyAlignment="1">
      <alignment horizontal="center" vertical="center"/>
    </xf>
    <xf numFmtId="0" fontId="26" fillId="6" borderId="1" xfId="0" applyFont="1" applyFill="1" applyBorder="1" applyAlignment="1">
      <alignment horizontal="left" vertical="top" wrapText="1"/>
    </xf>
    <xf numFmtId="16" fontId="22" fillId="0" borderId="0" xfId="0" applyNumberFormat="1" applyFont="1" applyAlignment="1">
      <alignment horizontal="left" vertical="center"/>
    </xf>
    <xf numFmtId="16" fontId="22" fillId="4" borderId="1" xfId="0" applyNumberFormat="1" applyFont="1" applyFill="1" applyBorder="1" applyAlignment="1">
      <alignment horizontal="left" vertical="center"/>
    </xf>
    <xf numFmtId="16" fontId="28" fillId="4" borderId="1" xfId="0" applyNumberFormat="1" applyFont="1" applyFill="1" applyBorder="1" applyAlignment="1">
      <alignment horizontal="left"/>
    </xf>
    <xf numFmtId="0" fontId="29" fillId="4" borderId="1" xfId="0" applyFont="1" applyFill="1" applyBorder="1" applyAlignment="1">
      <alignment horizontal="center" vertical="center"/>
    </xf>
    <xf numFmtId="0" fontId="25" fillId="0" borderId="3" xfId="0" applyFont="1" applyBorder="1" applyAlignment="1">
      <alignment horizontal="center" vertical="center"/>
    </xf>
    <xf numFmtId="0" fontId="36" fillId="0" borderId="1" xfId="1" applyFont="1" applyBorder="1" applyAlignment="1">
      <alignment vertical="center" wrapText="1"/>
    </xf>
    <xf numFmtId="0" fontId="36" fillId="0" borderId="1" xfId="1" applyFont="1" applyBorder="1" applyAlignment="1">
      <alignment horizontal="center" vertical="center" wrapText="1"/>
    </xf>
    <xf numFmtId="0" fontId="38" fillId="0" borderId="1" xfId="1" applyFont="1" applyBorder="1" applyAlignment="1">
      <alignment horizontal="center" vertical="center" wrapText="1"/>
    </xf>
    <xf numFmtId="0" fontId="36" fillId="0" borderId="1" xfId="1" applyFont="1" applyBorder="1" applyAlignment="1">
      <alignment horizontal="left" vertical="center" wrapText="1"/>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16" fontId="20" fillId="0" borderId="1" xfId="0" applyNumberFormat="1" applyFont="1" applyBorder="1" applyAlignment="1">
      <alignment horizontal="center" vertical="center"/>
    </xf>
    <xf numFmtId="16" fontId="16" fillId="0" borderId="1" xfId="0" applyNumberFormat="1" applyFont="1" applyBorder="1" applyAlignment="1">
      <alignment horizontal="center" vertical="center"/>
    </xf>
    <xf numFmtId="0" fontId="20" fillId="0" borderId="1" xfId="1" applyFont="1" applyBorder="1" applyAlignment="1">
      <alignment horizontal="center" vertical="center"/>
    </xf>
    <xf numFmtId="16" fontId="20" fillId="0" borderId="1" xfId="0" applyNumberFormat="1" applyFont="1" applyBorder="1" applyAlignment="1">
      <alignment horizontal="left" vertical="center"/>
    </xf>
    <xf numFmtId="0" fontId="2" fillId="0" borderId="0" xfId="0" applyFont="1" applyAlignment="1">
      <alignment horizontal="left"/>
    </xf>
    <xf numFmtId="0" fontId="14" fillId="0" borderId="7" xfId="0" applyFont="1" applyBorder="1" applyAlignment="1">
      <alignment horizontal="center"/>
    </xf>
    <xf numFmtId="16" fontId="14" fillId="0" borderId="7" xfId="0" applyNumberFormat="1" applyFont="1" applyBorder="1" applyAlignment="1">
      <alignment horizontal="center"/>
    </xf>
    <xf numFmtId="0" fontId="3" fillId="0" borderId="7" xfId="0" applyFont="1" applyBorder="1"/>
    <xf numFmtId="0" fontId="41" fillId="0" borderId="0" xfId="0" applyFont="1" applyAlignment="1">
      <alignment horizontal="center"/>
    </xf>
    <xf numFmtId="0" fontId="36" fillId="0" borderId="1" xfId="1" applyFont="1" applyBorder="1" applyAlignment="1">
      <alignment horizontal="center" vertical="center"/>
    </xf>
    <xf numFmtId="0" fontId="36" fillId="0" borderId="1" xfId="1" applyFont="1" applyBorder="1" applyAlignment="1">
      <alignment horizontal="left" vertical="center"/>
    </xf>
    <xf numFmtId="0" fontId="4" fillId="0" borderId="0" xfId="0" applyFont="1" applyAlignment="1">
      <alignment vertical="center"/>
    </xf>
    <xf numFmtId="0" fontId="37" fillId="0" borderId="1" xfId="0" applyFont="1" applyBorder="1" applyAlignment="1">
      <alignment vertical="center"/>
    </xf>
    <xf numFmtId="0" fontId="20" fillId="0" borderId="1" xfId="0" applyFont="1" applyBorder="1" applyAlignment="1">
      <alignment horizontal="center" vertical="center"/>
    </xf>
    <xf numFmtId="165" fontId="20" fillId="0" borderId="1" xfId="0" applyNumberFormat="1" applyFont="1" applyBorder="1" applyAlignment="1">
      <alignment horizontal="center" vertical="center"/>
    </xf>
    <xf numFmtId="8" fontId="20" fillId="0" borderId="1" xfId="0" applyNumberFormat="1" applyFont="1" applyBorder="1" applyAlignment="1">
      <alignment horizontal="center" vertical="center"/>
    </xf>
    <xf numFmtId="0" fontId="15" fillId="0" borderId="0" xfId="0" applyFont="1" applyAlignment="1">
      <alignment horizontal="center" vertical="top"/>
    </xf>
    <xf numFmtId="0" fontId="43" fillId="0" borderId="1" xfId="0" applyFont="1" applyBorder="1" applyAlignment="1">
      <alignment horizontal="center" vertical="top"/>
    </xf>
    <xf numFmtId="0" fontId="43" fillId="0" borderId="1" xfId="0" applyFont="1" applyBorder="1" applyAlignment="1">
      <alignment horizontal="center"/>
    </xf>
    <xf numFmtId="0" fontId="20" fillId="0" borderId="1" xfId="0" applyFont="1" applyBorder="1" applyAlignment="1">
      <alignment vertical="center"/>
    </xf>
    <xf numFmtId="1" fontId="20" fillId="0" borderId="1" xfId="0" applyNumberFormat="1" applyFont="1" applyBorder="1" applyAlignment="1">
      <alignment horizontal="center" vertical="center"/>
    </xf>
    <xf numFmtId="0" fontId="20" fillId="0" borderId="1" xfId="0" applyFont="1" applyBorder="1" applyAlignment="1">
      <alignment horizontal="left" vertical="center"/>
    </xf>
    <xf numFmtId="0" fontId="55" fillId="0" borderId="1" xfId="0" applyFont="1" applyBorder="1" applyAlignment="1">
      <alignment horizontal="center" vertical="top"/>
    </xf>
    <xf numFmtId="0" fontId="19" fillId="0" borderId="1" xfId="1" applyFont="1" applyBorder="1" applyAlignment="1">
      <alignment horizontal="center" vertical="center"/>
    </xf>
    <xf numFmtId="0" fontId="19" fillId="0" borderId="1" xfId="0" applyFont="1" applyBorder="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165" fontId="19" fillId="0" borderId="1" xfId="0" applyNumberFormat="1" applyFont="1" applyBorder="1" applyAlignment="1">
      <alignment horizontal="center" vertical="center"/>
    </xf>
    <xf numFmtId="8" fontId="19" fillId="0" borderId="1" xfId="0" applyNumberFormat="1" applyFont="1" applyBorder="1" applyAlignment="1">
      <alignment horizontal="center" vertical="center"/>
    </xf>
    <xf numFmtId="0" fontId="55" fillId="0" borderId="1" xfId="0" applyFont="1" applyBorder="1" applyAlignment="1">
      <alignment horizontal="left" vertical="top"/>
    </xf>
    <xf numFmtId="0" fontId="41" fillId="0" borderId="1" xfId="0" applyFont="1" applyBorder="1" applyAlignment="1">
      <alignment horizontal="center" vertical="top"/>
    </xf>
    <xf numFmtId="164" fontId="20" fillId="0" borderId="1" xfId="0" applyNumberFormat="1" applyFont="1" applyBorder="1" applyAlignment="1">
      <alignment horizontal="center" vertical="center"/>
    </xf>
    <xf numFmtId="12" fontId="22" fillId="0" borderId="0" xfId="2" applyNumberFormat="1" applyFont="1" applyFill="1" applyBorder="1" applyAlignment="1">
      <alignment horizontal="center" vertical="center"/>
    </xf>
    <xf numFmtId="0" fontId="22" fillId="4" borderId="1" xfId="0" applyFont="1" applyFill="1" applyBorder="1" applyAlignment="1">
      <alignment horizontal="left" vertical="center"/>
    </xf>
    <xf numFmtId="44" fontId="22" fillId="4" borderId="1" xfId="2" applyFont="1" applyFill="1" applyBorder="1" applyAlignment="1">
      <alignment vertical="center"/>
    </xf>
    <xf numFmtId="44" fontId="22" fillId="4" borderId="1" xfId="2" applyFont="1" applyFill="1" applyBorder="1" applyAlignment="1">
      <alignment horizontal="center" vertical="center"/>
    </xf>
    <xf numFmtId="44" fontId="22" fillId="4" borderId="1" xfId="2" applyFont="1" applyFill="1" applyBorder="1" applyAlignment="1">
      <alignment horizontal="left" vertical="center"/>
    </xf>
    <xf numFmtId="0" fontId="36" fillId="3" borderId="1" xfId="1" applyFont="1" applyFill="1" applyBorder="1" applyAlignment="1">
      <alignment horizontal="center" vertical="center"/>
    </xf>
    <xf numFmtId="0" fontId="30" fillId="4" borderId="1" xfId="0" applyFont="1" applyFill="1" applyBorder="1" applyAlignment="1">
      <alignment horizontal="left" vertical="center"/>
    </xf>
    <xf numFmtId="16" fontId="21" fillId="0" borderId="0" xfId="0" applyNumberFormat="1" applyFont="1" applyAlignment="1">
      <alignment horizontal="left"/>
    </xf>
    <xf numFmtId="0" fontId="0" fillId="0" borderId="0" xfId="0" applyAlignment="1">
      <alignment vertical="center"/>
    </xf>
    <xf numFmtId="0" fontId="57" fillId="0" borderId="0" xfId="0" applyFont="1" applyAlignment="1">
      <alignment vertical="center"/>
    </xf>
    <xf numFmtId="0" fontId="58" fillId="0" borderId="0" xfId="0" applyFont="1" applyAlignment="1">
      <alignment vertical="center"/>
    </xf>
    <xf numFmtId="0" fontId="59" fillId="3" borderId="10" xfId="0" applyFont="1" applyFill="1" applyBorder="1" applyAlignment="1">
      <alignment vertical="center"/>
    </xf>
    <xf numFmtId="0" fontId="59" fillId="3" borderId="11" xfId="0" applyFont="1" applyFill="1" applyBorder="1" applyAlignment="1">
      <alignment vertical="center"/>
    </xf>
    <xf numFmtId="0" fontId="59" fillId="14" borderId="11" xfId="0" applyFont="1" applyFill="1" applyBorder="1" applyAlignment="1">
      <alignment vertical="center"/>
    </xf>
    <xf numFmtId="18" fontId="37" fillId="15" borderId="10" xfId="0" applyNumberFormat="1" applyFont="1" applyFill="1" applyBorder="1" applyAlignment="1">
      <alignment vertical="center"/>
    </xf>
    <xf numFmtId="18" fontId="37" fillId="14" borderId="11" xfId="0" applyNumberFormat="1" applyFont="1" applyFill="1" applyBorder="1" applyAlignment="1">
      <alignment vertical="center"/>
    </xf>
    <xf numFmtId="0" fontId="37" fillId="0" borderId="0" xfId="0" applyFont="1" applyAlignment="1">
      <alignment vertical="center"/>
    </xf>
    <xf numFmtId="0" fontId="59" fillId="0" borderId="0" xfId="0" applyFont="1" applyAlignment="1">
      <alignment vertical="center"/>
    </xf>
    <xf numFmtId="0" fontId="37" fillId="0" borderId="0" xfId="0" applyFont="1" applyAlignment="1">
      <alignment horizontal="left" vertical="center" indent="15"/>
    </xf>
    <xf numFmtId="0" fontId="0" fillId="13" borderId="0" xfId="0" applyFill="1"/>
    <xf numFmtId="0" fontId="21" fillId="13" borderId="0" xfId="0" applyFont="1" applyFill="1" applyAlignment="1">
      <alignment horizontal="left"/>
    </xf>
    <xf numFmtId="15" fontId="28" fillId="0" borderId="1" xfId="0" applyNumberFormat="1" applyFont="1" applyBorder="1" applyAlignment="1">
      <alignment horizontal="left" vertical="center"/>
    </xf>
    <xf numFmtId="0" fontId="21" fillId="0" borderId="0" xfId="0" applyFont="1" applyAlignment="1">
      <alignment vertical="center"/>
    </xf>
    <xf numFmtId="0" fontId="0" fillId="4" borderId="1" xfId="0" applyFill="1" applyBorder="1" applyAlignment="1">
      <alignment horizontal="center" vertical="center"/>
    </xf>
    <xf numFmtId="0" fontId="37" fillId="4" borderId="1" xfId="0" applyFont="1" applyFill="1" applyBorder="1" applyAlignment="1">
      <alignment vertical="center"/>
    </xf>
    <xf numFmtId="16" fontId="0" fillId="4" borderId="1" xfId="0" applyNumberFormat="1" applyFill="1" applyBorder="1" applyAlignment="1">
      <alignment horizontal="center" vertical="center"/>
    </xf>
    <xf numFmtId="0" fontId="29" fillId="4" borderId="1" xfId="0" applyFont="1" applyFill="1" applyBorder="1" applyAlignment="1">
      <alignment horizontal="left" vertical="center"/>
    </xf>
    <xf numFmtId="0" fontId="20" fillId="4" borderId="1" xfId="1" applyFont="1" applyFill="1" applyBorder="1" applyAlignment="1">
      <alignment horizontal="center" vertical="center"/>
    </xf>
    <xf numFmtId="16" fontId="0" fillId="4" borderId="1" xfId="0" applyNumberFormat="1" applyFill="1" applyBorder="1" applyAlignment="1">
      <alignment horizontal="left" vertical="center"/>
    </xf>
    <xf numFmtId="1" fontId="0" fillId="4" borderId="1" xfId="0" applyNumberFormat="1" applyFill="1" applyBorder="1" applyAlignment="1">
      <alignment horizontal="center" vertical="center"/>
    </xf>
    <xf numFmtId="0" fontId="14" fillId="0" borderId="7" xfId="0" applyFont="1" applyBorder="1"/>
    <xf numFmtId="0" fontId="22" fillId="12" borderId="1" xfId="0" applyFont="1" applyFill="1" applyBorder="1" applyAlignment="1">
      <alignment horizontal="center" vertical="center"/>
    </xf>
    <xf numFmtId="16" fontId="37" fillId="4" borderId="1" xfId="0" applyNumberFormat="1" applyFont="1" applyFill="1" applyBorder="1" applyAlignment="1">
      <alignment horizontal="left" vertical="center"/>
    </xf>
    <xf numFmtId="16" fontId="37" fillId="0" borderId="1" xfId="0" applyNumberFormat="1" applyFont="1" applyBorder="1" applyAlignment="1">
      <alignment horizontal="left" vertical="center"/>
    </xf>
    <xf numFmtId="16" fontId="19" fillId="0" borderId="1" xfId="0" applyNumberFormat="1" applyFont="1" applyBorder="1" applyAlignment="1">
      <alignment horizontal="left" vertical="center"/>
    </xf>
    <xf numFmtId="0" fontId="25" fillId="0" borderId="1" xfId="0" applyFont="1" applyBorder="1" applyAlignment="1">
      <alignment horizontal="center" vertical="center" wrapText="1"/>
    </xf>
    <xf numFmtId="0" fontId="27" fillId="0" borderId="1" xfId="0" applyFont="1" applyBorder="1" applyAlignment="1">
      <alignment vertical="center"/>
    </xf>
    <xf numFmtId="0" fontId="25" fillId="0" borderId="1" xfId="0" applyFont="1" applyBorder="1" applyAlignment="1">
      <alignment horizontal="left" vertical="center" wrapText="1"/>
    </xf>
    <xf numFmtId="15" fontId="28" fillId="0" borderId="0" xfId="0" applyNumberFormat="1" applyFont="1" applyAlignment="1">
      <alignment horizontal="left" vertical="top"/>
    </xf>
    <xf numFmtId="15" fontId="22" fillId="4" borderId="1" xfId="0" applyNumberFormat="1" applyFont="1" applyFill="1" applyBorder="1" applyAlignment="1">
      <alignment horizontal="center" vertical="top"/>
    </xf>
    <xf numFmtId="16" fontId="28" fillId="4" borderId="1" xfId="0" applyNumberFormat="1" applyFont="1" applyFill="1" applyBorder="1" applyAlignment="1">
      <alignment horizontal="center"/>
    </xf>
    <xf numFmtId="15" fontId="28" fillId="4" borderId="1" xfId="0" applyNumberFormat="1" applyFont="1" applyFill="1" applyBorder="1" applyAlignment="1">
      <alignment horizontal="center" vertical="top"/>
    </xf>
    <xf numFmtId="15" fontId="22" fillId="4" borderId="1" xfId="0" applyNumberFormat="1" applyFont="1" applyFill="1" applyBorder="1" applyAlignment="1">
      <alignment horizontal="center" vertical="center"/>
    </xf>
    <xf numFmtId="0" fontId="31" fillId="0" borderId="0" xfId="0" applyFont="1" applyAlignment="1">
      <alignment horizontal="left"/>
    </xf>
    <xf numFmtId="16" fontId="31" fillId="0" borderId="0" xfId="0" applyNumberFormat="1" applyFont="1" applyAlignment="1">
      <alignment horizontal="left"/>
    </xf>
    <xf numFmtId="16" fontId="37" fillId="0" borderId="1" xfId="0" applyNumberFormat="1" applyFont="1" applyBorder="1" applyAlignment="1">
      <alignment vertical="center"/>
    </xf>
    <xf numFmtId="44" fontId="28" fillId="4" borderId="1" xfId="2" applyFont="1" applyFill="1" applyBorder="1" applyAlignment="1">
      <alignment vertical="center"/>
    </xf>
    <xf numFmtId="44" fontId="28" fillId="4" borderId="1" xfId="2" applyFont="1" applyFill="1" applyBorder="1" applyAlignment="1">
      <alignment horizontal="center" vertical="center"/>
    </xf>
    <xf numFmtId="44" fontId="28" fillId="4" borderId="1" xfId="2" applyFont="1" applyFill="1" applyBorder="1" applyAlignment="1"/>
    <xf numFmtId="44" fontId="28" fillId="4" borderId="1" xfId="2" applyFont="1" applyFill="1" applyBorder="1" applyAlignment="1">
      <alignment horizontal="center"/>
    </xf>
    <xf numFmtId="16" fontId="20" fillId="4" borderId="1" xfId="0" applyNumberFormat="1" applyFont="1" applyFill="1" applyBorder="1" applyAlignment="1">
      <alignment horizontal="left" vertical="center"/>
    </xf>
    <xf numFmtId="0" fontId="20" fillId="4" borderId="1" xfId="0" applyFont="1" applyFill="1" applyBorder="1" applyAlignment="1">
      <alignment vertical="center"/>
    </xf>
    <xf numFmtId="0" fontId="20" fillId="4" borderId="1" xfId="0" applyFont="1" applyFill="1" applyBorder="1" applyAlignment="1">
      <alignment horizontal="center" vertical="center"/>
    </xf>
    <xf numFmtId="16" fontId="20" fillId="4" borderId="1" xfId="0" applyNumberFormat="1" applyFont="1" applyFill="1" applyBorder="1" applyAlignment="1">
      <alignment horizontal="center" vertical="center"/>
    </xf>
    <xf numFmtId="165" fontId="20" fillId="4" borderId="1" xfId="0" applyNumberFormat="1" applyFont="1" applyFill="1" applyBorder="1" applyAlignment="1">
      <alignment horizontal="center" vertical="center"/>
    </xf>
    <xf numFmtId="8" fontId="20" fillId="4" borderId="1" xfId="0" applyNumberFormat="1" applyFont="1" applyFill="1" applyBorder="1" applyAlignment="1">
      <alignment horizontal="center" vertical="center"/>
    </xf>
    <xf numFmtId="0" fontId="65" fillId="4" borderId="1" xfId="0" applyFont="1" applyFill="1" applyBorder="1" applyAlignment="1">
      <alignment horizontal="center"/>
    </xf>
    <xf numFmtId="0" fontId="43" fillId="4" borderId="1" xfId="0" applyFont="1" applyFill="1" applyBorder="1" applyAlignment="1">
      <alignment horizontal="center"/>
    </xf>
    <xf numFmtId="16" fontId="0" fillId="3" borderId="1" xfId="0" applyNumberFormat="1" applyFill="1" applyBorder="1" applyAlignment="1">
      <alignment horizontal="center"/>
    </xf>
    <xf numFmtId="0" fontId="15" fillId="0" borderId="1" xfId="0" applyFont="1" applyBorder="1" applyAlignment="1">
      <alignment horizontal="center" vertical="top"/>
    </xf>
    <xf numFmtId="0" fontId="26" fillId="0" borderId="1" xfId="0" applyFont="1" applyBorder="1" applyAlignment="1">
      <alignment horizontal="left" vertical="center"/>
    </xf>
    <xf numFmtId="0" fontId="20" fillId="4" borderId="1" xfId="1" applyFont="1" applyFill="1" applyBorder="1" applyAlignment="1">
      <alignment horizontal="left" vertical="center"/>
    </xf>
    <xf numFmtId="0" fontId="20" fillId="0" borderId="1" xfId="1" applyFont="1" applyBorder="1" applyAlignment="1">
      <alignment horizontal="left" vertical="center"/>
    </xf>
    <xf numFmtId="0" fontId="19" fillId="0" borderId="1" xfId="1" applyFont="1" applyBorder="1" applyAlignment="1">
      <alignment horizontal="left" vertical="center"/>
    </xf>
    <xf numFmtId="0" fontId="64" fillId="0" borderId="1" xfId="0" applyFont="1" applyBorder="1" applyAlignment="1">
      <alignment horizontal="left" vertical="center" wrapText="1"/>
    </xf>
    <xf numFmtId="15" fontId="28" fillId="4" borderId="1" xfId="0" applyNumberFormat="1" applyFont="1" applyFill="1" applyBorder="1" applyAlignment="1">
      <alignment vertical="top"/>
    </xf>
    <xf numFmtId="15" fontId="28" fillId="4" borderId="1" xfId="0" applyNumberFormat="1" applyFont="1" applyFill="1" applyBorder="1" applyAlignment="1">
      <alignment horizontal="left" vertical="top"/>
    </xf>
    <xf numFmtId="164" fontId="28" fillId="4" borderId="1" xfId="0" applyNumberFormat="1" applyFont="1" applyFill="1" applyBorder="1" applyAlignment="1">
      <alignment horizontal="left" vertical="center"/>
    </xf>
    <xf numFmtId="1" fontId="22" fillId="4" borderId="1" xfId="0" applyNumberFormat="1" applyFont="1" applyFill="1" applyBorder="1" applyAlignment="1">
      <alignment horizontal="center" vertical="center"/>
    </xf>
    <xf numFmtId="16" fontId="19" fillId="4" borderId="1" xfId="0" applyNumberFormat="1" applyFont="1" applyFill="1" applyBorder="1" applyAlignment="1">
      <alignment horizontal="center" vertical="center"/>
    </xf>
    <xf numFmtId="0" fontId="19" fillId="4" borderId="1" xfId="0" applyFont="1" applyFill="1" applyBorder="1" applyAlignment="1">
      <alignment horizontal="center" vertical="center"/>
    </xf>
    <xf numFmtId="0" fontId="43" fillId="4" borderId="1" xfId="0" applyFont="1" applyFill="1" applyBorder="1" applyAlignment="1">
      <alignment horizontal="center" vertical="center"/>
    </xf>
    <xf numFmtId="0" fontId="43" fillId="4" borderId="1" xfId="0" applyFont="1" applyFill="1" applyBorder="1" applyAlignment="1">
      <alignment horizontal="center" vertical="top"/>
    </xf>
    <xf numFmtId="15" fontId="22" fillId="4" borderId="1" xfId="0" applyNumberFormat="1" applyFont="1" applyFill="1" applyBorder="1" applyAlignment="1">
      <alignment horizontal="left" vertical="top"/>
    </xf>
    <xf numFmtId="1" fontId="29" fillId="4" borderId="1" xfId="0" applyNumberFormat="1" applyFont="1" applyFill="1" applyBorder="1" applyAlignment="1">
      <alignment horizontal="center" vertical="center"/>
    </xf>
    <xf numFmtId="15" fontId="29" fillId="4" borderId="1" xfId="0" applyNumberFormat="1" applyFont="1" applyFill="1" applyBorder="1" applyAlignment="1">
      <alignment horizontal="left" vertical="center"/>
    </xf>
    <xf numFmtId="0" fontId="28" fillId="4" borderId="1" xfId="0" applyFont="1" applyFill="1" applyBorder="1" applyAlignment="1">
      <alignment horizontal="center" wrapText="1"/>
    </xf>
    <xf numFmtId="15" fontId="22" fillId="4" borderId="1" xfId="0" applyNumberFormat="1" applyFont="1" applyFill="1" applyBorder="1" applyAlignment="1">
      <alignment horizontal="left" vertical="center"/>
    </xf>
    <xf numFmtId="0" fontId="22" fillId="4" borderId="1" xfId="0" applyFont="1" applyFill="1" applyBorder="1" applyAlignment="1">
      <alignment horizontal="center" vertical="center" wrapText="1"/>
    </xf>
    <xf numFmtId="0" fontId="36" fillId="3" borderId="1" xfId="1" applyFont="1" applyFill="1" applyBorder="1" applyAlignment="1">
      <alignment horizontal="center" vertical="center" wrapText="1"/>
    </xf>
    <xf numFmtId="44" fontId="28" fillId="4" borderId="1" xfId="2" applyFont="1" applyFill="1" applyBorder="1" applyAlignment="1">
      <alignment horizontal="left" vertical="center"/>
    </xf>
    <xf numFmtId="44" fontId="28" fillId="4" borderId="1" xfId="2" applyFont="1" applyFill="1" applyBorder="1" applyAlignment="1">
      <alignment horizontal="left"/>
    </xf>
    <xf numFmtId="164" fontId="28" fillId="4" borderId="1" xfId="0" applyNumberFormat="1" applyFont="1" applyFill="1" applyBorder="1" applyAlignment="1">
      <alignment vertical="top"/>
    </xf>
    <xf numFmtId="0" fontId="21" fillId="4" borderId="1" xfId="0" applyFont="1" applyFill="1" applyBorder="1" applyAlignment="1">
      <alignment horizontal="center"/>
    </xf>
    <xf numFmtId="44" fontId="21" fillId="4" borderId="1" xfId="2" applyFont="1" applyFill="1" applyBorder="1" applyAlignment="1">
      <alignment horizontal="center"/>
    </xf>
    <xf numFmtId="44" fontId="21" fillId="4" borderId="1" xfId="2" applyFont="1" applyFill="1" applyBorder="1" applyAlignment="1">
      <alignment horizontal="left"/>
    </xf>
    <xf numFmtId="16" fontId="21" fillId="4" borderId="1" xfId="0" applyNumberFormat="1" applyFont="1" applyFill="1" applyBorder="1" applyAlignment="1">
      <alignment horizontal="left"/>
    </xf>
    <xf numFmtId="0" fontId="54" fillId="3" borderId="1" xfId="0" applyFont="1" applyFill="1" applyBorder="1" applyAlignment="1">
      <alignment horizontal="center" vertical="center"/>
    </xf>
    <xf numFmtId="44" fontId="30" fillId="4" borderId="1" xfId="2" applyFont="1" applyFill="1" applyBorder="1" applyAlignment="1">
      <alignment horizontal="center"/>
    </xf>
    <xf numFmtId="44" fontId="29" fillId="4" borderId="1" xfId="2" applyFont="1" applyFill="1" applyBorder="1" applyAlignment="1">
      <alignment horizontal="center"/>
    </xf>
    <xf numFmtId="14" fontId="28" fillId="4" borderId="1" xfId="0" applyNumberFormat="1" applyFont="1" applyFill="1" applyBorder="1" applyAlignment="1">
      <alignment horizontal="center" vertical="top"/>
    </xf>
    <xf numFmtId="0" fontId="31" fillId="11" borderId="1" xfId="0" applyFont="1" applyFill="1" applyBorder="1" applyAlignment="1">
      <alignment horizontal="left"/>
    </xf>
    <xf numFmtId="0" fontId="31" fillId="6" borderId="1" xfId="0" applyFont="1" applyFill="1" applyBorder="1" applyAlignment="1">
      <alignment horizontal="left" vertical="center" wrapText="1"/>
    </xf>
    <xf numFmtId="0" fontId="26" fillId="6" borderId="1" xfId="0" applyFont="1" applyFill="1" applyBorder="1" applyAlignment="1">
      <alignment horizontal="left" vertical="center" wrapText="1"/>
    </xf>
    <xf numFmtId="0" fontId="26" fillId="6" borderId="1" xfId="0" applyFont="1" applyFill="1" applyBorder="1" applyAlignment="1">
      <alignment horizontal="center" vertical="center" wrapText="1"/>
    </xf>
    <xf numFmtId="0" fontId="25" fillId="6" borderId="1" xfId="0" applyFont="1" applyFill="1" applyBorder="1" applyAlignment="1">
      <alignment horizontal="center" vertical="center" wrapText="1"/>
    </xf>
    <xf numFmtId="0" fontId="54" fillId="0" borderId="1" xfId="0" applyFont="1" applyBorder="1" applyAlignment="1">
      <alignment horizontal="left" vertical="center"/>
    </xf>
    <xf numFmtId="0" fontId="31" fillId="0" borderId="1" xfId="0" applyFont="1" applyBorder="1" applyAlignment="1">
      <alignment horizontal="left" vertical="center" wrapText="1"/>
    </xf>
    <xf numFmtId="0" fontId="54" fillId="0" borderId="1" xfId="0" applyFont="1" applyBorder="1" applyAlignment="1">
      <alignment horizontal="left" vertical="center" wrapText="1"/>
    </xf>
    <xf numFmtId="0" fontId="31" fillId="0" borderId="1" xfId="0" applyFont="1" applyBorder="1" applyAlignment="1">
      <alignment horizontal="center" vertical="center" wrapText="1"/>
    </xf>
    <xf numFmtId="44" fontId="29" fillId="4" borderId="1" xfId="2" applyFont="1" applyFill="1" applyBorder="1" applyAlignment="1">
      <alignment horizontal="left"/>
    </xf>
    <xf numFmtId="164" fontId="28" fillId="4" borderId="1" xfId="0" applyNumberFormat="1" applyFont="1" applyFill="1" applyBorder="1" applyAlignment="1">
      <alignment horizontal="center" vertical="top"/>
    </xf>
    <xf numFmtId="16" fontId="22" fillId="4" borderId="1" xfId="1" applyNumberFormat="1" applyFont="1" applyFill="1" applyBorder="1" applyAlignment="1">
      <alignment horizontal="left" vertical="center"/>
    </xf>
    <xf numFmtId="0" fontId="31" fillId="4" borderId="1" xfId="0" applyFont="1" applyFill="1" applyBorder="1" applyAlignment="1">
      <alignment horizontal="left"/>
    </xf>
    <xf numFmtId="0" fontId="22" fillId="4" borderId="1" xfId="0" applyFont="1" applyFill="1" applyBorder="1" applyAlignment="1">
      <alignment horizontal="left"/>
    </xf>
    <xf numFmtId="1" fontId="22" fillId="4" borderId="1" xfId="0" applyNumberFormat="1" applyFont="1" applyFill="1" applyBorder="1" applyAlignment="1">
      <alignment horizontal="left" vertical="center"/>
    </xf>
    <xf numFmtId="0" fontId="22" fillId="4" borderId="1" xfId="0" applyFont="1" applyFill="1" applyBorder="1" applyAlignment="1">
      <alignment vertical="center"/>
    </xf>
    <xf numFmtId="0" fontId="21" fillId="4" borderId="1" xfId="0" applyFont="1" applyFill="1" applyBorder="1"/>
    <xf numFmtId="13" fontId="28" fillId="4" borderId="1" xfId="2" applyNumberFormat="1" applyFont="1" applyFill="1" applyBorder="1" applyAlignment="1">
      <alignment horizontal="left"/>
    </xf>
    <xf numFmtId="12" fontId="28" fillId="4" borderId="1" xfId="2" applyNumberFormat="1" applyFont="1" applyFill="1" applyBorder="1" applyAlignment="1">
      <alignment horizontal="left"/>
    </xf>
    <xf numFmtId="0" fontId="29" fillId="4" borderId="1" xfId="0" applyFont="1" applyFill="1" applyBorder="1" applyAlignment="1">
      <alignment horizontal="left"/>
    </xf>
    <xf numFmtId="15" fontId="29" fillId="4" borderId="1" xfId="0" applyNumberFormat="1" applyFont="1" applyFill="1" applyBorder="1" applyAlignment="1">
      <alignment horizontal="center" vertical="top"/>
    </xf>
    <xf numFmtId="164" fontId="28" fillId="4" borderId="1" xfId="0" applyNumberFormat="1" applyFont="1" applyFill="1" applyBorder="1" applyAlignment="1">
      <alignment horizontal="center"/>
    </xf>
    <xf numFmtId="15" fontId="29" fillId="4" borderId="1" xfId="0" applyNumberFormat="1" applyFont="1" applyFill="1" applyBorder="1" applyAlignment="1">
      <alignment horizontal="center" vertical="center"/>
    </xf>
    <xf numFmtId="15" fontId="28" fillId="4" borderId="1" xfId="0" applyNumberFormat="1" applyFont="1" applyFill="1" applyBorder="1" applyAlignment="1">
      <alignment horizontal="center" vertical="center"/>
    </xf>
    <xf numFmtId="15" fontId="28" fillId="4" borderId="1" xfId="0" applyNumberFormat="1" applyFont="1" applyFill="1" applyBorder="1" applyAlignment="1">
      <alignment horizontal="left" vertical="center"/>
    </xf>
    <xf numFmtId="164" fontId="28" fillId="4" borderId="1" xfId="0" applyNumberFormat="1" applyFont="1" applyFill="1" applyBorder="1" applyAlignment="1">
      <alignment horizontal="center" vertical="center"/>
    </xf>
    <xf numFmtId="0" fontId="31" fillId="4" borderId="1" xfId="0" applyFont="1" applyFill="1" applyBorder="1" applyAlignment="1">
      <alignment horizontal="left" vertical="center"/>
    </xf>
    <xf numFmtId="44" fontId="21" fillId="4" borderId="1" xfId="2" applyFont="1" applyFill="1" applyBorder="1" applyAlignment="1"/>
    <xf numFmtId="15" fontId="29" fillId="4" borderId="1" xfId="0" applyNumberFormat="1" applyFont="1" applyFill="1" applyBorder="1" applyAlignment="1">
      <alignment horizontal="left" vertical="top"/>
    </xf>
    <xf numFmtId="44" fontId="31" fillId="4" borderId="1" xfId="2" applyFont="1" applyFill="1" applyBorder="1" applyAlignment="1">
      <alignment horizontal="center"/>
    </xf>
    <xf numFmtId="13" fontId="21" fillId="4" borderId="1" xfId="2" applyNumberFormat="1" applyFont="1" applyFill="1" applyBorder="1" applyAlignment="1">
      <alignment horizontal="left"/>
    </xf>
    <xf numFmtId="15" fontId="22" fillId="4" borderId="3" xfId="0" applyNumberFormat="1" applyFont="1" applyFill="1" applyBorder="1" applyAlignment="1">
      <alignment horizontal="left" vertical="center"/>
    </xf>
    <xf numFmtId="164" fontId="28" fillId="4" borderId="1" xfId="0" applyNumberFormat="1" applyFont="1" applyFill="1" applyBorder="1"/>
    <xf numFmtId="1" fontId="29" fillId="4" borderId="1" xfId="0" applyNumberFormat="1" applyFont="1" applyFill="1" applyBorder="1" applyAlignment="1">
      <alignment horizontal="left" vertical="center"/>
    </xf>
    <xf numFmtId="0" fontId="32" fillId="4" borderId="1" xfId="0" applyFont="1" applyFill="1" applyBorder="1" applyAlignment="1">
      <alignment horizontal="left" vertical="top" wrapText="1"/>
    </xf>
    <xf numFmtId="15" fontId="28" fillId="4" borderId="1" xfId="0" applyNumberFormat="1" applyFont="1" applyFill="1" applyBorder="1" applyAlignment="1">
      <alignment horizontal="center"/>
    </xf>
    <xf numFmtId="1" fontId="29" fillId="4" borderId="1" xfId="0" applyNumberFormat="1" applyFont="1" applyFill="1" applyBorder="1" applyAlignment="1">
      <alignment vertical="center"/>
    </xf>
    <xf numFmtId="1" fontId="22" fillId="4" borderId="1" xfId="0" applyNumberFormat="1" applyFont="1" applyFill="1" applyBorder="1" applyAlignment="1">
      <alignment vertical="center"/>
    </xf>
    <xf numFmtId="0" fontId="28" fillId="4" borderId="1" xfId="0" applyFont="1" applyFill="1" applyBorder="1" applyAlignment="1">
      <alignment wrapText="1"/>
    </xf>
    <xf numFmtId="164" fontId="28" fillId="4" borderId="1" xfId="0" applyNumberFormat="1" applyFont="1" applyFill="1" applyBorder="1" applyAlignment="1">
      <alignment vertical="center"/>
    </xf>
    <xf numFmtId="0" fontId="22" fillId="4" borderId="1" xfId="0" applyFont="1" applyFill="1" applyBorder="1" applyAlignment="1">
      <alignment vertical="center" wrapText="1"/>
    </xf>
    <xf numFmtId="0" fontId="29" fillId="4" borderId="1" xfId="0" applyFont="1" applyFill="1" applyBorder="1" applyAlignment="1">
      <alignment vertical="center"/>
    </xf>
    <xf numFmtId="164" fontId="22" fillId="4" borderId="1" xfId="0" applyNumberFormat="1" applyFont="1" applyFill="1" applyBorder="1" applyAlignment="1">
      <alignment horizontal="left" vertical="center"/>
    </xf>
    <xf numFmtId="164" fontId="28" fillId="4" borderId="1" xfId="0" applyNumberFormat="1" applyFont="1" applyFill="1" applyBorder="1" applyAlignment="1">
      <alignment horizontal="center" wrapText="1"/>
    </xf>
    <xf numFmtId="15" fontId="28" fillId="4" borderId="1" xfId="0" applyNumberFormat="1" applyFont="1" applyFill="1" applyBorder="1" applyAlignment="1">
      <alignment horizontal="center" vertical="top" wrapText="1"/>
    </xf>
    <xf numFmtId="164" fontId="28" fillId="4" borderId="1" xfId="0" applyNumberFormat="1" applyFont="1" applyFill="1" applyBorder="1" applyAlignment="1">
      <alignment wrapText="1"/>
    </xf>
    <xf numFmtId="0" fontId="0" fillId="4" borderId="1" xfId="0" applyFill="1" applyBorder="1" applyAlignment="1">
      <alignment vertical="center"/>
    </xf>
    <xf numFmtId="0" fontId="22" fillId="0" borderId="1" xfId="0" applyFont="1" applyBorder="1" applyAlignment="1">
      <alignment horizontal="left" vertical="center" wrapText="1"/>
    </xf>
    <xf numFmtId="0" fontId="22" fillId="0" borderId="4" xfId="0" applyFont="1" applyBorder="1" applyAlignment="1">
      <alignment horizontal="left" vertical="center"/>
    </xf>
    <xf numFmtId="16" fontId="22" fillId="0" borderId="4" xfId="0" applyNumberFormat="1" applyFont="1" applyBorder="1" applyAlignment="1">
      <alignment horizontal="left" vertical="center"/>
    </xf>
    <xf numFmtId="0" fontId="31" fillId="7" borderId="9" xfId="0" applyFont="1" applyFill="1" applyBorder="1" applyAlignment="1">
      <alignment horizontal="left"/>
    </xf>
    <xf numFmtId="0" fontId="30" fillId="2" borderId="9" xfId="0" applyFont="1" applyFill="1" applyBorder="1" applyAlignment="1">
      <alignment horizontal="left"/>
    </xf>
    <xf numFmtId="0" fontId="15" fillId="0" borderId="1" xfId="0" applyFont="1" applyBorder="1" applyAlignment="1">
      <alignment horizontal="center" vertical="center"/>
    </xf>
    <xf numFmtId="0" fontId="41" fillId="0" borderId="1" xfId="0" applyFont="1" applyBorder="1" applyAlignment="1">
      <alignment horizontal="center" vertical="center"/>
    </xf>
    <xf numFmtId="0" fontId="15" fillId="0" borderId="0" xfId="0" applyFont="1" applyAlignment="1">
      <alignment horizontal="center" vertical="center"/>
    </xf>
    <xf numFmtId="37" fontId="31" fillId="0" borderId="1" xfId="0" applyNumberFormat="1" applyFont="1" applyBorder="1" applyAlignment="1">
      <alignment horizontal="left"/>
    </xf>
    <xf numFmtId="37" fontId="31" fillId="0" borderId="1" xfId="0" applyNumberFormat="1" applyFont="1" applyBorder="1" applyAlignment="1">
      <alignment horizontal="left" vertical="center"/>
    </xf>
    <xf numFmtId="0" fontId="29" fillId="0" borderId="1" xfId="0" applyFont="1" applyBorder="1" applyAlignment="1">
      <alignment horizontal="center" vertical="center"/>
    </xf>
    <xf numFmtId="1" fontId="31" fillId="16" borderId="1" xfId="0" applyNumberFormat="1" applyFont="1" applyFill="1" applyBorder="1" applyAlignment="1">
      <alignment horizontal="left" vertical="center"/>
    </xf>
    <xf numFmtId="0" fontId="31" fillId="16" borderId="1" xfId="0" applyFont="1" applyFill="1" applyBorder="1" applyAlignment="1">
      <alignment horizontal="left" vertical="center"/>
    </xf>
    <xf numFmtId="0" fontId="31" fillId="12" borderId="1" xfId="0" applyFont="1" applyFill="1" applyBorder="1" applyAlignment="1">
      <alignment horizontal="left"/>
    </xf>
    <xf numFmtId="0" fontId="22" fillId="10" borderId="1" xfId="0" applyFont="1" applyFill="1" applyBorder="1" applyAlignment="1">
      <alignment horizontal="center" vertical="center"/>
    </xf>
    <xf numFmtId="0" fontId="28" fillId="0" borderId="1" xfId="0" applyFont="1" applyBorder="1" applyAlignment="1">
      <alignment horizontal="left" vertical="center" wrapText="1"/>
    </xf>
    <xf numFmtId="0" fontId="0" fillId="4" borderId="1" xfId="0" applyFill="1" applyBorder="1" applyAlignment="1">
      <alignment horizontal="left" vertical="center"/>
    </xf>
    <xf numFmtId="0" fontId="55" fillId="4" borderId="1" xfId="0" applyFont="1" applyFill="1" applyBorder="1" applyAlignment="1">
      <alignment horizontal="center" vertical="top"/>
    </xf>
    <xf numFmtId="0" fontId="42" fillId="3" borderId="1" xfId="0" applyFont="1" applyFill="1" applyBorder="1" applyAlignment="1">
      <alignment horizontal="center" vertical="center"/>
    </xf>
    <xf numFmtId="0" fontId="42" fillId="11" borderId="1" xfId="0" applyFont="1" applyFill="1" applyBorder="1" applyAlignment="1">
      <alignment horizontal="center" vertical="center"/>
    </xf>
    <xf numFmtId="0" fontId="36" fillId="10" borderId="1" xfId="1" applyFont="1" applyFill="1" applyBorder="1" applyAlignment="1">
      <alignment vertical="center" wrapText="1"/>
    </xf>
    <xf numFmtId="0" fontId="20" fillId="4" borderId="1" xfId="0" applyFont="1" applyFill="1" applyBorder="1" applyAlignment="1">
      <alignment horizontal="left" vertical="center"/>
    </xf>
    <xf numFmtId="1" fontId="20" fillId="4" borderId="1" xfId="0" applyNumberFormat="1" applyFont="1" applyFill="1" applyBorder="1" applyAlignment="1">
      <alignment horizontal="center" vertical="center"/>
    </xf>
    <xf numFmtId="164" fontId="20" fillId="4" borderId="1" xfId="0" applyNumberFormat="1" applyFont="1" applyFill="1" applyBorder="1" applyAlignment="1">
      <alignment horizontal="left" vertical="center"/>
    </xf>
    <xf numFmtId="0" fontId="20" fillId="9" borderId="1" xfId="1" applyFont="1" applyFill="1" applyBorder="1" applyAlignment="1">
      <alignment horizontal="center" vertical="center"/>
    </xf>
    <xf numFmtId="0" fontId="20" fillId="9" borderId="1" xfId="0" applyFont="1" applyFill="1" applyBorder="1" applyAlignment="1">
      <alignment horizontal="center" vertical="center"/>
    </xf>
    <xf numFmtId="0" fontId="19" fillId="9" borderId="1" xfId="0" applyFont="1" applyFill="1" applyBorder="1" applyAlignment="1">
      <alignment horizontal="left" vertical="center"/>
    </xf>
    <xf numFmtId="16" fontId="20" fillId="9" borderId="1" xfId="0" applyNumberFormat="1" applyFont="1" applyFill="1" applyBorder="1" applyAlignment="1">
      <alignment horizontal="center" vertical="center"/>
    </xf>
    <xf numFmtId="1" fontId="20" fillId="9" borderId="1" xfId="0" applyNumberFormat="1" applyFont="1" applyFill="1" applyBorder="1" applyAlignment="1">
      <alignment horizontal="center" vertical="center"/>
    </xf>
    <xf numFmtId="0" fontId="20" fillId="9" borderId="1" xfId="0" applyFont="1" applyFill="1" applyBorder="1" applyAlignment="1">
      <alignment horizontal="left" vertical="center"/>
    </xf>
    <xf numFmtId="0" fontId="21" fillId="10" borderId="1" xfId="0" applyFont="1" applyFill="1" applyBorder="1" applyAlignment="1">
      <alignment horizontal="center"/>
    </xf>
    <xf numFmtId="167" fontId="69" fillId="4" borderId="1" xfId="0" applyNumberFormat="1" applyFont="1" applyFill="1" applyBorder="1" applyAlignment="1">
      <alignment horizontal="left" vertical="center"/>
    </xf>
    <xf numFmtId="16" fontId="21" fillId="4" borderId="1" xfId="0" applyNumberFormat="1" applyFont="1" applyFill="1" applyBorder="1" applyAlignment="1">
      <alignment horizontal="center"/>
    </xf>
    <xf numFmtId="0" fontId="21" fillId="4" borderId="1" xfId="0" applyFont="1" applyFill="1" applyBorder="1" applyAlignment="1">
      <alignment horizontal="center" vertical="center"/>
    </xf>
    <xf numFmtId="16" fontId="21" fillId="4" borderId="1" xfId="0" applyNumberFormat="1" applyFont="1" applyFill="1" applyBorder="1" applyAlignment="1">
      <alignment horizontal="left" vertical="center"/>
    </xf>
    <xf numFmtId="0" fontId="28" fillId="4" borderId="3" xfId="0" applyFont="1" applyFill="1" applyBorder="1" applyAlignment="1">
      <alignment horizontal="center" vertical="center"/>
    </xf>
    <xf numFmtId="0" fontId="30" fillId="4" borderId="1" xfId="0" applyFont="1" applyFill="1" applyBorder="1" applyAlignment="1">
      <alignment horizontal="center" vertical="center" wrapText="1"/>
    </xf>
    <xf numFmtId="14" fontId="21" fillId="4" borderId="1" xfId="2" applyNumberFormat="1" applyFont="1" applyFill="1" applyBorder="1" applyAlignment="1">
      <alignment horizontal="left"/>
    </xf>
    <xf numFmtId="44" fontId="21" fillId="4" borderId="1" xfId="2" applyFont="1" applyFill="1" applyBorder="1" applyAlignment="1">
      <alignment vertical="center"/>
    </xf>
    <xf numFmtId="44" fontId="21" fillId="4" borderId="1" xfId="2" applyFont="1" applyFill="1" applyBorder="1" applyAlignment="1">
      <alignment horizontal="center" vertical="center"/>
    </xf>
    <xf numFmtId="44" fontId="21" fillId="4" borderId="1" xfId="2" applyFont="1" applyFill="1" applyBorder="1" applyAlignment="1">
      <alignment horizontal="left" vertical="center"/>
    </xf>
    <xf numFmtId="15" fontId="28" fillId="4" borderId="1" xfId="0" applyNumberFormat="1" applyFont="1" applyFill="1" applyBorder="1" applyAlignment="1">
      <alignment vertical="center"/>
    </xf>
    <xf numFmtId="16" fontId="20" fillId="0" borderId="1" xfId="1" applyNumberFormat="1" applyFont="1" applyBorder="1" applyAlignment="1">
      <alignment horizontal="center" vertical="center"/>
    </xf>
    <xf numFmtId="0" fontId="71" fillId="0" borderId="1" xfId="0" applyFont="1" applyBorder="1" applyAlignment="1">
      <alignment horizontal="left" vertical="center" wrapText="1"/>
    </xf>
    <xf numFmtId="0" fontId="26" fillId="0" borderId="4" xfId="0" applyFont="1" applyBorder="1" applyAlignment="1">
      <alignment horizontal="left" vertical="center"/>
    </xf>
    <xf numFmtId="0" fontId="31" fillId="0" borderId="4" xfId="0" applyFont="1" applyBorder="1" applyAlignment="1">
      <alignment horizontal="left" vertical="center" wrapText="1"/>
    </xf>
    <xf numFmtId="15" fontId="28" fillId="4" borderId="4" xfId="0" applyNumberFormat="1" applyFont="1" applyFill="1" applyBorder="1" applyAlignment="1">
      <alignment vertical="top"/>
    </xf>
    <xf numFmtId="0" fontId="21" fillId="0" borderId="1" xfId="0" applyFont="1" applyBorder="1" applyAlignment="1">
      <alignment vertical="center" wrapText="1"/>
    </xf>
    <xf numFmtId="0" fontId="21" fillId="0" borderId="1" xfId="0" applyFont="1" applyBorder="1" applyAlignment="1">
      <alignment wrapText="1"/>
    </xf>
    <xf numFmtId="0" fontId="30" fillId="4" borderId="1" xfId="0" applyFont="1" applyFill="1" applyBorder="1" applyAlignment="1">
      <alignment horizontal="left"/>
    </xf>
    <xf numFmtId="2" fontId="22" fillId="4" borderId="1" xfId="2" applyNumberFormat="1" applyFont="1" applyFill="1" applyBorder="1" applyAlignment="1">
      <alignment horizontal="center" vertical="center"/>
    </xf>
    <xf numFmtId="15" fontId="48" fillId="4" borderId="1" xfId="0" applyNumberFormat="1" applyFont="1" applyFill="1" applyBorder="1" applyAlignment="1">
      <alignment horizontal="center" vertical="center"/>
    </xf>
    <xf numFmtId="0" fontId="21" fillId="4" borderId="0" xfId="0" applyFont="1" applyFill="1"/>
    <xf numFmtId="0" fontId="65" fillId="4" borderId="1" xfId="0" applyFont="1" applyFill="1" applyBorder="1" applyAlignment="1">
      <alignment horizontal="center" vertical="top"/>
    </xf>
    <xf numFmtId="0" fontId="31" fillId="0" borderId="0" xfId="0" applyFont="1" applyAlignment="1">
      <alignment horizontal="center"/>
    </xf>
    <xf numFmtId="165" fontId="20" fillId="9" borderId="1" xfId="0" applyNumberFormat="1" applyFont="1" applyFill="1" applyBorder="1" applyAlignment="1">
      <alignment horizontal="center" vertical="center"/>
    </xf>
    <xf numFmtId="8" fontId="20" fillId="9" borderId="1" xfId="0" applyNumberFormat="1" applyFont="1" applyFill="1" applyBorder="1" applyAlignment="1">
      <alignment horizontal="center" vertical="center"/>
    </xf>
    <xf numFmtId="0" fontId="43" fillId="9" borderId="1" xfId="0" applyFont="1" applyFill="1" applyBorder="1" applyAlignment="1">
      <alignment horizontal="center" vertical="top"/>
    </xf>
    <xf numFmtId="0" fontId="36" fillId="6" borderId="1" xfId="1" applyFont="1" applyFill="1" applyBorder="1" applyAlignment="1">
      <alignment horizontal="left" vertical="center" wrapText="1"/>
    </xf>
    <xf numFmtId="2" fontId="0" fillId="4" borderId="1" xfId="0" applyNumberFormat="1" applyFill="1" applyBorder="1" applyAlignment="1">
      <alignment horizontal="left" vertical="center"/>
    </xf>
    <xf numFmtId="0" fontId="14" fillId="0" borderId="1" xfId="0" applyFont="1" applyBorder="1" applyAlignment="1">
      <alignment horizontal="center"/>
    </xf>
    <xf numFmtId="0" fontId="14" fillId="0" borderId="1" xfId="0" applyFont="1" applyBorder="1"/>
    <xf numFmtId="0" fontId="14" fillId="0" borderId="1" xfId="0" applyFont="1" applyBorder="1" applyAlignment="1">
      <alignment horizontal="left"/>
    </xf>
    <xf numFmtId="0" fontId="21" fillId="4" borderId="2" xfId="0" applyFont="1" applyFill="1" applyBorder="1" applyAlignment="1">
      <alignment horizontal="left"/>
    </xf>
    <xf numFmtId="16" fontId="21" fillId="4" borderId="2" xfId="0" applyNumberFormat="1" applyFont="1" applyFill="1" applyBorder="1" applyAlignment="1">
      <alignment horizontal="left"/>
    </xf>
    <xf numFmtId="0" fontId="31" fillId="4" borderId="2" xfId="0" applyFont="1" applyFill="1" applyBorder="1" applyAlignment="1">
      <alignment horizontal="left"/>
    </xf>
    <xf numFmtId="0" fontId="21" fillId="4" borderId="2" xfId="0" applyFont="1" applyFill="1" applyBorder="1" applyAlignment="1">
      <alignment horizontal="center"/>
    </xf>
    <xf numFmtId="0" fontId="21" fillId="4" borderId="2" xfId="0" applyFont="1" applyFill="1" applyBorder="1"/>
    <xf numFmtId="16" fontId="22" fillId="4" borderId="2" xfId="0" applyNumberFormat="1" applyFont="1" applyFill="1" applyBorder="1" applyAlignment="1">
      <alignment horizontal="left" vertical="center"/>
    </xf>
    <xf numFmtId="16" fontId="19" fillId="4" borderId="1" xfId="0" applyNumberFormat="1" applyFont="1" applyFill="1" applyBorder="1" applyAlignment="1">
      <alignment horizontal="left" vertical="center"/>
    </xf>
    <xf numFmtId="16" fontId="0" fillId="4" borderId="1" xfId="0" applyNumberFormat="1" applyFill="1" applyBorder="1" applyAlignment="1">
      <alignment horizontal="left" vertical="center" wrapText="1"/>
    </xf>
    <xf numFmtId="0" fontId="19" fillId="4" borderId="1" xfId="0" applyFont="1" applyFill="1" applyBorder="1" applyAlignment="1">
      <alignment horizontal="left" vertical="center"/>
    </xf>
    <xf numFmtId="16" fontId="16" fillId="4" borderId="1" xfId="0" applyNumberFormat="1" applyFont="1" applyFill="1" applyBorder="1" applyAlignment="1">
      <alignment horizontal="center" vertical="center"/>
    </xf>
    <xf numFmtId="16" fontId="31" fillId="4" borderId="1" xfId="0" applyNumberFormat="1" applyFont="1" applyFill="1" applyBorder="1" applyAlignment="1">
      <alignment horizontal="center"/>
    </xf>
    <xf numFmtId="15" fontId="68" fillId="4" borderId="1" xfId="0" applyNumberFormat="1" applyFont="1" applyFill="1" applyBorder="1" applyAlignment="1">
      <alignment horizontal="center" vertical="center"/>
    </xf>
    <xf numFmtId="1" fontId="22" fillId="4" borderId="1" xfId="2" applyNumberFormat="1" applyFont="1" applyFill="1" applyBorder="1" applyAlignment="1">
      <alignment horizontal="center" vertical="center"/>
    </xf>
    <xf numFmtId="15" fontId="29" fillId="4" borderId="1" xfId="0" applyNumberFormat="1" applyFont="1" applyFill="1" applyBorder="1" applyAlignment="1">
      <alignment vertical="top"/>
    </xf>
    <xf numFmtId="0" fontId="21" fillId="4" borderId="1" xfId="0" applyFont="1" applyFill="1" applyBorder="1" applyAlignment="1">
      <alignment vertical="center"/>
    </xf>
    <xf numFmtId="0" fontId="56" fillId="4" borderId="1" xfId="0" applyFont="1" applyFill="1" applyBorder="1"/>
    <xf numFmtId="15" fontId="44" fillId="4" borderId="1" xfId="0" applyNumberFormat="1" applyFont="1" applyFill="1" applyBorder="1" applyAlignment="1">
      <alignment horizontal="left" vertical="top"/>
    </xf>
    <xf numFmtId="15" fontId="29" fillId="4" borderId="1" xfId="0" applyNumberFormat="1" applyFont="1" applyFill="1" applyBorder="1" applyAlignment="1">
      <alignment horizontal="left" vertical="top" wrapText="1"/>
    </xf>
    <xf numFmtId="0" fontId="28" fillId="4" borderId="1" xfId="0" applyFont="1" applyFill="1" applyBorder="1"/>
    <xf numFmtId="0" fontId="28" fillId="4" borderId="2" xfId="0" applyFont="1" applyFill="1" applyBorder="1" applyAlignment="1">
      <alignment horizontal="left" vertical="center"/>
    </xf>
    <xf numFmtId="16" fontId="29" fillId="4" borderId="1" xfId="0" applyNumberFormat="1" applyFont="1" applyFill="1" applyBorder="1" applyAlignment="1">
      <alignment horizontal="center"/>
    </xf>
    <xf numFmtId="16" fontId="22" fillId="4" borderId="3" xfId="0" applyNumberFormat="1" applyFont="1" applyFill="1" applyBorder="1" applyAlignment="1">
      <alignment horizontal="left" vertical="center"/>
    </xf>
    <xf numFmtId="15" fontId="22" fillId="4" borderId="2" xfId="0" applyNumberFormat="1" applyFont="1" applyFill="1" applyBorder="1" applyAlignment="1">
      <alignment horizontal="center" vertical="center"/>
    </xf>
    <xf numFmtId="0" fontId="70" fillId="4" borderId="1" xfId="0" applyFont="1" applyFill="1" applyBorder="1" applyAlignment="1">
      <alignment horizontal="center" vertical="center"/>
    </xf>
    <xf numFmtId="16" fontId="28" fillId="4" borderId="2" xfId="0" applyNumberFormat="1" applyFont="1" applyFill="1" applyBorder="1" applyAlignment="1">
      <alignment horizontal="left" vertical="center"/>
    </xf>
    <xf numFmtId="0" fontId="21" fillId="4" borderId="2" xfId="0" applyFont="1" applyFill="1" applyBorder="1" applyAlignment="1">
      <alignment horizontal="left" vertical="center"/>
    </xf>
    <xf numFmtId="0" fontId="30" fillId="4" borderId="1" xfId="0" applyFont="1" applyFill="1" applyBorder="1" applyAlignment="1">
      <alignment horizontal="center"/>
    </xf>
    <xf numFmtId="16" fontId="28" fillId="4" borderId="4" xfId="0" applyNumberFormat="1" applyFont="1" applyFill="1" applyBorder="1" applyAlignment="1">
      <alignment horizontal="left"/>
    </xf>
    <xf numFmtId="16" fontId="22" fillId="4" borderId="4" xfId="0" applyNumberFormat="1" applyFont="1" applyFill="1" applyBorder="1" applyAlignment="1">
      <alignment horizontal="left" vertical="center"/>
    </xf>
    <xf numFmtId="0" fontId="22" fillId="4" borderId="3" xfId="0" applyFont="1" applyFill="1" applyBorder="1" applyAlignment="1">
      <alignment horizontal="left" vertical="center"/>
    </xf>
    <xf numFmtId="0" fontId="21" fillId="4" borderId="3" xfId="0" applyFont="1" applyFill="1" applyBorder="1" applyAlignment="1">
      <alignment horizontal="left"/>
    </xf>
    <xf numFmtId="15" fontId="22" fillId="4" borderId="7" xfId="0" applyNumberFormat="1" applyFont="1" applyFill="1" applyBorder="1" applyAlignment="1">
      <alignment horizontal="center" vertical="top"/>
    </xf>
    <xf numFmtId="15" fontId="28" fillId="4" borderId="2" xfId="0" applyNumberFormat="1" applyFont="1" applyFill="1" applyBorder="1" applyAlignment="1">
      <alignment horizontal="center" vertical="top"/>
    </xf>
    <xf numFmtId="164" fontId="29" fillId="4" borderId="1" xfId="0" applyNumberFormat="1" applyFont="1" applyFill="1" applyBorder="1" applyAlignment="1">
      <alignment horizontal="left" vertical="center"/>
    </xf>
    <xf numFmtId="0" fontId="56" fillId="4" borderId="1" xfId="0" applyFont="1" applyFill="1" applyBorder="1" applyAlignment="1">
      <alignment horizontal="left" vertical="center"/>
    </xf>
    <xf numFmtId="16" fontId="21" fillId="4" borderId="1" xfId="0" applyNumberFormat="1" applyFont="1" applyFill="1" applyBorder="1"/>
    <xf numFmtId="0" fontId="31" fillId="4" borderId="1" xfId="0" applyFont="1" applyFill="1" applyBorder="1"/>
    <xf numFmtId="0" fontId="31" fillId="4" borderId="1" xfId="0" applyFont="1" applyFill="1" applyBorder="1" applyAlignment="1">
      <alignment horizontal="center"/>
    </xf>
    <xf numFmtId="16" fontId="28" fillId="4" borderId="2" xfId="0" applyNumberFormat="1" applyFont="1" applyFill="1" applyBorder="1" applyAlignment="1">
      <alignment horizontal="left"/>
    </xf>
    <xf numFmtId="15" fontId="29" fillId="4" borderId="1" xfId="0" applyNumberFormat="1" applyFont="1" applyFill="1" applyBorder="1" applyAlignment="1">
      <alignment horizontal="left" vertical="center" wrapText="1"/>
    </xf>
    <xf numFmtId="0" fontId="28" fillId="4" borderId="1" xfId="0" applyFont="1" applyFill="1" applyBorder="1" applyAlignment="1">
      <alignment vertical="center"/>
    </xf>
    <xf numFmtId="16" fontId="19" fillId="9" borderId="1" xfId="0" applyNumberFormat="1" applyFont="1" applyFill="1" applyBorder="1" applyAlignment="1">
      <alignment horizontal="center" vertical="center"/>
    </xf>
    <xf numFmtId="1" fontId="19" fillId="9" borderId="1" xfId="0" applyNumberFormat="1" applyFont="1" applyFill="1" applyBorder="1" applyAlignment="1">
      <alignment horizontal="center" vertical="center"/>
    </xf>
    <xf numFmtId="165" fontId="19" fillId="9" borderId="1" xfId="0" applyNumberFormat="1" applyFont="1" applyFill="1" applyBorder="1" applyAlignment="1">
      <alignment horizontal="center" vertical="center"/>
    </xf>
    <xf numFmtId="0" fontId="19" fillId="9" borderId="1" xfId="1" applyFont="1" applyFill="1" applyBorder="1" applyAlignment="1">
      <alignment horizontal="center" vertical="center"/>
    </xf>
    <xf numFmtId="0" fontId="21" fillId="3" borderId="1" xfId="0" applyFont="1" applyFill="1" applyBorder="1" applyAlignment="1">
      <alignment horizontal="left"/>
    </xf>
    <xf numFmtId="0" fontId="74" fillId="0" borderId="1" xfId="0" applyFont="1" applyBorder="1" applyAlignment="1">
      <alignment vertical="center"/>
    </xf>
    <xf numFmtId="0" fontId="66" fillId="0" borderId="0" xfId="0" applyFont="1"/>
    <xf numFmtId="16" fontId="73" fillId="0" borderId="1" xfId="0" applyNumberFormat="1" applyFont="1" applyBorder="1" applyAlignment="1">
      <alignment horizontal="center" vertical="center"/>
    </xf>
    <xf numFmtId="16" fontId="29" fillId="4" borderId="1" xfId="0" applyNumberFormat="1" applyFont="1" applyFill="1" applyBorder="1" applyAlignment="1">
      <alignment horizontal="left" vertical="center"/>
    </xf>
    <xf numFmtId="0" fontId="20" fillId="4" borderId="1" xfId="0" applyFont="1" applyFill="1" applyBorder="1" applyAlignment="1">
      <alignment horizontal="center" vertical="center" wrapText="1"/>
    </xf>
    <xf numFmtId="0" fontId="28" fillId="4" borderId="1" xfId="0" applyFont="1" applyFill="1" applyBorder="1" applyAlignment="1">
      <alignment horizontal="left" vertical="center" wrapText="1"/>
    </xf>
    <xf numFmtId="0" fontId="41" fillId="9" borderId="1" xfId="0" applyFont="1" applyFill="1" applyBorder="1" applyAlignment="1">
      <alignment horizontal="center" vertical="top"/>
    </xf>
    <xf numFmtId="0" fontId="30" fillId="4" borderId="1" xfId="0" applyFont="1" applyFill="1" applyBorder="1"/>
    <xf numFmtId="16" fontId="31" fillId="4" borderId="1" xfId="0" applyNumberFormat="1" applyFont="1" applyFill="1" applyBorder="1" applyAlignment="1">
      <alignment horizontal="left"/>
    </xf>
    <xf numFmtId="16" fontId="30" fillId="4" borderId="1" xfId="0" applyNumberFormat="1" applyFont="1" applyFill="1" applyBorder="1" applyAlignment="1">
      <alignment horizontal="left"/>
    </xf>
    <xf numFmtId="14" fontId="28" fillId="4" borderId="1" xfId="2" applyNumberFormat="1" applyFont="1" applyFill="1" applyBorder="1" applyAlignment="1">
      <alignment horizontal="left"/>
    </xf>
    <xf numFmtId="0" fontId="53" fillId="4" borderId="1" xfId="0" applyFont="1" applyFill="1" applyBorder="1"/>
    <xf numFmtId="15" fontId="22" fillId="4" borderId="2" xfId="0" applyNumberFormat="1" applyFont="1" applyFill="1" applyBorder="1" applyAlignment="1">
      <alignment horizontal="center" vertical="top"/>
    </xf>
    <xf numFmtId="16" fontId="28" fillId="4" borderId="2" xfId="1" applyNumberFormat="1" applyFont="1" applyFill="1" applyBorder="1" applyAlignment="1">
      <alignment horizontal="left" vertical="center"/>
    </xf>
    <xf numFmtId="0" fontId="28" fillId="4" borderId="2" xfId="0" applyFont="1" applyFill="1" applyBorder="1" applyAlignment="1">
      <alignment horizontal="left"/>
    </xf>
    <xf numFmtId="0" fontId="22" fillId="4" borderId="2" xfId="0" applyFont="1" applyFill="1" applyBorder="1" applyAlignment="1">
      <alignment horizontal="center" vertical="center"/>
    </xf>
    <xf numFmtId="0" fontId="28" fillId="4" borderId="2" xfId="0" applyFont="1" applyFill="1" applyBorder="1" applyAlignment="1">
      <alignment horizontal="center"/>
    </xf>
    <xf numFmtId="0" fontId="22" fillId="4" borderId="1" xfId="0" applyFont="1" applyFill="1" applyBorder="1" applyAlignment="1">
      <alignment horizontal="center"/>
    </xf>
    <xf numFmtId="0" fontId="29" fillId="4" borderId="1" xfId="0" applyFont="1" applyFill="1" applyBorder="1" applyAlignment="1">
      <alignment horizontal="center"/>
    </xf>
    <xf numFmtId="16" fontId="22" fillId="4" borderId="15" xfId="0" applyNumberFormat="1" applyFont="1" applyFill="1" applyBorder="1" applyAlignment="1">
      <alignment horizontal="left" vertical="center"/>
    </xf>
    <xf numFmtId="16" fontId="22" fillId="4" borderId="1" xfId="0" applyNumberFormat="1" applyFont="1" applyFill="1" applyBorder="1" applyAlignment="1">
      <alignment horizontal="left"/>
    </xf>
    <xf numFmtId="0" fontId="21" fillId="4" borderId="1" xfId="0" applyFont="1" applyFill="1" applyBorder="1" applyAlignment="1">
      <alignment vertical="top"/>
    </xf>
    <xf numFmtId="0" fontId="29" fillId="4" borderId="3" xfId="0" applyFont="1" applyFill="1" applyBorder="1" applyAlignment="1">
      <alignment horizontal="left"/>
    </xf>
    <xf numFmtId="0" fontId="30" fillId="4" borderId="1" xfId="0" applyFont="1" applyFill="1" applyBorder="1" applyAlignment="1">
      <alignment horizontal="left" wrapText="1"/>
    </xf>
    <xf numFmtId="0" fontId="30" fillId="4" borderId="16" xfId="0" applyFont="1" applyFill="1" applyBorder="1" applyAlignment="1">
      <alignment horizontal="center"/>
    </xf>
    <xf numFmtId="16" fontId="22" fillId="4" borderId="2" xfId="0" applyNumberFormat="1" applyFont="1" applyFill="1" applyBorder="1" applyAlignment="1">
      <alignment horizontal="center" vertical="center" wrapText="1"/>
    </xf>
    <xf numFmtId="0" fontId="28" fillId="4" borderId="2" xfId="0" applyFont="1" applyFill="1" applyBorder="1" applyAlignment="1">
      <alignment horizontal="center" vertical="center"/>
    </xf>
    <xf numFmtId="0" fontId="29" fillId="0" borderId="7" xfId="0" applyFont="1" applyBorder="1" applyAlignment="1">
      <alignment horizontal="left" vertical="center"/>
    </xf>
    <xf numFmtId="0" fontId="28" fillId="4" borderId="3" xfId="0" applyFont="1" applyFill="1" applyBorder="1" applyAlignment="1">
      <alignment horizontal="left"/>
    </xf>
    <xf numFmtId="15" fontId="48" fillId="4" borderId="7" xfId="0" applyNumberFormat="1" applyFont="1" applyFill="1" applyBorder="1" applyAlignment="1">
      <alignment horizontal="center" vertical="center"/>
    </xf>
    <xf numFmtId="15" fontId="28" fillId="4" borderId="2" xfId="0" applyNumberFormat="1" applyFont="1" applyFill="1" applyBorder="1" applyAlignment="1">
      <alignment horizontal="center" vertical="center"/>
    </xf>
    <xf numFmtId="15" fontId="33" fillId="4" borderId="4" xfId="0" applyNumberFormat="1" applyFont="1" applyFill="1" applyBorder="1" applyAlignment="1">
      <alignment vertical="center"/>
    </xf>
    <xf numFmtId="15" fontId="28" fillId="0" borderId="0" xfId="0" applyNumberFormat="1" applyFont="1" applyAlignment="1">
      <alignment vertical="top"/>
    </xf>
    <xf numFmtId="1" fontId="22" fillId="4" borderId="0" xfId="0" applyNumberFormat="1" applyFont="1" applyFill="1" applyAlignment="1">
      <alignment horizontal="left" vertical="center"/>
    </xf>
    <xf numFmtId="1" fontId="29" fillId="4" borderId="0" xfId="0" applyNumberFormat="1" applyFont="1" applyFill="1" applyAlignment="1">
      <alignment vertical="center" wrapText="1"/>
    </xf>
    <xf numFmtId="1" fontId="20" fillId="0" borderId="1" xfId="0" applyNumberFormat="1" applyFont="1" applyBorder="1" applyAlignment="1">
      <alignment horizontal="left" vertical="center"/>
    </xf>
    <xf numFmtId="2" fontId="20" fillId="0" borderId="1" xfId="0" applyNumberFormat="1" applyFont="1" applyBorder="1" applyAlignment="1">
      <alignment horizontal="left" vertical="center"/>
    </xf>
    <xf numFmtId="0" fontId="20" fillId="0" borderId="1" xfId="0" applyFont="1" applyBorder="1" applyAlignment="1">
      <alignment horizontal="left" vertical="center" wrapText="1"/>
    </xf>
    <xf numFmtId="44" fontId="20" fillId="0" borderId="1" xfId="2" applyFont="1" applyBorder="1" applyAlignment="1">
      <alignment horizontal="left" vertical="center"/>
    </xf>
    <xf numFmtId="44" fontId="20" fillId="3" borderId="1" xfId="2" applyFont="1" applyFill="1" applyBorder="1" applyAlignment="1">
      <alignment horizontal="left" vertical="center"/>
    </xf>
    <xf numFmtId="0" fontId="54" fillId="0" borderId="1" xfId="0" applyFont="1" applyBorder="1" applyAlignment="1">
      <alignment horizontal="center" vertical="center" wrapText="1"/>
    </xf>
    <xf numFmtId="0" fontId="75" fillId="0" borderId="1" xfId="0" applyFont="1" applyBorder="1"/>
    <xf numFmtId="0" fontId="76" fillId="0" borderId="1" xfId="0" applyFont="1" applyBorder="1" applyAlignment="1">
      <alignment horizontal="center" vertical="top"/>
    </xf>
    <xf numFmtId="0" fontId="77" fillId="0" borderId="0" xfId="0" applyFont="1" applyAlignment="1">
      <alignment horizontal="center" vertical="top"/>
    </xf>
    <xf numFmtId="0" fontId="20" fillId="0" borderId="1" xfId="0" applyFont="1" applyBorder="1" applyAlignment="1">
      <alignment horizontal="center"/>
    </xf>
    <xf numFmtId="16" fontId="20" fillId="11" borderId="1" xfId="0" applyNumberFormat="1" applyFont="1" applyFill="1" applyBorder="1" applyAlignment="1">
      <alignment horizontal="left" vertical="center"/>
    </xf>
    <xf numFmtId="16" fontId="20" fillId="3" borderId="1" xfId="0" applyNumberFormat="1" applyFont="1" applyFill="1" applyBorder="1" applyAlignment="1">
      <alignment horizontal="left" vertical="center"/>
    </xf>
    <xf numFmtId="1" fontId="16" fillId="4" borderId="1" xfId="0" applyNumberFormat="1" applyFont="1" applyFill="1" applyBorder="1" applyAlignment="1">
      <alignment horizontal="center" vertical="center"/>
    </xf>
    <xf numFmtId="0" fontId="55" fillId="4" borderId="1" xfId="0" applyFont="1" applyFill="1" applyBorder="1" applyAlignment="1">
      <alignment horizontal="left" vertical="top"/>
    </xf>
    <xf numFmtId="0" fontId="0" fillId="4" borderId="1" xfId="0" applyFill="1" applyBorder="1" applyAlignment="1">
      <alignment horizontal="left" vertical="top"/>
    </xf>
    <xf numFmtId="16" fontId="19" fillId="4" borderId="1" xfId="0" applyNumberFormat="1" applyFont="1" applyFill="1" applyBorder="1" applyAlignment="1">
      <alignment horizontal="left" vertical="center" wrapText="1"/>
    </xf>
    <xf numFmtId="0" fontId="31" fillId="4" borderId="1" xfId="0" applyFont="1" applyFill="1" applyBorder="1" applyAlignment="1">
      <alignment vertical="center"/>
    </xf>
    <xf numFmtId="0" fontId="22" fillId="0" borderId="2" xfId="0" applyFont="1" applyBorder="1" applyAlignment="1">
      <alignment vertical="center"/>
    </xf>
    <xf numFmtId="16" fontId="30" fillId="4" borderId="1" xfId="0" applyNumberFormat="1" applyFont="1" applyFill="1" applyBorder="1" applyAlignment="1">
      <alignment horizontal="center"/>
    </xf>
    <xf numFmtId="0" fontId="0" fillId="4" borderId="1" xfId="0" applyFill="1" applyBorder="1"/>
    <xf numFmtId="0" fontId="0" fillId="4" borderId="1" xfId="0" applyFill="1" applyBorder="1" applyAlignment="1">
      <alignment horizontal="center"/>
    </xf>
    <xf numFmtId="0" fontId="14" fillId="0" borderId="7" xfId="0" applyFont="1" applyBorder="1" applyAlignment="1">
      <alignment horizontal="center" vertical="center"/>
    </xf>
    <xf numFmtId="0" fontId="2" fillId="0" borderId="0" xfId="0" applyFont="1" applyAlignment="1">
      <alignment horizontal="center" vertical="center"/>
    </xf>
    <xf numFmtId="0" fontId="31" fillId="0" borderId="1" xfId="0" applyFont="1" applyBorder="1" applyAlignment="1">
      <alignment horizontal="center"/>
    </xf>
    <xf numFmtId="168" fontId="0" fillId="4" borderId="1" xfId="0" applyNumberFormat="1" applyFill="1" applyBorder="1" applyAlignment="1">
      <alignment horizontal="center"/>
    </xf>
    <xf numFmtId="168" fontId="0" fillId="3" borderId="1" xfId="0" applyNumberFormat="1" applyFill="1" applyBorder="1" applyAlignment="1">
      <alignment horizontal="center"/>
    </xf>
    <xf numFmtId="168" fontId="20" fillId="0" borderId="1" xfId="0" applyNumberFormat="1" applyFont="1" applyBorder="1" applyAlignment="1">
      <alignment horizontal="center"/>
    </xf>
    <xf numFmtId="16" fontId="37" fillId="0" borderId="1" xfId="0" applyNumberFormat="1" applyFont="1" applyBorder="1" applyAlignment="1">
      <alignment horizontal="center" vertical="center"/>
    </xf>
    <xf numFmtId="0" fontId="31" fillId="12" borderId="1" xfId="0" applyFont="1" applyFill="1" applyBorder="1" applyAlignment="1">
      <alignment horizontal="center"/>
    </xf>
    <xf numFmtId="0" fontId="22" fillId="0" borderId="1" xfId="0" applyFont="1" applyBorder="1" applyAlignment="1">
      <alignment horizontal="center" vertical="center" wrapText="1"/>
    </xf>
    <xf numFmtId="0" fontId="71" fillId="0" borderId="1" xfId="0" applyFont="1" applyBorder="1" applyAlignment="1">
      <alignment horizontal="center" vertical="center"/>
    </xf>
    <xf numFmtId="0" fontId="75" fillId="3" borderId="1" xfId="0" applyFont="1" applyFill="1" applyBorder="1"/>
    <xf numFmtId="0" fontId="0" fillId="3" borderId="1" xfId="0" applyFill="1" applyBorder="1"/>
    <xf numFmtId="0" fontId="0" fillId="3" borderId="1" xfId="0" applyFill="1" applyBorder="1" applyAlignment="1">
      <alignment horizontal="center"/>
    </xf>
    <xf numFmtId="16" fontId="19" fillId="3" borderId="1" xfId="0" applyNumberFormat="1" applyFont="1" applyFill="1" applyBorder="1" applyAlignment="1">
      <alignment horizontal="left" vertical="center"/>
    </xf>
    <xf numFmtId="1" fontId="20" fillId="4" borderId="1" xfId="0" applyNumberFormat="1" applyFont="1" applyFill="1" applyBorder="1" applyAlignment="1">
      <alignment vertical="center"/>
    </xf>
    <xf numFmtId="1" fontId="20" fillId="0" borderId="1" xfId="0" applyNumberFormat="1" applyFont="1" applyBorder="1" applyAlignment="1">
      <alignment vertical="center"/>
    </xf>
    <xf numFmtId="44" fontId="20" fillId="0" borderId="1" xfId="2" applyFont="1" applyBorder="1" applyAlignment="1">
      <alignment vertical="center"/>
    </xf>
    <xf numFmtId="44" fontId="20" fillId="0" borderId="1" xfId="2" applyFont="1" applyFill="1" applyBorder="1" applyAlignment="1">
      <alignment vertical="center"/>
    </xf>
    <xf numFmtId="1" fontId="20" fillId="3" borderId="1" xfId="0" applyNumberFormat="1" applyFont="1" applyFill="1" applyBorder="1" applyAlignment="1">
      <alignment vertical="center"/>
    </xf>
    <xf numFmtId="16" fontId="20" fillId="4" borderId="1" xfId="0" applyNumberFormat="1" applyFont="1" applyFill="1" applyBorder="1" applyAlignment="1">
      <alignment vertical="center"/>
    </xf>
    <xf numFmtId="0" fontId="75" fillId="0" borderId="1" xfId="0" applyFont="1" applyBorder="1" applyAlignment="1">
      <alignment vertical="center"/>
    </xf>
    <xf numFmtId="0" fontId="76" fillId="0" borderId="1" xfId="0" applyFont="1" applyBorder="1" applyAlignment="1">
      <alignment horizontal="center" vertical="center"/>
    </xf>
    <xf numFmtId="0" fontId="77" fillId="0" borderId="0" xfId="0" applyFont="1" applyAlignment="1">
      <alignment horizontal="center" vertical="center"/>
    </xf>
    <xf numFmtId="168" fontId="19" fillId="4" borderId="1" xfId="0" applyNumberFormat="1" applyFont="1" applyFill="1" applyBorder="1" applyAlignment="1">
      <alignment horizontal="center"/>
    </xf>
    <xf numFmtId="15" fontId="27" fillId="4" borderId="1" xfId="0" applyNumberFormat="1" applyFont="1" applyFill="1" applyBorder="1" applyAlignment="1">
      <alignment horizontal="center" vertical="center"/>
    </xf>
    <xf numFmtId="0" fontId="28" fillId="0" borderId="0" xfId="0" applyFont="1" applyAlignment="1">
      <alignment horizontal="left" vertical="center" wrapText="1"/>
    </xf>
    <xf numFmtId="0" fontId="74" fillId="0" borderId="1" xfId="0" applyFont="1" applyBorder="1" applyAlignment="1">
      <alignment horizontal="center" vertical="center"/>
    </xf>
    <xf numFmtId="16" fontId="0" fillId="4" borderId="1" xfId="0" applyNumberFormat="1" applyFill="1" applyBorder="1"/>
    <xf numFmtId="1" fontId="0" fillId="4" borderId="1" xfId="0" applyNumberFormat="1" applyFill="1" applyBorder="1"/>
    <xf numFmtId="0" fontId="19" fillId="4" borderId="1" xfId="0" applyFont="1" applyFill="1" applyBorder="1"/>
    <xf numFmtId="0" fontId="14" fillId="0" borderId="7" xfId="0" applyFont="1" applyBorder="1" applyAlignment="1">
      <alignment vertical="center"/>
    </xf>
    <xf numFmtId="0" fontId="14" fillId="0" borderId="7" xfId="0" applyFont="1" applyBorder="1" applyAlignment="1">
      <alignment horizontal="left" vertical="center"/>
    </xf>
    <xf numFmtId="0" fontId="41" fillId="0" borderId="0" xfId="0" applyFont="1" applyAlignment="1">
      <alignment horizontal="center" vertical="center"/>
    </xf>
    <xf numFmtId="0" fontId="2" fillId="0" borderId="0" xfId="0" applyFont="1" applyAlignment="1">
      <alignment vertical="center"/>
    </xf>
    <xf numFmtId="16" fontId="0" fillId="4" borderId="1" xfId="0" applyNumberFormat="1" applyFill="1" applyBorder="1" applyAlignment="1">
      <alignment horizontal="center"/>
    </xf>
    <xf numFmtId="0" fontId="75" fillId="0" borderId="1" xfId="0" applyFont="1" applyBorder="1" applyAlignment="1">
      <alignment horizontal="center"/>
    </xf>
    <xf numFmtId="0" fontId="75" fillId="4" borderId="1" xfId="0" applyFont="1" applyFill="1" applyBorder="1"/>
    <xf numFmtId="0" fontId="20" fillId="4" borderId="1" xfId="0" applyFont="1" applyFill="1" applyBorder="1" applyAlignment="1">
      <alignment horizontal="center"/>
    </xf>
    <xf numFmtId="16" fontId="75" fillId="4" borderId="1" xfId="0" applyNumberFormat="1" applyFont="1" applyFill="1" applyBorder="1" applyAlignment="1">
      <alignment horizontal="center"/>
    </xf>
    <xf numFmtId="0" fontId="31" fillId="3" borderId="4" xfId="0" applyFont="1" applyFill="1" applyBorder="1" applyAlignment="1">
      <alignment horizontal="left" vertical="center" wrapText="1"/>
    </xf>
    <xf numFmtId="0" fontId="31" fillId="0" borderId="7" xfId="0" applyFont="1" applyBorder="1" applyAlignment="1">
      <alignment horizontal="left" vertical="center"/>
    </xf>
    <xf numFmtId="1" fontId="30" fillId="0" borderId="7" xfId="0" applyNumberFormat="1" applyFont="1" applyBorder="1" applyAlignment="1">
      <alignment horizontal="left" vertical="center"/>
    </xf>
    <xf numFmtId="0" fontId="71" fillId="0" borderId="7" xfId="0" applyFont="1" applyBorder="1" applyAlignment="1">
      <alignment horizontal="left" vertical="center"/>
    </xf>
    <xf numFmtId="0" fontId="0" fillId="4" borderId="2" xfId="0" applyFill="1" applyBorder="1" applyAlignment="1">
      <alignment vertical="center"/>
    </xf>
    <xf numFmtId="0" fontId="0" fillId="4" borderId="1" xfId="0" applyFill="1" applyBorder="1" applyAlignment="1">
      <alignment horizontal="left" vertical="center" wrapText="1"/>
    </xf>
    <xf numFmtId="15" fontId="27" fillId="4" borderId="1" xfId="0" applyNumberFormat="1" applyFont="1" applyFill="1" applyBorder="1" applyAlignment="1">
      <alignment horizontal="center"/>
    </xf>
    <xf numFmtId="0" fontId="29" fillId="4" borderId="1" xfId="0" applyFont="1" applyFill="1" applyBorder="1" applyAlignment="1">
      <alignment horizontal="left" vertical="center" wrapText="1"/>
    </xf>
    <xf numFmtId="16" fontId="19" fillId="0" borderId="1" xfId="0" applyNumberFormat="1" applyFont="1" applyBorder="1" applyAlignment="1">
      <alignment horizontal="left" vertical="center" wrapText="1"/>
    </xf>
    <xf numFmtId="168" fontId="20" fillId="0" borderId="1" xfId="0" applyNumberFormat="1" applyFont="1" applyBorder="1" applyAlignment="1">
      <alignment horizontal="left"/>
    </xf>
    <xf numFmtId="0" fontId="21" fillId="9" borderId="1" xfId="0" applyFont="1" applyFill="1" applyBorder="1" applyAlignment="1">
      <alignment horizontal="center"/>
    </xf>
    <xf numFmtId="0" fontId="26" fillId="0" borderId="1" xfId="0" applyFont="1" applyBorder="1" applyAlignment="1">
      <alignment horizontal="center" vertical="center" wrapText="1"/>
    </xf>
    <xf numFmtId="0" fontId="75" fillId="4" borderId="1" xfId="0" applyFont="1" applyFill="1" applyBorder="1" applyAlignment="1">
      <alignment horizontal="left"/>
    </xf>
    <xf numFmtId="0" fontId="0" fillId="0" borderId="0" xfId="0" applyAlignment="1">
      <alignment horizontal="left"/>
    </xf>
    <xf numFmtId="16" fontId="59" fillId="0" borderId="1" xfId="0" applyNumberFormat="1" applyFont="1" applyBorder="1" applyAlignment="1">
      <alignment vertical="center"/>
    </xf>
    <xf numFmtId="0" fontId="36" fillId="0" borderId="1" xfId="0" applyFont="1" applyBorder="1" applyAlignment="1">
      <alignment horizontal="center" vertical="center"/>
    </xf>
    <xf numFmtId="16" fontId="59" fillId="0" borderId="1" xfId="0" applyNumberFormat="1" applyFont="1" applyBorder="1" applyAlignment="1">
      <alignment horizontal="center" vertical="center"/>
    </xf>
    <xf numFmtId="168" fontId="20" fillId="4" borderId="1" xfId="0" applyNumberFormat="1" applyFont="1" applyFill="1" applyBorder="1" applyAlignment="1">
      <alignment horizontal="center"/>
    </xf>
    <xf numFmtId="168" fontId="20" fillId="4" borderId="1" xfId="0" applyNumberFormat="1" applyFont="1" applyFill="1" applyBorder="1" applyAlignment="1">
      <alignment horizontal="center" vertical="center"/>
    </xf>
    <xf numFmtId="0" fontId="25" fillId="6" borderId="3" xfId="0" applyFont="1" applyFill="1" applyBorder="1" applyAlignment="1">
      <alignment horizontal="center" vertical="center" wrapText="1"/>
    </xf>
    <xf numFmtId="0" fontId="20" fillId="4" borderId="1" xfId="0" applyFont="1" applyFill="1" applyBorder="1"/>
    <xf numFmtId="0" fontId="75" fillId="4" borderId="1" xfId="0" applyFont="1" applyFill="1" applyBorder="1" applyAlignment="1">
      <alignment horizontal="center"/>
    </xf>
    <xf numFmtId="0" fontId="80" fillId="4" borderId="1" xfId="0" applyFont="1" applyFill="1" applyBorder="1"/>
    <xf numFmtId="0" fontId="75" fillId="4" borderId="1" xfId="0" applyFont="1" applyFill="1" applyBorder="1" applyAlignment="1">
      <alignment vertical="center"/>
    </xf>
    <xf numFmtId="16" fontId="75" fillId="4" borderId="1" xfId="0" applyNumberFormat="1" applyFont="1" applyFill="1" applyBorder="1" applyAlignment="1">
      <alignment horizontal="center" vertical="center"/>
    </xf>
    <xf numFmtId="16" fontId="20" fillId="0" borderId="1" xfId="0" applyNumberFormat="1" applyFont="1" applyBorder="1" applyAlignment="1">
      <alignment horizontal="center"/>
    </xf>
    <xf numFmtId="168" fontId="0" fillId="0" borderId="1" xfId="0" applyNumberFormat="1" applyBorder="1" applyAlignment="1">
      <alignment horizontal="center" vertical="center"/>
    </xf>
    <xf numFmtId="0" fontId="0" fillId="4" borderId="1" xfId="0" applyFill="1" applyBorder="1" applyAlignment="1">
      <alignment horizontal="center" vertical="top"/>
    </xf>
    <xf numFmtId="168" fontId="0" fillId="0" borderId="1" xfId="0" applyNumberFormat="1" applyBorder="1" applyAlignment="1">
      <alignment horizontal="center"/>
    </xf>
    <xf numFmtId="0" fontId="21" fillId="4" borderId="2" xfId="0" applyFont="1" applyFill="1" applyBorder="1" applyAlignment="1">
      <alignment horizontal="center" vertical="center"/>
    </xf>
    <xf numFmtId="0" fontId="31" fillId="4" borderId="1" xfId="0" applyFont="1" applyFill="1" applyBorder="1" applyAlignment="1">
      <alignment horizontal="center" vertical="center"/>
    </xf>
    <xf numFmtId="15" fontId="21" fillId="4" borderId="1" xfId="0" applyNumberFormat="1" applyFont="1" applyFill="1" applyBorder="1" applyAlignment="1">
      <alignment horizontal="center" vertical="top"/>
    </xf>
    <xf numFmtId="1" fontId="31" fillId="4" borderId="1" xfId="0" applyNumberFormat="1" applyFont="1" applyFill="1" applyBorder="1" applyAlignment="1">
      <alignment horizontal="center" vertical="top"/>
    </xf>
    <xf numFmtId="0" fontId="21" fillId="4" borderId="0" xfId="0" applyFont="1" applyFill="1" applyAlignment="1">
      <alignment horizontal="center"/>
    </xf>
    <xf numFmtId="14" fontId="21" fillId="4" borderId="1" xfId="0" applyNumberFormat="1" applyFont="1" applyFill="1" applyBorder="1" applyAlignment="1">
      <alignment horizontal="center"/>
    </xf>
    <xf numFmtId="14" fontId="0" fillId="4" borderId="1" xfId="0" applyNumberFormat="1" applyFill="1" applyBorder="1" applyAlignment="1">
      <alignment horizontal="center"/>
    </xf>
    <xf numFmtId="16" fontId="20" fillId="3" borderId="1" xfId="0" applyNumberFormat="1" applyFont="1" applyFill="1" applyBorder="1" applyAlignment="1">
      <alignment horizontal="center" vertical="center"/>
    </xf>
    <xf numFmtId="44" fontId="20" fillId="3" borderId="1" xfId="2" applyFont="1" applyFill="1" applyBorder="1" applyAlignment="1">
      <alignment vertical="center"/>
    </xf>
    <xf numFmtId="0" fontId="20" fillId="3" borderId="1" xfId="0" applyFont="1" applyFill="1" applyBorder="1" applyAlignment="1">
      <alignment horizontal="left" vertical="center"/>
    </xf>
    <xf numFmtId="0" fontId="76" fillId="3" borderId="1" xfId="0" applyFont="1" applyFill="1" applyBorder="1" applyAlignment="1">
      <alignment horizontal="center" vertical="top"/>
    </xf>
    <xf numFmtId="168" fontId="19" fillId="3" borderId="1" xfId="0" applyNumberFormat="1" applyFont="1" applyFill="1" applyBorder="1" applyAlignment="1">
      <alignment horizontal="center"/>
    </xf>
    <xf numFmtId="168" fontId="20" fillId="3" borderId="1" xfId="0" applyNumberFormat="1" applyFont="1" applyFill="1" applyBorder="1" applyAlignment="1">
      <alignment horizontal="center"/>
    </xf>
    <xf numFmtId="0" fontId="20" fillId="3" borderId="1" xfId="0" applyFont="1" applyFill="1" applyBorder="1" applyAlignment="1">
      <alignment horizontal="left" vertical="center" wrapText="1"/>
    </xf>
    <xf numFmtId="0" fontId="54" fillId="0" borderId="1" xfId="0" applyFont="1" applyBorder="1" applyAlignment="1">
      <alignment vertical="center" wrapText="1"/>
    </xf>
    <xf numFmtId="1" fontId="31" fillId="0" borderId="1" xfId="0" applyNumberFormat="1" applyFont="1" applyBorder="1" applyAlignment="1">
      <alignment horizontal="left"/>
    </xf>
    <xf numFmtId="0" fontId="31" fillId="9" borderId="1" xfId="0" applyFont="1" applyFill="1" applyBorder="1" applyAlignment="1">
      <alignment horizontal="left"/>
    </xf>
    <xf numFmtId="0" fontId="40" fillId="0" borderId="1" xfId="0" applyFont="1" applyBorder="1" applyAlignment="1">
      <alignment horizontal="left" vertical="center" wrapText="1"/>
    </xf>
    <xf numFmtId="0" fontId="75" fillId="4" borderId="1" xfId="0" applyFont="1" applyFill="1" applyBorder="1" applyAlignment="1">
      <alignment horizontal="center" vertical="center"/>
    </xf>
    <xf numFmtId="1" fontId="22" fillId="10" borderId="1" xfId="0" applyNumberFormat="1" applyFont="1" applyFill="1" applyBorder="1" applyAlignment="1">
      <alignment horizontal="center" vertical="center"/>
    </xf>
    <xf numFmtId="168" fontId="20" fillId="0" borderId="1" xfId="0" applyNumberFormat="1" applyFont="1" applyBorder="1" applyAlignment="1">
      <alignment horizontal="center" vertical="center"/>
    </xf>
    <xf numFmtId="14" fontId="20" fillId="0" borderId="1" xfId="0" applyNumberFormat="1" applyFont="1" applyBorder="1" applyAlignment="1">
      <alignment horizontal="center" vertical="center"/>
    </xf>
    <xf numFmtId="16" fontId="20" fillId="0" borderId="1" xfId="0" applyNumberFormat="1" applyFont="1" applyBorder="1" applyAlignment="1">
      <alignment horizontal="left" vertical="top" wrapText="1"/>
    </xf>
    <xf numFmtId="168" fontId="19" fillId="0" borderId="1" xfId="0" applyNumberFormat="1" applyFont="1" applyBorder="1" applyAlignment="1">
      <alignment horizontal="center"/>
    </xf>
    <xf numFmtId="0" fontId="54" fillId="3" borderId="1" xfId="0" applyFont="1" applyFill="1" applyBorder="1" applyAlignment="1">
      <alignment horizontal="center" vertical="center" wrapText="1"/>
    </xf>
    <xf numFmtId="0" fontId="11" fillId="13" borderId="1" xfId="0" applyFont="1" applyFill="1" applyBorder="1" applyAlignment="1">
      <alignment vertical="center"/>
    </xf>
    <xf numFmtId="0" fontId="77" fillId="0" borderId="1" xfId="0" applyFont="1" applyBorder="1" applyAlignment="1">
      <alignment horizontal="center" vertical="top"/>
    </xf>
    <xf numFmtId="0" fontId="77" fillId="0" borderId="1" xfId="0" applyFont="1" applyBorder="1" applyAlignment="1">
      <alignment horizontal="center" vertical="center"/>
    </xf>
    <xf numFmtId="0" fontId="25" fillId="6" borderId="1" xfId="0" applyFont="1" applyFill="1" applyBorder="1" applyAlignment="1">
      <alignment horizontal="left" vertical="center" wrapText="1"/>
    </xf>
    <xf numFmtId="170" fontId="7" fillId="0" borderId="1" xfId="0" applyNumberFormat="1" applyFont="1" applyBorder="1" applyAlignment="1">
      <alignment horizontal="center" vertical="center"/>
    </xf>
    <xf numFmtId="171" fontId="59" fillId="0" borderId="1" xfId="0" applyNumberFormat="1" applyFont="1" applyBorder="1" applyAlignment="1">
      <alignment horizontal="center"/>
    </xf>
    <xf numFmtId="171" fontId="59" fillId="0" borderId="0" xfId="0" applyNumberFormat="1" applyFont="1" applyAlignment="1">
      <alignment horizontal="center"/>
    </xf>
    <xf numFmtId="172" fontId="59" fillId="0" borderId="1" xfId="0" applyNumberFormat="1" applyFont="1" applyBorder="1" applyAlignment="1">
      <alignment horizontal="center"/>
    </xf>
    <xf numFmtId="165" fontId="77" fillId="0" borderId="0" xfId="0" applyNumberFormat="1" applyFont="1" applyAlignment="1">
      <alignment horizontal="center" vertical="center"/>
    </xf>
    <xf numFmtId="0" fontId="11" fillId="4" borderId="0" xfId="0" applyFont="1" applyFill="1" applyAlignment="1">
      <alignment vertical="center"/>
    </xf>
    <xf numFmtId="0" fontId="11" fillId="13" borderId="3" xfId="0" applyFont="1" applyFill="1" applyBorder="1" applyAlignment="1">
      <alignment vertical="center"/>
    </xf>
    <xf numFmtId="170" fontId="7" fillId="0" borderId="3" xfId="0" applyNumberFormat="1" applyFont="1" applyBorder="1" applyAlignment="1">
      <alignment horizontal="center" vertical="center"/>
    </xf>
    <xf numFmtId="173" fontId="0" fillId="0" borderId="1" xfId="0" applyNumberFormat="1" applyBorder="1" applyAlignment="1">
      <alignment horizontal="center" vertical="top"/>
    </xf>
    <xf numFmtId="0" fontId="11" fillId="17" borderId="1" xfId="0" applyFont="1" applyFill="1" applyBorder="1" applyAlignment="1">
      <alignment horizontal="center" vertical="center"/>
    </xf>
    <xf numFmtId="2" fontId="21" fillId="0" borderId="1" xfId="0" applyNumberFormat="1" applyFont="1" applyBorder="1" applyAlignment="1">
      <alignment horizontal="center"/>
    </xf>
    <xf numFmtId="44" fontId="21" fillId="0" borderId="1" xfId="0" applyNumberFormat="1" applyFont="1" applyBorder="1" applyAlignment="1">
      <alignment horizontal="center"/>
    </xf>
    <xf numFmtId="171" fontId="59" fillId="0" borderId="3" xfId="0" applyNumberFormat="1" applyFont="1" applyBorder="1" applyAlignment="1">
      <alignment horizontal="center"/>
    </xf>
    <xf numFmtId="0" fontId="59" fillId="0" borderId="3" xfId="0" applyFont="1" applyBorder="1" applyAlignment="1">
      <alignment horizontal="center"/>
    </xf>
    <xf numFmtId="0" fontId="77" fillId="0" borderId="3" xfId="0" applyFont="1" applyBorder="1" applyAlignment="1">
      <alignment horizontal="center" vertical="center"/>
    </xf>
    <xf numFmtId="0" fontId="77" fillId="0" borderId="2" xfId="0" applyFont="1" applyBorder="1" applyAlignment="1">
      <alignment horizontal="center" vertical="center"/>
    </xf>
    <xf numFmtId="2" fontId="20" fillId="0" borderId="1" xfId="0" applyNumberFormat="1" applyFont="1" applyBorder="1" applyAlignment="1">
      <alignment horizontal="center" vertical="center"/>
    </xf>
    <xf numFmtId="44" fontId="21" fillId="0" borderId="4" xfId="0" applyNumberFormat="1" applyFont="1" applyBorder="1"/>
    <xf numFmtId="0" fontId="68" fillId="0" borderId="1" xfId="0" applyFont="1" applyBorder="1" applyAlignment="1">
      <alignment vertical="center" wrapText="1"/>
    </xf>
    <xf numFmtId="44" fontId="2" fillId="0" borderId="1" xfId="2" applyFont="1" applyBorder="1" applyAlignment="1"/>
    <xf numFmtId="0" fontId="2" fillId="0" borderId="1" xfId="0" applyFont="1" applyBorder="1" applyAlignment="1">
      <alignment vertical="center"/>
    </xf>
    <xf numFmtId="0" fontId="2" fillId="0" borderId="1" xfId="0" applyFont="1" applyBorder="1" applyAlignment="1">
      <alignment wrapText="1"/>
    </xf>
    <xf numFmtId="16" fontId="37" fillId="4" borderId="1" xfId="0" applyNumberFormat="1" applyFont="1" applyFill="1" applyBorder="1" applyAlignment="1">
      <alignment vertical="center"/>
    </xf>
    <xf numFmtId="0" fontId="75" fillId="11" borderId="1" xfId="0" applyFont="1" applyFill="1" applyBorder="1"/>
    <xf numFmtId="16" fontId="20" fillId="11" borderId="1" xfId="0" applyNumberFormat="1" applyFont="1" applyFill="1" applyBorder="1" applyAlignment="1">
      <alignment horizontal="center"/>
    </xf>
    <xf numFmtId="0" fontId="20" fillId="11" borderId="1" xfId="0" applyFont="1" applyFill="1" applyBorder="1" applyAlignment="1">
      <alignment horizontal="center"/>
    </xf>
    <xf numFmtId="0" fontId="22" fillId="12" borderId="1" xfId="0" applyFont="1" applyFill="1" applyBorder="1" applyAlignment="1">
      <alignment horizontal="left" vertical="center"/>
    </xf>
    <xf numFmtId="15" fontId="22" fillId="4" borderId="1" xfId="0" applyNumberFormat="1" applyFont="1" applyFill="1" applyBorder="1" applyAlignment="1">
      <alignment horizontal="left" vertical="center" wrapText="1"/>
    </xf>
    <xf numFmtId="0" fontId="31" fillId="4" borderId="1" xfId="0" applyFont="1" applyFill="1" applyBorder="1" applyAlignment="1">
      <alignment horizontal="left" vertical="top" wrapText="1"/>
    </xf>
    <xf numFmtId="0" fontId="31" fillId="0" borderId="1" xfId="0" applyFont="1" applyBorder="1"/>
    <xf numFmtId="0" fontId="21" fillId="0" borderId="7" xfId="0" applyFont="1" applyBorder="1" applyAlignment="1">
      <alignment horizontal="left"/>
    </xf>
    <xf numFmtId="0" fontId="21" fillId="0" borderId="7" xfId="0" applyFont="1" applyBorder="1"/>
    <xf numFmtId="170" fontId="7" fillId="0" borderId="7" xfId="0" applyNumberFormat="1" applyFont="1" applyBorder="1" applyAlignment="1">
      <alignment horizontal="center" vertical="center"/>
    </xf>
    <xf numFmtId="170" fontId="7" fillId="0" borderId="20" xfId="0" applyNumberFormat="1" applyFont="1" applyBorder="1" applyAlignment="1">
      <alignment horizontal="center" vertical="center"/>
    </xf>
    <xf numFmtId="173" fontId="0" fillId="0" borderId="7" xfId="0" applyNumberFormat="1" applyBorder="1" applyAlignment="1">
      <alignment horizontal="center" vertical="top"/>
    </xf>
    <xf numFmtId="0" fontId="66" fillId="4" borderId="1" xfId="0" applyFont="1" applyFill="1" applyBorder="1" applyAlignment="1">
      <alignment horizontal="left"/>
    </xf>
    <xf numFmtId="0" fontId="66" fillId="4" borderId="1" xfId="0" applyFont="1" applyFill="1" applyBorder="1" applyAlignment="1">
      <alignment horizontal="center"/>
    </xf>
    <xf numFmtId="0" fontId="30" fillId="0" borderId="1" xfId="0" applyFont="1" applyBorder="1" applyAlignment="1">
      <alignment horizontal="left"/>
    </xf>
    <xf numFmtId="15" fontId="29" fillId="0" borderId="1" xfId="0" applyNumberFormat="1" applyFont="1" applyBorder="1" applyAlignment="1">
      <alignment horizontal="left" vertical="top"/>
    </xf>
    <xf numFmtId="164" fontId="22" fillId="0" borderId="1" xfId="0" applyNumberFormat="1" applyFont="1" applyBorder="1" applyAlignment="1">
      <alignment horizontal="left" vertical="center"/>
    </xf>
    <xf numFmtId="15" fontId="28" fillId="0" borderId="1" xfId="0" applyNumberFormat="1" applyFont="1" applyBorder="1" applyAlignment="1">
      <alignment vertical="center"/>
    </xf>
    <xf numFmtId="164" fontId="29" fillId="0" borderId="1" xfId="0" applyNumberFormat="1" applyFont="1" applyBorder="1" applyAlignment="1">
      <alignment horizontal="left" vertical="center"/>
    </xf>
    <xf numFmtId="1" fontId="29" fillId="0" borderId="1" xfId="0" applyNumberFormat="1" applyFont="1" applyBorder="1" applyAlignment="1">
      <alignment vertical="center" wrapText="1"/>
    </xf>
    <xf numFmtId="1" fontId="22" fillId="0" borderId="1" xfId="0" applyNumberFormat="1" applyFont="1" applyBorder="1" applyAlignment="1">
      <alignment vertical="center"/>
    </xf>
    <xf numFmtId="164" fontId="22" fillId="0" borderId="7" xfId="0" applyNumberFormat="1" applyFont="1" applyBorder="1" applyAlignment="1">
      <alignment horizontal="left" vertical="center"/>
    </xf>
    <xf numFmtId="0" fontId="21" fillId="0" borderId="19" xfId="0" applyFont="1" applyBorder="1" applyAlignment="1">
      <alignment horizontal="left"/>
    </xf>
    <xf numFmtId="0" fontId="66" fillId="0" borderId="19" xfId="0" applyFont="1" applyBorder="1" applyAlignment="1">
      <alignment horizontal="left"/>
    </xf>
    <xf numFmtId="0" fontId="66" fillId="0" borderId="1" xfId="0" applyFont="1" applyBorder="1"/>
    <xf numFmtId="0" fontId="31" fillId="10" borderId="1" xfId="0" applyFont="1" applyFill="1" applyBorder="1" applyAlignment="1">
      <alignment horizontal="left" vertical="center" wrapText="1"/>
    </xf>
    <xf numFmtId="16" fontId="20" fillId="4" borderId="1" xfId="0" applyNumberFormat="1" applyFont="1" applyFill="1" applyBorder="1" applyAlignment="1">
      <alignment horizontal="center"/>
    </xf>
    <xf numFmtId="0" fontId="78" fillId="4" borderId="1" xfId="0" applyFont="1" applyFill="1" applyBorder="1" applyAlignment="1">
      <alignment horizontal="left"/>
    </xf>
    <xf numFmtId="0" fontId="80" fillId="4" borderId="1" xfId="0" applyFont="1" applyFill="1" applyBorder="1" applyAlignment="1">
      <alignment horizontal="center"/>
    </xf>
    <xf numFmtId="0" fontId="26" fillId="6" borderId="4" xfId="0" applyFont="1" applyFill="1" applyBorder="1" applyAlignment="1">
      <alignment horizontal="center" vertical="center" wrapText="1"/>
    </xf>
    <xf numFmtId="165" fontId="20" fillId="0" borderId="0" xfId="0" applyNumberFormat="1" applyFont="1" applyAlignment="1">
      <alignment horizontal="center" vertical="top"/>
    </xf>
    <xf numFmtId="0" fontId="20" fillId="0" borderId="0" xfId="0" applyFont="1" applyAlignment="1">
      <alignment horizontal="center" vertical="top"/>
    </xf>
    <xf numFmtId="44" fontId="21" fillId="0" borderId="0" xfId="0" applyNumberFormat="1" applyFont="1" applyAlignment="1">
      <alignment horizontal="center"/>
    </xf>
    <xf numFmtId="0" fontId="80" fillId="4" borderId="1" xfId="0" applyFont="1" applyFill="1" applyBorder="1" applyAlignment="1">
      <alignment vertical="center"/>
    </xf>
    <xf numFmtId="0" fontId="36" fillId="18" borderId="1" xfId="1" applyFont="1" applyFill="1" applyBorder="1" applyAlignment="1">
      <alignment horizontal="center" vertical="center"/>
    </xf>
    <xf numFmtId="0" fontId="36" fillId="18" borderId="1" xfId="1" applyFont="1" applyFill="1" applyBorder="1" applyAlignment="1">
      <alignment horizontal="left" vertical="center"/>
    </xf>
    <xf numFmtId="0" fontId="36" fillId="18" borderId="1" xfId="1" applyFont="1" applyFill="1" applyBorder="1" applyAlignment="1">
      <alignment vertical="center" wrapText="1"/>
    </xf>
    <xf numFmtId="0" fontId="36" fillId="18" borderId="1" xfId="1" applyFont="1" applyFill="1" applyBorder="1" applyAlignment="1">
      <alignment horizontal="center" vertical="center" wrapText="1"/>
    </xf>
    <xf numFmtId="0" fontId="36" fillId="18" borderId="1" xfId="1" applyFont="1" applyFill="1" applyBorder="1" applyAlignment="1">
      <alignment horizontal="left" vertical="center" wrapText="1"/>
    </xf>
    <xf numFmtId="0" fontId="36" fillId="18" borderId="1" xfId="1" applyFont="1" applyFill="1" applyBorder="1" applyAlignment="1">
      <alignment vertical="center"/>
    </xf>
    <xf numFmtId="0" fontId="72" fillId="18" borderId="1" xfId="0" applyFont="1" applyFill="1" applyBorder="1" applyAlignment="1">
      <alignment horizontal="center" vertical="center"/>
    </xf>
    <xf numFmtId="0" fontId="11" fillId="18" borderId="1" xfId="0" applyFont="1" applyFill="1" applyBorder="1" applyAlignment="1">
      <alignment vertical="center"/>
    </xf>
    <xf numFmtId="0" fontId="11" fillId="18" borderId="3" xfId="0" applyFont="1" applyFill="1" applyBorder="1" applyAlignment="1">
      <alignment vertical="center"/>
    </xf>
    <xf numFmtId="0" fontId="11" fillId="18" borderId="0" xfId="0" applyFont="1" applyFill="1" applyAlignment="1">
      <alignment vertical="center"/>
    </xf>
    <xf numFmtId="0" fontId="82" fillId="0" borderId="1" xfId="0" applyFont="1" applyBorder="1" applyAlignment="1">
      <alignment horizontal="left" vertical="center"/>
    </xf>
    <xf numFmtId="37" fontId="82" fillId="0" borderId="1" xfId="0" applyNumberFormat="1" applyFont="1" applyBorder="1" applyAlignment="1">
      <alignment horizontal="left" vertical="center"/>
    </xf>
    <xf numFmtId="0" fontId="22" fillId="4" borderId="1" xfId="0" applyFont="1" applyFill="1" applyBorder="1" applyAlignment="1">
      <alignment horizontal="left" vertical="center" wrapText="1"/>
    </xf>
    <xf numFmtId="0" fontId="0" fillId="0" borderId="1" xfId="0" applyBorder="1" applyAlignment="1">
      <alignment vertical="center"/>
    </xf>
    <xf numFmtId="14" fontId="36" fillId="0" borderId="1" xfId="1" applyNumberFormat="1" applyFont="1" applyBorder="1" applyAlignment="1">
      <alignment horizontal="center" vertical="center" wrapText="1"/>
    </xf>
    <xf numFmtId="14" fontId="0" fillId="0" borderId="1" xfId="0" applyNumberFormat="1" applyBorder="1"/>
    <xf numFmtId="170" fontId="83" fillId="0" borderId="1" xfId="0" applyNumberFormat="1" applyFont="1" applyBorder="1" applyAlignment="1">
      <alignment horizontal="center" vertical="center"/>
    </xf>
    <xf numFmtId="170" fontId="83" fillId="0" borderId="3" xfId="0" applyNumberFormat="1" applyFont="1" applyBorder="1" applyAlignment="1">
      <alignment horizontal="center" vertical="center"/>
    </xf>
    <xf numFmtId="173" fontId="20" fillId="0" borderId="1" xfId="0" applyNumberFormat="1" applyFont="1" applyBorder="1" applyAlignment="1">
      <alignment horizontal="center" vertical="top"/>
    </xf>
    <xf numFmtId="0" fontId="31" fillId="0" borderId="0" xfId="0" applyFont="1"/>
    <xf numFmtId="14" fontId="31" fillId="4" borderId="1" xfId="0" applyNumberFormat="1" applyFont="1" applyFill="1" applyBorder="1" applyAlignment="1">
      <alignment horizontal="left"/>
    </xf>
    <xf numFmtId="14" fontId="20" fillId="4" borderId="1" xfId="0" applyNumberFormat="1" applyFont="1" applyFill="1" applyBorder="1" applyAlignment="1">
      <alignment horizontal="left"/>
    </xf>
    <xf numFmtId="0" fontId="0" fillId="19" borderId="1" xfId="0" applyFill="1" applyBorder="1"/>
    <xf numFmtId="14" fontId="0" fillId="19" borderId="1" xfId="0" applyNumberFormat="1" applyFill="1" applyBorder="1"/>
    <xf numFmtId="0" fontId="10" fillId="0" borderId="1" xfId="0" quotePrefix="1" applyFont="1" applyBorder="1" applyAlignment="1">
      <alignment horizontal="center" vertical="center" wrapText="1"/>
    </xf>
    <xf numFmtId="14"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0" fillId="19" borderId="1" xfId="0" applyFill="1" applyBorder="1" applyAlignment="1">
      <alignment horizontal="center"/>
    </xf>
    <xf numFmtId="0" fontId="84" fillId="0" borderId="1" xfId="0" applyFont="1" applyBorder="1"/>
    <xf numFmtId="0" fontId="36" fillId="0" borderId="3" xfId="1" applyFont="1" applyBorder="1" applyAlignment="1">
      <alignment horizontal="center" vertical="center" wrapText="1"/>
    </xf>
    <xf numFmtId="14" fontId="20" fillId="0" borderId="3" xfId="0" applyNumberFormat="1" applyFont="1" applyBorder="1" applyAlignment="1">
      <alignment horizontal="center"/>
    </xf>
    <xf numFmtId="14" fontId="0" fillId="0" borderId="3" xfId="0" applyNumberFormat="1" applyBorder="1" applyAlignment="1">
      <alignment horizontal="center" vertical="center"/>
    </xf>
    <xf numFmtId="0" fontId="10" fillId="0" borderId="1" xfId="0" applyFont="1" applyBorder="1" applyAlignment="1">
      <alignment horizontal="center" vertical="center"/>
    </xf>
    <xf numFmtId="0" fontId="0" fillId="0" borderId="0" xfId="0" applyAlignment="1">
      <alignment horizontal="center" vertical="center"/>
    </xf>
    <xf numFmtId="1" fontId="28" fillId="4" borderId="1" xfId="0" applyNumberFormat="1" applyFont="1" applyFill="1" applyBorder="1" applyAlignment="1">
      <alignment horizontal="left" vertical="top"/>
    </xf>
    <xf numFmtId="1" fontId="22" fillId="4" borderId="1" xfId="0" applyNumberFormat="1" applyFont="1" applyFill="1" applyBorder="1" applyAlignment="1">
      <alignment horizontal="left" vertical="top"/>
    </xf>
    <xf numFmtId="15" fontId="27" fillId="4" borderId="1" xfId="0" applyNumberFormat="1" applyFont="1" applyFill="1" applyBorder="1" applyAlignment="1">
      <alignment horizontal="left" vertical="center"/>
    </xf>
    <xf numFmtId="15" fontId="39" fillId="4" borderId="1" xfId="0" applyNumberFormat="1" applyFont="1" applyFill="1" applyBorder="1" applyAlignment="1">
      <alignment horizontal="left" vertical="center"/>
    </xf>
    <xf numFmtId="15" fontId="31" fillId="4" borderId="1" xfId="0" applyNumberFormat="1" applyFont="1" applyFill="1" applyBorder="1" applyAlignment="1">
      <alignment horizontal="left" vertical="center"/>
    </xf>
    <xf numFmtId="0" fontId="71" fillId="0" borderId="1" xfId="0" applyFont="1" applyBorder="1" applyAlignment="1">
      <alignment horizontal="left" vertical="center"/>
    </xf>
    <xf numFmtId="0" fontId="28" fillId="4" borderId="7" xfId="0" applyFont="1" applyFill="1" applyBorder="1" applyAlignment="1">
      <alignment horizontal="center" vertical="center"/>
    </xf>
    <xf numFmtId="0" fontId="28" fillId="4" borderId="20" xfId="0" applyFont="1" applyFill="1" applyBorder="1" applyAlignment="1">
      <alignment horizontal="center" vertical="center"/>
    </xf>
    <xf numFmtId="0" fontId="28" fillId="4" borderId="7" xfId="0" applyFont="1" applyFill="1" applyBorder="1" applyAlignment="1">
      <alignment horizontal="left" vertical="center" wrapText="1"/>
    </xf>
    <xf numFmtId="16" fontId="21" fillId="4" borderId="7" xfId="0" applyNumberFormat="1" applyFont="1" applyFill="1" applyBorder="1" applyAlignment="1">
      <alignment horizontal="left"/>
    </xf>
    <xf numFmtId="0" fontId="37" fillId="4" borderId="7" xfId="0" applyFont="1" applyFill="1" applyBorder="1"/>
    <xf numFmtId="0" fontId="21" fillId="4" borderId="7" xfId="0" applyFont="1" applyFill="1" applyBorder="1" applyAlignment="1">
      <alignment horizontal="left" vertical="center"/>
    </xf>
    <xf numFmtId="0" fontId="0" fillId="4" borderId="7" xfId="0" applyFill="1" applyBorder="1" applyAlignment="1">
      <alignment horizontal="center"/>
    </xf>
    <xf numFmtId="0" fontId="21" fillId="4" borderId="21" xfId="0" applyFont="1" applyFill="1" applyBorder="1" applyAlignment="1">
      <alignment horizontal="center"/>
    </xf>
    <xf numFmtId="0" fontId="21" fillId="4" borderId="7" xfId="0" applyFont="1" applyFill="1" applyBorder="1" applyAlignment="1">
      <alignment horizontal="center"/>
    </xf>
    <xf numFmtId="0" fontId="31" fillId="4" borderId="7" xfId="0" applyFont="1" applyFill="1" applyBorder="1" applyAlignment="1">
      <alignment horizontal="center" vertical="center"/>
    </xf>
    <xf numFmtId="0" fontId="31" fillId="4" borderId="7" xfId="0" applyFont="1" applyFill="1" applyBorder="1" applyAlignment="1">
      <alignment horizontal="center"/>
    </xf>
    <xf numFmtId="0" fontId="31" fillId="4" borderId="21" xfId="0" applyFont="1" applyFill="1" applyBorder="1"/>
    <xf numFmtId="0" fontId="21" fillId="4" borderId="7" xfId="0" applyFont="1" applyFill="1" applyBorder="1" applyAlignment="1">
      <alignment horizontal="left"/>
    </xf>
    <xf numFmtId="14" fontId="31" fillId="4" borderId="7" xfId="0" applyNumberFormat="1" applyFont="1" applyFill="1" applyBorder="1" applyAlignment="1">
      <alignment horizontal="left"/>
    </xf>
    <xf numFmtId="14" fontId="20" fillId="4" borderId="7" xfId="0" applyNumberFormat="1" applyFont="1" applyFill="1" applyBorder="1" applyAlignment="1">
      <alignment horizontal="left"/>
    </xf>
    <xf numFmtId="0" fontId="21" fillId="4" borderId="21" xfId="0" applyFont="1" applyFill="1" applyBorder="1" applyAlignment="1">
      <alignment horizontal="left"/>
    </xf>
    <xf numFmtId="0" fontId="46" fillId="0" borderId="22" xfId="0" applyFont="1" applyBorder="1" applyAlignment="1">
      <alignment vertical="center"/>
    </xf>
    <xf numFmtId="14" fontId="46" fillId="0" borderId="11" xfId="0" applyNumberFormat="1" applyFont="1" applyBorder="1" applyAlignment="1">
      <alignment horizontal="center" vertical="center"/>
    </xf>
    <xf numFmtId="0" fontId="46" fillId="0" borderId="11" xfId="0" applyFont="1" applyBorder="1" applyAlignment="1">
      <alignment horizontal="center" vertical="center"/>
    </xf>
    <xf numFmtId="3" fontId="46" fillId="0" borderId="11" xfId="0" applyNumberFormat="1" applyFont="1" applyBorder="1" applyAlignment="1">
      <alignment horizontal="center" vertical="center"/>
    </xf>
    <xf numFmtId="3" fontId="47" fillId="3" borderId="11" xfId="0" applyNumberFormat="1" applyFont="1" applyFill="1" applyBorder="1" applyAlignment="1">
      <alignment horizontal="center" vertical="center"/>
    </xf>
    <xf numFmtId="14" fontId="47" fillId="21" borderId="11" xfId="0" applyNumberFormat="1" applyFont="1" applyFill="1" applyBorder="1" applyAlignment="1">
      <alignment horizontal="center" vertical="center"/>
    </xf>
    <xf numFmtId="0" fontId="46" fillId="0" borderId="10" xfId="0" applyFont="1" applyBorder="1" applyAlignment="1">
      <alignment vertical="center"/>
    </xf>
    <xf numFmtId="0" fontId="46" fillId="0" borderId="11" xfId="0" applyFont="1" applyBorder="1" applyAlignment="1">
      <alignment vertical="center"/>
    </xf>
    <xf numFmtId="0" fontId="47" fillId="3" borderId="11" xfId="0" applyFont="1" applyFill="1" applyBorder="1" applyAlignment="1">
      <alignment horizontal="center" vertical="center"/>
    </xf>
    <xf numFmtId="0" fontId="47" fillId="21" borderId="11" xfId="0" applyFont="1" applyFill="1" applyBorder="1" applyAlignment="1">
      <alignment horizontal="left" vertical="center"/>
    </xf>
    <xf numFmtId="0" fontId="46" fillId="0" borderId="23" xfId="0" applyFont="1" applyBorder="1" applyAlignment="1">
      <alignment horizontal="left" vertical="center"/>
    </xf>
    <xf numFmtId="0" fontId="85" fillId="3" borderId="23" xfId="0" applyFont="1" applyFill="1" applyBorder="1" applyAlignment="1">
      <alignment horizontal="left" vertical="center"/>
    </xf>
    <xf numFmtId="0" fontId="86" fillId="0" borderId="23" xfId="0" applyFont="1" applyBorder="1" applyAlignment="1">
      <alignment horizontal="left" vertical="center"/>
    </xf>
    <xf numFmtId="44" fontId="22" fillId="0" borderId="1" xfId="0" applyNumberFormat="1" applyFont="1" applyBorder="1" applyAlignment="1">
      <alignment horizontal="left" vertical="center"/>
    </xf>
    <xf numFmtId="0" fontId="11" fillId="0" borderId="0" xfId="0" applyFont="1" applyAlignment="1">
      <alignment vertical="center"/>
    </xf>
    <xf numFmtId="14" fontId="0" fillId="0" borderId="1" xfId="0" applyNumberFormat="1" applyBorder="1" applyAlignment="1">
      <alignment horizontal="center"/>
    </xf>
    <xf numFmtId="14" fontId="20" fillId="0" borderId="1" xfId="0" applyNumberFormat="1" applyFont="1" applyBorder="1" applyAlignment="1">
      <alignment horizontal="center"/>
    </xf>
    <xf numFmtId="0" fontId="20" fillId="0" borderId="0" xfId="1" applyFont="1" applyAlignment="1">
      <alignment horizontal="center" vertical="center"/>
    </xf>
    <xf numFmtId="14" fontId="0" fillId="0" borderId="0" xfId="0" applyNumberFormat="1" applyAlignment="1">
      <alignment horizontal="center"/>
    </xf>
    <xf numFmtId="0" fontId="41" fillId="0" borderId="1" xfId="0" applyFont="1" applyBorder="1" applyAlignment="1">
      <alignment horizontal="left" vertical="top"/>
    </xf>
    <xf numFmtId="0" fontId="76" fillId="0" borderId="1" xfId="0" applyFont="1" applyBorder="1" applyAlignment="1">
      <alignment horizontal="left" vertical="top"/>
    </xf>
    <xf numFmtId="0" fontId="87" fillId="0" borderId="1" xfId="0" applyFont="1" applyBorder="1" applyAlignment="1">
      <alignment horizontal="left" vertical="top"/>
    </xf>
    <xf numFmtId="0" fontId="0" fillId="0" borderId="1" xfId="0" applyBorder="1" applyAlignment="1">
      <alignment horizontal="left"/>
    </xf>
    <xf numFmtId="0" fontId="20" fillId="0" borderId="1" xfId="0" applyFont="1" applyBorder="1"/>
    <xf numFmtId="0" fontId="20" fillId="0" borderId="0" xfId="0" applyFont="1"/>
    <xf numFmtId="0" fontId="20" fillId="0" borderId="1" xfId="0" applyFont="1" applyBorder="1" applyAlignment="1">
      <alignment horizontal="left"/>
    </xf>
    <xf numFmtId="164" fontId="20" fillId="0" borderId="1" xfId="0" applyNumberFormat="1" applyFont="1" applyBorder="1" applyAlignment="1">
      <alignment horizontal="left" vertical="center"/>
    </xf>
    <xf numFmtId="3" fontId="20" fillId="0" borderId="1" xfId="0" applyNumberFormat="1" applyFont="1" applyBorder="1" applyAlignment="1">
      <alignment horizontal="left"/>
    </xf>
    <xf numFmtId="1" fontId="0" fillId="0" borderId="4" xfId="0" applyNumberFormat="1" applyBorder="1"/>
    <xf numFmtId="16" fontId="20" fillId="0" borderId="1" xfId="0" applyNumberFormat="1" applyFont="1" applyBorder="1" applyAlignment="1">
      <alignment horizontal="left"/>
    </xf>
    <xf numFmtId="168" fontId="20" fillId="0" borderId="1" xfId="0" applyNumberFormat="1" applyFont="1" applyBorder="1" applyAlignment="1">
      <alignment horizontal="left" vertical="center"/>
    </xf>
    <xf numFmtId="164" fontId="20" fillId="0" borderId="1" xfId="0" applyNumberFormat="1" applyFont="1" applyBorder="1" applyAlignment="1">
      <alignment horizontal="left"/>
    </xf>
    <xf numFmtId="168" fontId="0" fillId="0" borderId="4" xfId="0" applyNumberFormat="1" applyBorder="1" applyAlignment="1">
      <alignment horizontal="left" vertical="center" wrapText="1"/>
    </xf>
    <xf numFmtId="0" fontId="19" fillId="0" borderId="0" xfId="0" applyFont="1"/>
    <xf numFmtId="168" fontId="0" fillId="0" borderId="1" xfId="0" applyNumberFormat="1" applyBorder="1" applyAlignment="1">
      <alignment horizontal="left"/>
    </xf>
    <xf numFmtId="0" fontId="20" fillId="0" borderId="0" xfId="0" applyFont="1" applyAlignment="1">
      <alignment horizontal="center"/>
    </xf>
    <xf numFmtId="0" fontId="20" fillId="0" borderId="0" xfId="1" applyFont="1" applyAlignment="1">
      <alignment horizontal="left" vertical="center"/>
    </xf>
    <xf numFmtId="16" fontId="20" fillId="0" borderId="0" xfId="0" applyNumberFormat="1" applyFont="1" applyAlignment="1">
      <alignment horizontal="left"/>
    </xf>
    <xf numFmtId="16" fontId="20" fillId="0" borderId="0" xfId="0" applyNumberFormat="1" applyFont="1" applyAlignment="1">
      <alignment horizontal="left" vertical="center"/>
    </xf>
    <xf numFmtId="3" fontId="20" fillId="0" borderId="0" xfId="0" applyNumberFormat="1" applyFont="1" applyAlignment="1">
      <alignment horizontal="left"/>
    </xf>
    <xf numFmtId="164" fontId="20" fillId="0" borderId="0" xfId="0" applyNumberFormat="1" applyFont="1" applyAlignment="1">
      <alignment horizontal="left"/>
    </xf>
    <xf numFmtId="168" fontId="20" fillId="0" borderId="0" xfId="0" applyNumberFormat="1" applyFont="1" applyAlignment="1">
      <alignment horizontal="left"/>
    </xf>
    <xf numFmtId="1" fontId="0" fillId="0" borderId="0" xfId="0" applyNumberFormat="1" applyAlignment="1">
      <alignment horizontal="center"/>
    </xf>
    <xf numFmtId="14" fontId="20" fillId="0" borderId="0" xfId="0" applyNumberFormat="1" applyFont="1" applyAlignment="1">
      <alignment horizontal="center"/>
    </xf>
    <xf numFmtId="168" fontId="0" fillId="0" borderId="0" xfId="0" applyNumberFormat="1" applyAlignment="1">
      <alignment horizontal="left"/>
    </xf>
    <xf numFmtId="16" fontId="0" fillId="0" borderId="0" xfId="0" applyNumberFormat="1" applyAlignment="1">
      <alignment horizontal="left"/>
    </xf>
    <xf numFmtId="1" fontId="31" fillId="0" borderId="1" xfId="0" applyNumberFormat="1" applyFont="1" applyBorder="1" applyAlignment="1">
      <alignment horizontal="left" vertical="center"/>
    </xf>
    <xf numFmtId="0" fontId="20" fillId="0" borderId="0" xfId="0" applyFont="1" applyAlignment="1">
      <alignment horizontal="center" vertical="center"/>
    </xf>
    <xf numFmtId="14" fontId="0" fillId="0" borderId="0" xfId="0" applyNumberFormat="1" applyAlignment="1">
      <alignment horizontal="left"/>
    </xf>
    <xf numFmtId="0" fontId="0" fillId="10" borderId="0" xfId="0" applyFill="1" applyAlignment="1">
      <alignment horizontal="left"/>
    </xf>
    <xf numFmtId="0" fontId="0" fillId="5" borderId="0" xfId="0" applyFill="1" applyAlignment="1">
      <alignment horizontal="left"/>
    </xf>
    <xf numFmtId="0" fontId="0" fillId="3" borderId="0" xfId="0" applyFill="1" applyAlignment="1">
      <alignment horizontal="left"/>
    </xf>
    <xf numFmtId="0" fontId="75" fillId="0" borderId="0" xfId="0" applyFont="1"/>
    <xf numFmtId="0" fontId="76" fillId="0" borderId="0" xfId="0" applyFont="1" applyAlignment="1">
      <alignment horizontal="center" vertical="top"/>
    </xf>
    <xf numFmtId="0" fontId="59" fillId="0" borderId="1" xfId="0" applyFont="1" applyBorder="1"/>
    <xf numFmtId="44" fontId="0" fillId="0" borderId="1" xfId="2" applyFont="1" applyBorder="1"/>
    <xf numFmtId="44" fontId="0" fillId="0" borderId="0" xfId="2" applyFont="1"/>
    <xf numFmtId="0" fontId="0" fillId="0" borderId="1" xfId="0" applyBorder="1" applyAlignment="1">
      <alignment wrapText="1"/>
    </xf>
    <xf numFmtId="16" fontId="20" fillId="0" borderId="0" xfId="0" applyNumberFormat="1" applyFont="1"/>
    <xf numFmtId="14" fontId="20" fillId="0" borderId="4" xfId="0" applyNumberFormat="1" applyFont="1" applyBorder="1" applyAlignment="1">
      <alignment horizontal="center"/>
    </xf>
    <xf numFmtId="14" fontId="0" fillId="0" borderId="4" xfId="0" applyNumberFormat="1" applyBorder="1" applyAlignment="1">
      <alignment horizontal="center"/>
    </xf>
    <xf numFmtId="0" fontId="88" fillId="22" borderId="1" xfId="0" applyFont="1" applyFill="1" applyBorder="1" applyAlignment="1">
      <alignment horizontal="center" vertical="center" wrapText="1"/>
    </xf>
    <xf numFmtId="0" fontId="88" fillId="22" borderId="1" xfId="0" applyFont="1" applyFill="1" applyBorder="1" applyAlignment="1">
      <alignment horizontal="center" vertical="center"/>
    </xf>
    <xf numFmtId="16" fontId="89" fillId="0" borderId="1" xfId="0" applyNumberFormat="1" applyFont="1" applyBorder="1" applyAlignment="1">
      <alignment horizontal="center" vertical="center"/>
    </xf>
    <xf numFmtId="1" fontId="89" fillId="0" borderId="1" xfId="0" applyNumberFormat="1" applyFont="1" applyBorder="1" applyAlignment="1">
      <alignment horizontal="center" vertical="center"/>
    </xf>
    <xf numFmtId="0" fontId="89" fillId="0" borderId="1" xfId="0" applyFont="1" applyBorder="1" applyAlignment="1">
      <alignment horizontal="center" vertical="center"/>
    </xf>
    <xf numFmtId="0" fontId="0" fillId="0" borderId="5" xfId="0" applyBorder="1"/>
    <xf numFmtId="16" fontId="0" fillId="0" borderId="1" xfId="0" applyNumberFormat="1" applyBorder="1"/>
    <xf numFmtId="0" fontId="79" fillId="4" borderId="1" xfId="0" applyFont="1" applyFill="1" applyBorder="1"/>
    <xf numFmtId="0" fontId="90" fillId="4" borderId="24" xfId="0" applyFont="1" applyFill="1" applyBorder="1" applyAlignment="1">
      <alignment horizontal="center" vertical="center"/>
    </xf>
    <xf numFmtId="0" fontId="20" fillId="4" borderId="1" xfId="0" applyFont="1" applyFill="1" applyBorder="1" applyAlignment="1">
      <alignment horizontal="left"/>
    </xf>
    <xf numFmtId="14" fontId="0" fillId="4" borderId="4" xfId="0" applyNumberFormat="1" applyFill="1" applyBorder="1" applyAlignment="1">
      <alignment horizontal="center"/>
    </xf>
    <xf numFmtId="16" fontId="0" fillId="0" borderId="0" xfId="0" applyNumberFormat="1"/>
    <xf numFmtId="3" fontId="20" fillId="4" borderId="1" xfId="0" applyNumberFormat="1" applyFont="1" applyFill="1" applyBorder="1" applyAlignment="1">
      <alignment horizontal="left" vertical="center"/>
    </xf>
    <xf numFmtId="168" fontId="20" fillId="4" borderId="1" xfId="0" applyNumberFormat="1" applyFont="1" applyFill="1" applyBorder="1" applyAlignment="1">
      <alignment horizontal="left" vertical="center"/>
    </xf>
    <xf numFmtId="14" fontId="20" fillId="4" borderId="1" xfId="0" applyNumberFormat="1" applyFont="1" applyFill="1" applyBorder="1" applyAlignment="1">
      <alignment horizontal="center"/>
    </xf>
    <xf numFmtId="0" fontId="31" fillId="5" borderId="1" xfId="0" applyFont="1" applyFill="1" applyBorder="1" applyAlignment="1">
      <alignment horizontal="left"/>
    </xf>
    <xf numFmtId="0" fontId="31" fillId="5" borderId="1" xfId="0" applyFont="1" applyFill="1" applyBorder="1" applyAlignment="1">
      <alignment horizontal="center"/>
    </xf>
    <xf numFmtId="0" fontId="22" fillId="13" borderId="1" xfId="0" applyFont="1" applyFill="1" applyBorder="1" applyAlignment="1">
      <alignment horizontal="left" vertical="center" wrapText="1"/>
    </xf>
    <xf numFmtId="169" fontId="12" fillId="4" borderId="1" xfId="0" applyNumberFormat="1" applyFont="1" applyFill="1" applyBorder="1" applyAlignment="1">
      <alignment horizontal="left" vertical="center"/>
    </xf>
    <xf numFmtId="3" fontId="20" fillId="4" borderId="1" xfId="0" applyNumberFormat="1" applyFont="1" applyFill="1" applyBorder="1" applyAlignment="1">
      <alignment horizontal="left"/>
    </xf>
    <xf numFmtId="168" fontId="20" fillId="4" borderId="1" xfId="0" applyNumberFormat="1" applyFont="1" applyFill="1" applyBorder="1" applyAlignment="1">
      <alignment horizontal="left"/>
    </xf>
    <xf numFmtId="0" fontId="81" fillId="4" borderId="1" xfId="0" applyFont="1" applyFill="1" applyBorder="1"/>
    <xf numFmtId="0" fontId="20" fillId="3" borderId="1" xfId="1" applyFont="1" applyFill="1" applyBorder="1" applyAlignment="1">
      <alignment horizontal="center" vertical="center"/>
    </xf>
    <xf numFmtId="0" fontId="20" fillId="3" borderId="1" xfId="1" applyFont="1" applyFill="1" applyBorder="1" applyAlignment="1">
      <alignment horizontal="left" vertical="center"/>
    </xf>
    <xf numFmtId="0" fontId="20" fillId="3" borderId="1" xfId="0" applyFont="1" applyFill="1" applyBorder="1" applyAlignment="1">
      <alignment horizontal="center" vertical="center"/>
    </xf>
    <xf numFmtId="171" fontId="59" fillId="3" borderId="1" xfId="0" applyNumberFormat="1" applyFont="1" applyFill="1" applyBorder="1" applyAlignment="1">
      <alignment horizontal="center"/>
    </xf>
    <xf numFmtId="171" fontId="59" fillId="3" borderId="3" xfId="0" applyNumberFormat="1" applyFont="1" applyFill="1" applyBorder="1" applyAlignment="1">
      <alignment horizontal="center"/>
    </xf>
    <xf numFmtId="173" fontId="0" fillId="3" borderId="1" xfId="0" applyNumberFormat="1" applyFill="1" applyBorder="1" applyAlignment="1">
      <alignment horizontal="center" vertical="top"/>
    </xf>
    <xf numFmtId="0" fontId="77" fillId="3" borderId="0" xfId="0" applyFont="1" applyFill="1" applyAlignment="1">
      <alignment horizontal="center" vertical="top"/>
    </xf>
    <xf numFmtId="16" fontId="75" fillId="3" borderId="1" xfId="0" applyNumberFormat="1" applyFont="1" applyFill="1" applyBorder="1" applyAlignment="1">
      <alignment horizontal="center"/>
    </xf>
    <xf numFmtId="0" fontId="75" fillId="3" borderId="1" xfId="0" applyFont="1" applyFill="1" applyBorder="1" applyAlignment="1">
      <alignment horizontal="center"/>
    </xf>
    <xf numFmtId="0" fontId="36" fillId="6" borderId="1" xfId="1" applyFont="1" applyFill="1" applyBorder="1" applyAlignment="1">
      <alignment vertical="center" wrapText="1"/>
    </xf>
    <xf numFmtId="0" fontId="36" fillId="6" borderId="1" xfId="1" applyFont="1" applyFill="1" applyBorder="1" applyAlignment="1">
      <alignment vertical="center"/>
    </xf>
    <xf numFmtId="0" fontId="36" fillId="6" borderId="1" xfId="1" applyFont="1" applyFill="1" applyBorder="1" applyAlignment="1">
      <alignment horizontal="center" vertical="center" wrapText="1"/>
    </xf>
    <xf numFmtId="0" fontId="11" fillId="6" borderId="1" xfId="1" applyFont="1" applyFill="1" applyBorder="1" applyAlignment="1">
      <alignment horizontal="left" vertical="center" wrapText="1"/>
    </xf>
    <xf numFmtId="0" fontId="20" fillId="6" borderId="1" xfId="1" applyFont="1" applyFill="1" applyBorder="1" applyAlignment="1">
      <alignment horizontal="center" vertical="center" wrapText="1"/>
    </xf>
    <xf numFmtId="0" fontId="36" fillId="6" borderId="4" xfId="1" applyFont="1" applyFill="1" applyBorder="1" applyAlignment="1">
      <alignment horizontal="center" vertical="center" wrapText="1"/>
    </xf>
    <xf numFmtId="0" fontId="36" fillId="6" borderId="1" xfId="1" applyFont="1" applyFill="1" applyBorder="1" applyAlignment="1">
      <alignment horizontal="center" vertical="center"/>
    </xf>
    <xf numFmtId="0" fontId="36" fillId="6" borderId="1" xfId="1" applyFont="1" applyFill="1" applyBorder="1" applyAlignment="1">
      <alignment horizontal="left" vertical="center"/>
    </xf>
    <xf numFmtId="0" fontId="36" fillId="6" borderId="4" xfId="1" applyFont="1" applyFill="1" applyBorder="1" applyAlignment="1">
      <alignment vertical="center" wrapText="1"/>
    </xf>
    <xf numFmtId="0" fontId="11" fillId="6" borderId="0" xfId="0" applyFont="1" applyFill="1" applyAlignment="1">
      <alignment vertical="center"/>
    </xf>
    <xf numFmtId="0" fontId="22" fillId="18" borderId="1" xfId="0" applyFont="1" applyFill="1" applyBorder="1" applyAlignment="1">
      <alignment horizontal="left" vertical="center" wrapText="1"/>
    </xf>
    <xf numFmtId="14" fontId="20" fillId="4" borderId="4" xfId="0" applyNumberFormat="1" applyFont="1" applyFill="1" applyBorder="1" applyAlignment="1">
      <alignment horizontal="center"/>
    </xf>
    <xf numFmtId="3" fontId="20" fillId="4" borderId="1" xfId="0" applyNumberFormat="1" applyFont="1" applyFill="1" applyBorder="1" applyAlignment="1">
      <alignment horizontal="center" vertical="center"/>
    </xf>
    <xf numFmtId="3" fontId="20" fillId="0" borderId="1" xfId="0" applyNumberFormat="1" applyFont="1" applyBorder="1" applyAlignment="1">
      <alignment horizontal="center"/>
    </xf>
    <xf numFmtId="3" fontId="20" fillId="0" borderId="0" xfId="0" applyNumberFormat="1" applyFont="1" applyAlignment="1">
      <alignment horizontal="center"/>
    </xf>
    <xf numFmtId="3" fontId="20" fillId="4" borderId="1" xfId="0" applyNumberFormat="1" applyFont="1" applyFill="1" applyBorder="1" applyAlignment="1">
      <alignment horizontal="center"/>
    </xf>
    <xf numFmtId="3" fontId="0" fillId="0" borderId="1" xfId="0" applyNumberFormat="1" applyBorder="1" applyAlignment="1">
      <alignment horizontal="center"/>
    </xf>
    <xf numFmtId="0" fontId="36" fillId="23" borderId="1" xfId="1" applyFont="1" applyFill="1" applyBorder="1" applyAlignment="1">
      <alignment horizontal="left" vertical="center" wrapText="1"/>
    </xf>
    <xf numFmtId="0" fontId="11" fillId="4" borderId="1" xfId="0" applyFont="1" applyFill="1" applyBorder="1" applyAlignment="1">
      <alignment vertical="center"/>
    </xf>
    <xf numFmtId="37" fontId="31" fillId="0" borderId="1" xfId="0" applyNumberFormat="1" applyFont="1" applyBorder="1" applyAlignment="1">
      <alignment horizontal="center"/>
    </xf>
    <xf numFmtId="37" fontId="31" fillId="0" borderId="1" xfId="0" applyNumberFormat="1" applyFont="1" applyBorder="1" applyAlignment="1">
      <alignment horizontal="center" vertical="center"/>
    </xf>
    <xf numFmtId="1" fontId="30" fillId="0" borderId="1" xfId="0" applyNumberFormat="1" applyFont="1" applyBorder="1" applyAlignment="1">
      <alignment horizontal="center" vertical="center"/>
    </xf>
    <xf numFmtId="0" fontId="87" fillId="0" borderId="1" xfId="0" applyFont="1" applyBorder="1" applyAlignment="1">
      <alignment horizontal="center" vertical="top"/>
    </xf>
    <xf numFmtId="0" fontId="91" fillId="3" borderId="1" xfId="1" applyFont="1" applyFill="1" applyBorder="1" applyAlignment="1">
      <alignment horizontal="center" vertical="center" wrapText="1"/>
    </xf>
    <xf numFmtId="16" fontId="20" fillId="4" borderId="1" xfId="0" applyNumberFormat="1" applyFont="1" applyFill="1" applyBorder="1" applyAlignment="1">
      <alignment horizontal="left"/>
    </xf>
    <xf numFmtId="164" fontId="20" fillId="4" borderId="1" xfId="0" applyNumberFormat="1" applyFont="1" applyFill="1" applyBorder="1" applyAlignment="1">
      <alignment horizontal="left"/>
    </xf>
    <xf numFmtId="0" fontId="0" fillId="10" borderId="0" xfId="0" applyFill="1" applyAlignment="1">
      <alignment horizontal="center"/>
    </xf>
    <xf numFmtId="3" fontId="0" fillId="5" borderId="0" xfId="0" applyNumberFormat="1" applyFill="1" applyAlignment="1">
      <alignment horizontal="center"/>
    </xf>
    <xf numFmtId="0" fontId="0" fillId="3" borderId="0" xfId="0" applyFill="1" applyAlignment="1">
      <alignment horizontal="center"/>
    </xf>
    <xf numFmtId="0" fontId="31" fillId="0" borderId="1" xfId="0" applyFont="1" applyBorder="1" applyAlignment="1">
      <alignment horizontal="center" vertical="center"/>
    </xf>
    <xf numFmtId="3" fontId="31" fillId="0" borderId="1" xfId="0" applyNumberFormat="1" applyFont="1" applyBorder="1" applyAlignment="1">
      <alignment horizontal="center"/>
    </xf>
    <xf numFmtId="0" fontId="19" fillId="6" borderId="1" xfId="1" applyFont="1" applyFill="1" applyBorder="1" applyAlignment="1">
      <alignment vertical="center" wrapText="1"/>
    </xf>
    <xf numFmtId="0" fontId="12" fillId="6" borderId="1" xfId="1" applyFont="1" applyFill="1" applyBorder="1" applyAlignment="1">
      <alignment horizontal="center" vertical="center"/>
    </xf>
    <xf numFmtId="0" fontId="12" fillId="6" borderId="1" xfId="1" applyFont="1" applyFill="1" applyBorder="1" applyAlignment="1">
      <alignment horizontal="left" vertical="center"/>
    </xf>
    <xf numFmtId="0" fontId="11" fillId="6" borderId="1" xfId="1" applyFont="1" applyFill="1" applyBorder="1" applyAlignment="1">
      <alignment vertical="center" wrapText="1"/>
    </xf>
    <xf numFmtId="0" fontId="11" fillId="6" borderId="1" xfId="1" applyFont="1" applyFill="1" applyBorder="1" applyAlignment="1">
      <alignment vertical="center"/>
    </xf>
    <xf numFmtId="0" fontId="12" fillId="6" borderId="1" xfId="1" applyFont="1" applyFill="1" applyBorder="1" applyAlignment="1">
      <alignment horizontal="center" vertical="center" wrapText="1"/>
    </xf>
    <xf numFmtId="0" fontId="12" fillId="0" borderId="0" xfId="0" applyFont="1" applyAlignment="1">
      <alignment vertical="center"/>
    </xf>
    <xf numFmtId="0" fontId="12" fillId="0" borderId="1" xfId="0" applyFont="1" applyBorder="1" applyAlignment="1">
      <alignment horizontal="left" vertical="center"/>
    </xf>
    <xf numFmtId="0" fontId="2" fillId="0" borderId="1" xfId="0" applyFont="1" applyBorder="1" applyAlignment="1">
      <alignment horizontal="left"/>
    </xf>
    <xf numFmtId="0" fontId="12" fillId="0" borderId="0" xfId="1" applyFont="1" applyAlignment="1">
      <alignment horizontal="center" vertical="center"/>
    </xf>
    <xf numFmtId="0" fontId="12" fillId="0" borderId="0" xfId="1" applyFont="1" applyAlignment="1">
      <alignment horizontal="left" vertical="center"/>
    </xf>
    <xf numFmtId="16" fontId="12" fillId="0" borderId="0" xfId="0" applyNumberFormat="1" applyFont="1" applyAlignment="1">
      <alignment horizontal="center" vertical="center"/>
    </xf>
    <xf numFmtId="0" fontId="12" fillId="0" borderId="0" xfId="0" applyFont="1"/>
    <xf numFmtId="0" fontId="12" fillId="0" borderId="0" xfId="0" applyFont="1" applyAlignment="1">
      <alignment horizontal="left" vertical="center"/>
    </xf>
    <xf numFmtId="14" fontId="2" fillId="0" borderId="0" xfId="0" applyNumberFormat="1" applyFont="1" applyAlignment="1">
      <alignment horizontal="center"/>
    </xf>
    <xf numFmtId="14" fontId="2" fillId="0" borderId="0" xfId="0" applyNumberFormat="1" applyFont="1" applyAlignment="1">
      <alignment horizontal="left"/>
    </xf>
    <xf numFmtId="14" fontId="2" fillId="0" borderId="0" xfId="0" applyNumberFormat="1" applyFont="1"/>
    <xf numFmtId="16" fontId="12" fillId="0" borderId="1" xfId="0" applyNumberFormat="1" applyFont="1" applyBorder="1" applyAlignment="1">
      <alignment horizontal="left" vertical="center"/>
    </xf>
    <xf numFmtId="16" fontId="2" fillId="0" borderId="0" xfId="0" applyNumberFormat="1" applyFont="1"/>
    <xf numFmtId="0" fontId="22" fillId="0" borderId="1" xfId="0" applyFont="1" applyBorder="1" applyAlignment="1">
      <alignment horizontal="left"/>
    </xf>
    <xf numFmtId="1" fontId="22" fillId="16" borderId="1" xfId="0" applyNumberFormat="1" applyFont="1" applyFill="1" applyBorder="1" applyAlignment="1">
      <alignment horizontal="left" vertical="center"/>
    </xf>
    <xf numFmtId="0" fontId="22" fillId="5" borderId="1" xfId="0" applyFont="1" applyFill="1" applyBorder="1" applyAlignment="1">
      <alignment horizontal="left"/>
    </xf>
    <xf numFmtId="0" fontId="29" fillId="0" borderId="1" xfId="0" applyFont="1" applyBorder="1" applyAlignment="1">
      <alignment horizontal="left" vertical="center"/>
    </xf>
    <xf numFmtId="0" fontId="28" fillId="3" borderId="1" xfId="0" applyFont="1" applyFill="1" applyBorder="1" applyAlignment="1">
      <alignment horizontal="left"/>
    </xf>
    <xf numFmtId="0" fontId="2" fillId="18" borderId="0" xfId="0" applyFont="1" applyFill="1"/>
    <xf numFmtId="0" fontId="76" fillId="4" borderId="1" xfId="1" applyFont="1" applyFill="1" applyBorder="1" applyAlignment="1">
      <alignment horizontal="center" vertical="center"/>
    </xf>
    <xf numFmtId="0" fontId="76" fillId="4" borderId="1" xfId="1" applyFont="1" applyFill="1" applyBorder="1" applyAlignment="1">
      <alignment horizontal="left" vertical="center"/>
    </xf>
    <xf numFmtId="16" fontId="76" fillId="4" borderId="1" xfId="0" applyNumberFormat="1" applyFont="1" applyFill="1" applyBorder="1" applyAlignment="1">
      <alignment horizontal="center" vertical="center"/>
    </xf>
    <xf numFmtId="0" fontId="41" fillId="4" borderId="1" xfId="0" applyFont="1" applyFill="1" applyBorder="1"/>
    <xf numFmtId="0" fontId="76" fillId="4" borderId="1" xfId="0" applyFont="1" applyFill="1" applyBorder="1"/>
    <xf numFmtId="0" fontId="76" fillId="4" borderId="1" xfId="0" applyFont="1" applyFill="1" applyBorder="1" applyAlignment="1">
      <alignment horizontal="left" vertical="center"/>
    </xf>
    <xf numFmtId="0" fontId="41" fillId="4" borderId="1" xfId="0" applyFont="1" applyFill="1" applyBorder="1" applyAlignment="1">
      <alignment horizontal="center"/>
    </xf>
    <xf numFmtId="0" fontId="76" fillId="4" borderId="1" xfId="0" applyFont="1" applyFill="1" applyBorder="1" applyAlignment="1">
      <alignment vertical="center"/>
    </xf>
    <xf numFmtId="14" fontId="76" fillId="4" borderId="1" xfId="0" applyNumberFormat="1" applyFont="1" applyFill="1" applyBorder="1" applyAlignment="1">
      <alignment horizontal="center" vertical="center"/>
    </xf>
    <xf numFmtId="14" fontId="41" fillId="4" borderId="1" xfId="0" applyNumberFormat="1" applyFont="1" applyFill="1" applyBorder="1" applyAlignment="1">
      <alignment horizontal="center"/>
    </xf>
    <xf numFmtId="14" fontId="41" fillId="4" borderId="4" xfId="0" applyNumberFormat="1" applyFont="1" applyFill="1" applyBorder="1" applyAlignment="1">
      <alignment horizontal="left"/>
    </xf>
    <xf numFmtId="14" fontId="41" fillId="0" borderId="1" xfId="0" applyNumberFormat="1" applyFont="1" applyBorder="1" applyAlignment="1">
      <alignment horizontal="center"/>
    </xf>
    <xf numFmtId="0" fontId="76" fillId="0" borderId="1" xfId="0" applyFont="1" applyBorder="1" applyAlignment="1">
      <alignment horizontal="left" vertical="center"/>
    </xf>
    <xf numFmtId="0" fontId="41" fillId="0" borderId="0" xfId="0" applyFont="1" applyAlignment="1">
      <alignment horizontal="center" vertical="top"/>
    </xf>
    <xf numFmtId="0" fontId="87" fillId="4" borderId="1" xfId="0" applyFont="1" applyFill="1" applyBorder="1"/>
    <xf numFmtId="0" fontId="76" fillId="4" borderId="1" xfId="0" applyFont="1" applyFill="1" applyBorder="1" applyAlignment="1">
      <alignment wrapText="1"/>
    </xf>
    <xf numFmtId="0" fontId="76" fillId="5" borderId="1" xfId="0" applyFont="1" applyFill="1" applyBorder="1" applyAlignment="1">
      <alignment wrapText="1"/>
    </xf>
    <xf numFmtId="0" fontId="81" fillId="5" borderId="1" xfId="0" applyFont="1" applyFill="1" applyBorder="1"/>
    <xf numFmtId="0" fontId="76" fillId="5" borderId="1" xfId="1" applyFont="1" applyFill="1" applyBorder="1" applyAlignment="1">
      <alignment horizontal="center" vertical="center"/>
    </xf>
    <xf numFmtId="0" fontId="76" fillId="5" borderId="1" xfId="1" applyFont="1" applyFill="1" applyBorder="1" applyAlignment="1">
      <alignment horizontal="left" vertical="center"/>
    </xf>
    <xf numFmtId="16" fontId="76" fillId="5" borderId="1" xfId="0" applyNumberFormat="1" applyFont="1" applyFill="1" applyBorder="1" applyAlignment="1">
      <alignment horizontal="center" vertical="center"/>
    </xf>
    <xf numFmtId="0" fontId="41" fillId="5" borderId="1" xfId="0" applyFont="1" applyFill="1" applyBorder="1"/>
    <xf numFmtId="0" fontId="76" fillId="5" borderId="1" xfId="0" applyFont="1" applyFill="1" applyBorder="1"/>
    <xf numFmtId="0" fontId="76" fillId="5" borderId="1" xfId="0" applyFont="1" applyFill="1" applyBorder="1" applyAlignment="1">
      <alignment vertical="center"/>
    </xf>
    <xf numFmtId="0" fontId="76" fillId="5" borderId="1" xfId="0" applyFont="1" applyFill="1" applyBorder="1" applyAlignment="1">
      <alignment horizontal="left" vertical="center"/>
    </xf>
    <xf numFmtId="0" fontId="41" fillId="5" borderId="1" xfId="0" applyFont="1" applyFill="1" applyBorder="1" applyAlignment="1">
      <alignment horizontal="center"/>
    </xf>
    <xf numFmtId="14" fontId="41" fillId="5" borderId="1" xfId="0" applyNumberFormat="1" applyFont="1" applyFill="1" applyBorder="1" applyAlignment="1">
      <alignment horizontal="center"/>
    </xf>
    <xf numFmtId="14" fontId="41" fillId="5" borderId="4" xfId="0" applyNumberFormat="1" applyFont="1" applyFill="1" applyBorder="1" applyAlignment="1">
      <alignment horizontal="center"/>
    </xf>
    <xf numFmtId="14" fontId="41" fillId="5" borderId="4" xfId="0" applyNumberFormat="1" applyFont="1" applyFill="1" applyBorder="1" applyAlignment="1">
      <alignment horizontal="left"/>
    </xf>
    <xf numFmtId="0" fontId="76" fillId="0" borderId="1" xfId="0" applyFont="1" applyBorder="1"/>
    <xf numFmtId="0" fontId="76" fillId="0" borderId="1" xfId="0" applyFont="1" applyBorder="1" applyAlignment="1">
      <alignment vertical="center"/>
    </xf>
    <xf numFmtId="0" fontId="41" fillId="0" borderId="1" xfId="0" applyFont="1" applyBorder="1"/>
    <xf numFmtId="0" fontId="41" fillId="4" borderId="1" xfId="0" applyFont="1" applyFill="1" applyBorder="1" applyAlignment="1">
      <alignment horizontal="left"/>
    </xf>
    <xf numFmtId="14" fontId="76" fillId="4" borderId="1" xfId="0" applyNumberFormat="1" applyFont="1" applyFill="1" applyBorder="1" applyAlignment="1">
      <alignment horizontal="center"/>
    </xf>
    <xf numFmtId="0" fontId="41" fillId="5" borderId="1" xfId="0" applyFont="1" applyFill="1" applyBorder="1" applyAlignment="1">
      <alignment horizontal="left"/>
    </xf>
    <xf numFmtId="0" fontId="87" fillId="0" borderId="1" xfId="0" applyFont="1" applyBorder="1" applyAlignment="1">
      <alignment horizontal="left" vertical="center"/>
    </xf>
    <xf numFmtId="0" fontId="76" fillId="9" borderId="1" xfId="0" applyFont="1" applyFill="1" applyBorder="1" applyAlignment="1">
      <alignment wrapText="1"/>
    </xf>
    <xf numFmtId="0" fontId="81" fillId="9" borderId="1" xfId="0" applyFont="1" applyFill="1" applyBorder="1"/>
    <xf numFmtId="0" fontId="76" fillId="0" borderId="1" xfId="1" applyFont="1" applyBorder="1" applyAlignment="1">
      <alignment horizontal="center" vertical="center"/>
    </xf>
    <xf numFmtId="0" fontId="76" fillId="0" borderId="1" xfId="1" applyFont="1" applyBorder="1" applyAlignment="1">
      <alignment horizontal="left" vertical="center"/>
    </xf>
    <xf numFmtId="16" fontId="76" fillId="0" borderId="1" xfId="0" applyNumberFormat="1" applyFont="1" applyBorder="1" applyAlignment="1">
      <alignment horizontal="center" vertical="center"/>
    </xf>
    <xf numFmtId="0" fontId="81" fillId="0" borderId="1" xfId="0" applyFont="1" applyBorder="1"/>
    <xf numFmtId="0" fontId="87" fillId="0" borderId="1" xfId="0" applyFont="1" applyBorder="1"/>
    <xf numFmtId="0" fontId="92" fillId="0" borderId="1" xfId="0" applyFont="1" applyBorder="1"/>
    <xf numFmtId="0" fontId="87" fillId="0" borderId="0" xfId="0" applyFont="1" applyAlignment="1">
      <alignment horizontal="center" vertical="top"/>
    </xf>
    <xf numFmtId="14" fontId="41" fillId="0" borderId="4" xfId="0" applyNumberFormat="1" applyFont="1" applyBorder="1" applyAlignment="1">
      <alignment horizontal="center"/>
    </xf>
    <xf numFmtId="14" fontId="41" fillId="0" borderId="4" xfId="0" applyNumberFormat="1" applyFont="1" applyBorder="1" applyAlignment="1">
      <alignment horizontal="left"/>
    </xf>
    <xf numFmtId="14" fontId="41" fillId="0" borderId="1" xfId="0" applyNumberFormat="1" applyFont="1" applyBorder="1" applyAlignment="1">
      <alignment horizontal="left"/>
    </xf>
    <xf numFmtId="0" fontId="41" fillId="0" borderId="1" xfId="0" applyFont="1" applyBorder="1" applyAlignment="1">
      <alignment horizontal="left"/>
    </xf>
    <xf numFmtId="0" fontId="41" fillId="0" borderId="1" xfId="0" applyFont="1" applyBorder="1" applyAlignment="1">
      <alignment vertical="center"/>
    </xf>
    <xf numFmtId="0" fontId="41" fillId="0" borderId="1" xfId="0" applyFont="1" applyBorder="1" applyAlignment="1">
      <alignment horizontal="left" vertical="center"/>
    </xf>
    <xf numFmtId="0" fontId="41" fillId="0" borderId="0" xfId="0" applyFont="1"/>
    <xf numFmtId="0" fontId="41" fillId="0" borderId="0" xfId="0" applyFont="1" applyAlignment="1">
      <alignment vertical="center"/>
    </xf>
    <xf numFmtId="0" fontId="93" fillId="6" borderId="4" xfId="1" applyFont="1" applyFill="1" applyBorder="1" applyAlignment="1">
      <alignment horizontal="left" vertical="center" wrapText="1"/>
    </xf>
    <xf numFmtId="1" fontId="41" fillId="0" borderId="1" xfId="0" applyNumberFormat="1" applyFont="1" applyBorder="1"/>
    <xf numFmtId="16" fontId="41" fillId="4" borderId="1" xfId="0" applyNumberFormat="1" applyFont="1" applyFill="1" applyBorder="1" applyAlignment="1">
      <alignment horizontal="left"/>
    </xf>
    <xf numFmtId="16" fontId="20" fillId="0" borderId="4" xfId="0" applyNumberFormat="1" applyFont="1" applyBorder="1" applyAlignment="1">
      <alignment horizontal="left" vertical="center"/>
    </xf>
    <xf numFmtId="169" fontId="12" fillId="0" borderId="1" xfId="0" applyNumberFormat="1" applyFont="1" applyBorder="1" applyAlignment="1">
      <alignment horizontal="left" vertical="center"/>
    </xf>
    <xf numFmtId="3" fontId="20" fillId="0" borderId="1" xfId="0" applyNumberFormat="1" applyFont="1" applyBorder="1" applyAlignment="1">
      <alignment horizontal="center" vertical="center"/>
    </xf>
    <xf numFmtId="3" fontId="20" fillId="0" borderId="1" xfId="0" applyNumberFormat="1" applyFont="1" applyBorder="1" applyAlignment="1">
      <alignment horizontal="left" vertical="center"/>
    </xf>
    <xf numFmtId="16" fontId="76" fillId="4" borderId="1" xfId="0" applyNumberFormat="1" applyFont="1" applyFill="1" applyBorder="1" applyAlignment="1">
      <alignment horizontal="left"/>
    </xf>
    <xf numFmtId="1" fontId="41" fillId="5" borderId="1" xfId="0" applyNumberFormat="1" applyFont="1" applyFill="1" applyBorder="1"/>
    <xf numFmtId="0" fontId="72" fillId="6" borderId="7" xfId="0" applyFont="1" applyFill="1" applyBorder="1" applyAlignment="1">
      <alignment horizontal="center" vertical="center"/>
    </xf>
    <xf numFmtId="0" fontId="11" fillId="13" borderId="7" xfId="0" applyFont="1" applyFill="1" applyBorder="1" applyAlignment="1">
      <alignment vertical="center"/>
    </xf>
    <xf numFmtId="0" fontId="11" fillId="17" borderId="7" xfId="0" applyFont="1" applyFill="1" applyBorder="1" applyAlignment="1">
      <alignment horizontal="center" vertical="center"/>
    </xf>
    <xf numFmtId="14" fontId="20" fillId="0" borderId="1" xfId="0" applyNumberFormat="1" applyFont="1" applyBorder="1" applyAlignment="1">
      <alignment vertical="center"/>
    </xf>
    <xf numFmtId="0" fontId="20" fillId="6" borderId="1" xfId="1" applyFont="1" applyFill="1" applyBorder="1" applyAlignment="1">
      <alignment horizontal="left" vertical="center" wrapText="1"/>
    </xf>
    <xf numFmtId="0" fontId="36" fillId="0" borderId="1" xfId="0" applyFont="1" applyBorder="1" applyAlignment="1">
      <alignment horizontal="left"/>
    </xf>
    <xf numFmtId="0" fontId="20" fillId="0" borderId="0" xfId="0" applyFont="1" applyAlignment="1">
      <alignment horizontal="left"/>
    </xf>
    <xf numFmtId="3" fontId="0" fillId="5" borderId="0" xfId="0" applyNumberFormat="1" applyFill="1" applyAlignment="1">
      <alignment horizontal="left"/>
    </xf>
    <xf numFmtId="3" fontId="31" fillId="0" borderId="1" xfId="0" applyNumberFormat="1" applyFont="1" applyBorder="1" applyAlignment="1">
      <alignment horizontal="left"/>
    </xf>
    <xf numFmtId="1" fontId="30" fillId="0" borderId="1" xfId="0" applyNumberFormat="1" applyFont="1" applyBorder="1" applyAlignment="1">
      <alignment horizontal="left" vertical="center"/>
    </xf>
    <xf numFmtId="14" fontId="41" fillId="4" borderId="4" xfId="0" applyNumberFormat="1" applyFont="1" applyFill="1" applyBorder="1" applyAlignment="1">
      <alignment horizontal="center"/>
    </xf>
    <xf numFmtId="1" fontId="20" fillId="4" borderId="1" xfId="0" applyNumberFormat="1" applyFont="1" applyFill="1" applyBorder="1" applyAlignment="1">
      <alignment horizontal="left"/>
    </xf>
    <xf numFmtId="16" fontId="20" fillId="4" borderId="1" xfId="0" applyNumberFormat="1" applyFont="1" applyFill="1" applyBorder="1"/>
    <xf numFmtId="3" fontId="0" fillId="4" borderId="1" xfId="0" applyNumberFormat="1" applyFill="1" applyBorder="1" applyAlignment="1">
      <alignment horizontal="left"/>
    </xf>
    <xf numFmtId="14" fontId="41" fillId="4" borderId="4" xfId="0" applyNumberFormat="1" applyFont="1" applyFill="1" applyBorder="1" applyAlignment="1">
      <alignment horizontal="left" wrapText="1"/>
    </xf>
    <xf numFmtId="0" fontId="76" fillId="5" borderId="1" xfId="0" applyFont="1" applyFill="1" applyBorder="1" applyAlignment="1">
      <alignment horizontal="left" vertical="top"/>
    </xf>
    <xf numFmtId="14" fontId="76" fillId="5" borderId="4" xfId="0" applyNumberFormat="1" applyFont="1" applyFill="1" applyBorder="1" applyAlignment="1">
      <alignment horizontal="left"/>
    </xf>
    <xf numFmtId="14" fontId="41" fillId="0" borderId="1" xfId="0" applyNumberFormat="1" applyFont="1" applyBorder="1"/>
    <xf numFmtId="1" fontId="76" fillId="0" borderId="1" xfId="0" applyNumberFormat="1" applyFont="1" applyBorder="1" applyAlignment="1">
      <alignment horizontal="left"/>
    </xf>
    <xf numFmtId="0" fontId="12" fillId="0" borderId="1" xfId="1" applyFont="1" applyBorder="1" applyAlignment="1">
      <alignment horizontal="center" vertical="center" wrapText="1"/>
    </xf>
    <xf numFmtId="0" fontId="12" fillId="0" borderId="1" xfId="1" applyFont="1" applyBorder="1" applyAlignment="1">
      <alignment vertical="center" wrapText="1"/>
    </xf>
    <xf numFmtId="0" fontId="12" fillId="0" borderId="1" xfId="1" applyFont="1" applyBorder="1" applyAlignment="1">
      <alignment horizontal="lef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76" fillId="0" borderId="1" xfId="0" applyFont="1" applyBorder="1" applyAlignment="1">
      <alignment horizontal="left" vertical="center" wrapText="1"/>
    </xf>
    <xf numFmtId="14" fontId="87" fillId="0" borderId="1" xfId="0" applyNumberFormat="1" applyFont="1" applyBorder="1"/>
    <xf numFmtId="2" fontId="76" fillId="0" borderId="1" xfId="0" applyNumberFormat="1" applyFont="1" applyBorder="1" applyAlignment="1">
      <alignment horizontal="left" vertical="center"/>
    </xf>
    <xf numFmtId="0" fontId="76" fillId="0" borderId="4" xfId="0" applyFont="1" applyBorder="1" applyAlignment="1">
      <alignment horizontal="left" vertical="center"/>
    </xf>
    <xf numFmtId="14" fontId="41" fillId="0" borderId="4" xfId="0" applyNumberFormat="1" applyFont="1" applyBorder="1"/>
    <xf numFmtId="0" fontId="12" fillId="0" borderId="0" xfId="0" applyFont="1" applyAlignment="1">
      <alignment horizontal="left" vertical="top"/>
    </xf>
    <xf numFmtId="0" fontId="12" fillId="0" borderId="0" xfId="0" applyFont="1" applyAlignment="1">
      <alignment horizontal="center" vertical="top"/>
    </xf>
    <xf numFmtId="0" fontId="41" fillId="4" borderId="1" xfId="0" applyFont="1" applyFill="1" applyBorder="1" applyAlignment="1">
      <alignment horizontal="right"/>
    </xf>
    <xf numFmtId="1" fontId="41" fillId="4" borderId="1" xfId="0" applyNumberFormat="1" applyFont="1" applyFill="1" applyBorder="1" applyAlignment="1">
      <alignment horizontal="right"/>
    </xf>
    <xf numFmtId="1" fontId="76" fillId="4" borderId="1" xfId="0" applyNumberFormat="1" applyFont="1" applyFill="1" applyBorder="1" applyAlignment="1">
      <alignment horizontal="right"/>
    </xf>
    <xf numFmtId="0" fontId="2" fillId="0" borderId="0" xfId="0" applyFont="1" applyAlignment="1">
      <alignment horizontal="right"/>
    </xf>
    <xf numFmtId="0" fontId="12" fillId="10" borderId="0" xfId="1" applyFont="1" applyFill="1" applyAlignment="1">
      <alignment horizontal="left" vertical="center"/>
    </xf>
    <xf numFmtId="0" fontId="12" fillId="5" borderId="0" xfId="1" applyFont="1" applyFill="1" applyAlignment="1">
      <alignment horizontal="left" vertical="center"/>
    </xf>
    <xf numFmtId="0" fontId="22" fillId="16" borderId="1" xfId="0" applyFont="1" applyFill="1" applyBorder="1" applyAlignment="1">
      <alignment horizontal="left" vertical="center"/>
    </xf>
    <xf numFmtId="37" fontId="22" fillId="0" borderId="1" xfId="0" applyNumberFormat="1" applyFont="1" applyBorder="1" applyAlignment="1">
      <alignment horizontal="left"/>
    </xf>
    <xf numFmtId="37" fontId="22" fillId="0" borderId="1" xfId="0" applyNumberFormat="1" applyFont="1" applyBorder="1" applyAlignment="1">
      <alignment horizontal="left" vertical="center"/>
    </xf>
    <xf numFmtId="1" fontId="29" fillId="0" borderId="1" xfId="0" applyNumberFormat="1" applyFont="1" applyBorder="1" applyAlignment="1">
      <alignment horizontal="left" vertical="center"/>
    </xf>
    <xf numFmtId="0" fontId="2" fillId="3" borderId="1" xfId="0" applyFont="1" applyFill="1" applyBorder="1" applyAlignment="1">
      <alignment horizontal="left"/>
    </xf>
    <xf numFmtId="0" fontId="2" fillId="18" borderId="0" xfId="0" applyFont="1" applyFill="1" applyAlignment="1">
      <alignment horizontal="left"/>
    </xf>
    <xf numFmtId="0" fontId="94" fillId="6" borderId="1" xfId="1" applyFont="1" applyFill="1" applyBorder="1" applyAlignment="1">
      <alignment horizontal="center" vertical="center" wrapText="1"/>
    </xf>
    <xf numFmtId="168" fontId="0" fillId="4" borderId="1" xfId="0" applyNumberFormat="1" applyFill="1" applyBorder="1" applyAlignment="1">
      <alignment horizontal="left"/>
    </xf>
    <xf numFmtId="14" fontId="20" fillId="4" borderId="1" xfId="0" applyNumberFormat="1" applyFont="1" applyFill="1" applyBorder="1" applyAlignment="1">
      <alignment horizontal="center" vertical="center"/>
    </xf>
    <xf numFmtId="16" fontId="87" fillId="4" borderId="1" xfId="0" applyNumberFormat="1" applyFont="1" applyFill="1" applyBorder="1" applyAlignment="1">
      <alignment horizontal="left"/>
    </xf>
    <xf numFmtId="1" fontId="41" fillId="4" borderId="1" xfId="0" applyNumberFormat="1" applyFont="1" applyFill="1" applyBorder="1"/>
    <xf numFmtId="0" fontId="41" fillId="4" borderId="4" xfId="0" applyFont="1" applyFill="1" applyBorder="1" applyAlignment="1">
      <alignment horizontal="left" vertical="center"/>
    </xf>
    <xf numFmtId="0" fontId="76" fillId="4" borderId="1" xfId="0" applyFont="1" applyFill="1" applyBorder="1" applyAlignment="1">
      <alignment horizontal="center" vertical="center"/>
    </xf>
    <xf numFmtId="0" fontId="12" fillId="6" borderId="1" xfId="1" applyFont="1" applyFill="1" applyBorder="1" applyAlignment="1">
      <alignment horizontal="left" vertical="center" wrapText="1"/>
    </xf>
    <xf numFmtId="164" fontId="76" fillId="0" borderId="1" xfId="0" applyNumberFormat="1" applyFont="1" applyBorder="1" applyAlignment="1">
      <alignment horizontal="left" vertical="center"/>
    </xf>
    <xf numFmtId="44" fontId="0" fillId="0" borderId="1" xfId="2" applyFont="1" applyBorder="1" applyAlignment="1">
      <alignment horizontal="center" vertical="top"/>
    </xf>
    <xf numFmtId="16" fontId="20" fillId="0" borderId="0" xfId="0" applyNumberFormat="1" applyFont="1" applyAlignment="1">
      <alignment horizontal="center"/>
    </xf>
    <xf numFmtId="1" fontId="20" fillId="0" borderId="0" xfId="0" applyNumberFormat="1" applyFont="1" applyAlignment="1">
      <alignment horizontal="left" vertical="center"/>
    </xf>
    <xf numFmtId="3" fontId="20" fillId="0" borderId="1" xfId="0" applyNumberFormat="1" applyFont="1" applyBorder="1"/>
    <xf numFmtId="3" fontId="20" fillId="4" borderId="1" xfId="0" applyNumberFormat="1" applyFont="1" applyFill="1" applyBorder="1"/>
    <xf numFmtId="0" fontId="36" fillId="5" borderId="1" xfId="1" applyFont="1" applyFill="1" applyBorder="1" applyAlignment="1">
      <alignment horizontal="left" vertical="center" wrapText="1"/>
    </xf>
    <xf numFmtId="14" fontId="0" fillId="5" borderId="1" xfId="0" applyNumberFormat="1" applyFill="1" applyBorder="1"/>
    <xf numFmtId="14" fontId="87" fillId="4" borderId="1" xfId="0" applyNumberFormat="1" applyFont="1" applyFill="1" applyBorder="1" applyAlignment="1">
      <alignment horizontal="center"/>
    </xf>
    <xf numFmtId="16" fontId="41" fillId="4" borderId="1" xfId="0" applyNumberFormat="1" applyFont="1" applyFill="1" applyBorder="1" applyAlignment="1">
      <alignment horizontal="center"/>
    </xf>
    <xf numFmtId="0" fontId="87" fillId="4" borderId="1" xfId="0" applyFont="1" applyFill="1" applyBorder="1" applyAlignment="1">
      <alignment horizontal="left"/>
    </xf>
    <xf numFmtId="164" fontId="76" fillId="4" borderId="1" xfId="0" applyNumberFormat="1" applyFont="1" applyFill="1" applyBorder="1" applyAlignment="1">
      <alignment horizontal="left" vertical="center"/>
    </xf>
    <xf numFmtId="0" fontId="87" fillId="5" borderId="1" xfId="0" applyFont="1" applyFill="1" applyBorder="1" applyAlignment="1">
      <alignment horizontal="left"/>
    </xf>
    <xf numFmtId="164" fontId="76" fillId="5" borderId="1" xfId="0" applyNumberFormat="1" applyFont="1" applyFill="1" applyBorder="1" applyAlignment="1">
      <alignment horizontal="left" vertical="center"/>
    </xf>
    <xf numFmtId="1" fontId="41" fillId="4" borderId="1" xfId="0" applyNumberFormat="1" applyFont="1" applyFill="1" applyBorder="1" applyAlignment="1">
      <alignment horizontal="left"/>
    </xf>
    <xf numFmtId="14" fontId="76" fillId="4" borderId="1" xfId="0" applyNumberFormat="1" applyFont="1" applyFill="1" applyBorder="1" applyAlignment="1">
      <alignment horizontal="left" vertical="center"/>
    </xf>
    <xf numFmtId="1" fontId="41" fillId="4" borderId="4" xfId="0" applyNumberFormat="1" applyFont="1" applyFill="1" applyBorder="1" applyAlignment="1">
      <alignment horizontal="left"/>
    </xf>
    <xf numFmtId="1" fontId="41" fillId="4" borderId="1" xfId="0" applyNumberFormat="1" applyFont="1" applyFill="1" applyBorder="1" applyAlignment="1">
      <alignment horizontal="center"/>
    </xf>
    <xf numFmtId="3" fontId="0" fillId="4" borderId="1" xfId="0" applyNumberFormat="1" applyFill="1" applyBorder="1"/>
    <xf numFmtId="1" fontId="0" fillId="4" borderId="4" xfId="0" applyNumberFormat="1" applyFill="1" applyBorder="1"/>
    <xf numFmtId="14" fontId="20" fillId="4" borderId="21" xfId="0" applyNumberFormat="1" applyFont="1" applyFill="1" applyBorder="1" applyAlignment="1">
      <alignment horizontal="center"/>
    </xf>
    <xf numFmtId="1" fontId="0" fillId="4" borderId="21" xfId="0" applyNumberFormat="1" applyFill="1" applyBorder="1"/>
    <xf numFmtId="1" fontId="0" fillId="4" borderId="25" xfId="0" applyNumberFormat="1" applyFill="1" applyBorder="1"/>
    <xf numFmtId="14" fontId="0" fillId="4" borderId="25" xfId="0" applyNumberFormat="1" applyFill="1" applyBorder="1" applyAlignment="1">
      <alignment horizontal="center"/>
    </xf>
    <xf numFmtId="14" fontId="20" fillId="4" borderId="26" xfId="0" applyNumberFormat="1" applyFont="1" applyFill="1" applyBorder="1" applyAlignment="1">
      <alignment horizontal="center"/>
    </xf>
    <xf numFmtId="14" fontId="76" fillId="4" borderId="4" xfId="0" applyNumberFormat="1" applyFont="1" applyFill="1" applyBorder="1" applyAlignment="1">
      <alignment horizontal="left" vertical="center"/>
    </xf>
    <xf numFmtId="14" fontId="76" fillId="4" borderId="4" xfId="0" applyNumberFormat="1" applyFont="1" applyFill="1" applyBorder="1" applyAlignment="1">
      <alignment horizontal="left"/>
    </xf>
    <xf numFmtId="14" fontId="20" fillId="4" borderId="4" xfId="0" applyNumberFormat="1" applyFont="1" applyFill="1" applyBorder="1" applyAlignment="1">
      <alignment horizontal="left"/>
    </xf>
    <xf numFmtId="0" fontId="36" fillId="11" borderId="1" xfId="1" applyFont="1" applyFill="1" applyBorder="1" applyAlignment="1">
      <alignment horizontal="left" vertical="center" wrapText="1"/>
    </xf>
    <xf numFmtId="0" fontId="75" fillId="0" borderId="1" xfId="0" applyFont="1" applyBorder="1" applyAlignment="1">
      <alignment horizontal="left"/>
    </xf>
    <xf numFmtId="0" fontId="76" fillId="4" borderId="1" xfId="0" applyFont="1" applyFill="1" applyBorder="1" applyAlignment="1">
      <alignment horizontal="left"/>
    </xf>
    <xf numFmtId="14" fontId="87" fillId="4" borderId="4" xfId="0" applyNumberFormat="1" applyFont="1" applyFill="1" applyBorder="1" applyAlignment="1">
      <alignment horizontal="left"/>
    </xf>
    <xf numFmtId="16" fontId="2" fillId="0" borderId="0" xfId="0" applyNumberFormat="1" applyFont="1" applyAlignment="1">
      <alignment horizontal="center"/>
    </xf>
    <xf numFmtId="168" fontId="20" fillId="0" borderId="1" xfId="0" applyNumberFormat="1" applyFont="1" applyBorder="1"/>
    <xf numFmtId="168" fontId="20" fillId="0" borderId="1" xfId="0" applyNumberFormat="1" applyFont="1" applyBorder="1" applyAlignment="1">
      <alignment vertical="center"/>
    </xf>
    <xf numFmtId="168" fontId="20" fillId="0" borderId="0" xfId="0" applyNumberFormat="1" applyFont="1"/>
    <xf numFmtId="44" fontId="21" fillId="0" borderId="1" xfId="2" applyFont="1" applyBorder="1" applyAlignment="1">
      <alignment horizontal="center" vertical="top"/>
    </xf>
    <xf numFmtId="44" fontId="21" fillId="0" borderId="0" xfId="2" applyFont="1"/>
    <xf numFmtId="44" fontId="21" fillId="0" borderId="0" xfId="2" applyFont="1" applyAlignment="1">
      <alignment vertical="center"/>
    </xf>
    <xf numFmtId="44" fontId="96" fillId="13" borderId="20" xfId="2" applyFont="1" applyFill="1" applyBorder="1" applyAlignment="1">
      <alignment vertical="center"/>
    </xf>
    <xf numFmtId="44" fontId="21" fillId="0" borderId="1" xfId="2" applyFont="1" applyBorder="1"/>
    <xf numFmtId="16" fontId="20" fillId="0" borderId="0" xfId="0" applyNumberFormat="1" applyFont="1" applyAlignment="1">
      <alignment horizontal="center" vertical="center"/>
    </xf>
    <xf numFmtId="3" fontId="20" fillId="0" borderId="0" xfId="0" applyNumberFormat="1" applyFont="1" applyAlignment="1">
      <alignment horizontal="center" vertical="center"/>
    </xf>
    <xf numFmtId="3" fontId="20" fillId="0" borderId="0" xfId="0" applyNumberFormat="1" applyFont="1" applyAlignment="1">
      <alignment horizontal="left" vertical="center"/>
    </xf>
    <xf numFmtId="0" fontId="20" fillId="0" borderId="0" xfId="0" applyFont="1" applyAlignment="1">
      <alignment horizontal="left" vertical="center"/>
    </xf>
    <xf numFmtId="164" fontId="20" fillId="0" borderId="0" xfId="0" applyNumberFormat="1" applyFont="1" applyAlignment="1">
      <alignment horizontal="left" vertical="center"/>
    </xf>
    <xf numFmtId="168" fontId="20" fillId="0" borderId="0" xfId="0" applyNumberFormat="1" applyFont="1" applyAlignment="1">
      <alignment horizontal="left" vertical="center"/>
    </xf>
    <xf numFmtId="168" fontId="0" fillId="0" borderId="0" xfId="0" applyNumberFormat="1" applyAlignment="1">
      <alignment horizontal="left" vertical="center" wrapText="1"/>
    </xf>
    <xf numFmtId="14" fontId="20" fillId="0" borderId="0" xfId="0" applyNumberFormat="1" applyFont="1" applyAlignment="1">
      <alignment vertical="center"/>
    </xf>
    <xf numFmtId="0" fontId="19" fillId="0" borderId="0" xfId="0" applyFont="1" applyAlignment="1">
      <alignment vertical="center"/>
    </xf>
    <xf numFmtId="44" fontId="0" fillId="0" borderId="0" xfId="2" applyFont="1" applyBorder="1" applyAlignment="1">
      <alignment horizontal="center" vertical="top"/>
    </xf>
    <xf numFmtId="168" fontId="0" fillId="3" borderId="1" xfId="0" applyNumberFormat="1" applyFill="1" applyBorder="1"/>
    <xf numFmtId="44" fontId="2" fillId="0" borderId="0" xfId="2" applyFont="1" applyAlignment="1">
      <alignment vertical="center"/>
    </xf>
    <xf numFmtId="44" fontId="11" fillId="13" borderId="20" xfId="2" applyFont="1" applyFill="1" applyBorder="1" applyAlignment="1">
      <alignment vertical="center"/>
    </xf>
    <xf numFmtId="0" fontId="87" fillId="4" borderId="1" xfId="0" applyFont="1" applyFill="1" applyBorder="1" applyAlignment="1">
      <alignment horizontal="left" vertical="center"/>
    </xf>
    <xf numFmtId="0" fontId="20" fillId="10" borderId="1" xfId="1" applyFont="1" applyFill="1" applyBorder="1" applyAlignment="1">
      <alignment horizontal="left" vertical="center"/>
    </xf>
    <xf numFmtId="0" fontId="0" fillId="10" borderId="1" xfId="0" applyFill="1" applyBorder="1"/>
    <xf numFmtId="16" fontId="2" fillId="0" borderId="0" xfId="0" applyNumberFormat="1" applyFont="1" applyAlignment="1">
      <alignment vertical="center"/>
    </xf>
    <xf numFmtId="169" fontId="20" fillId="0" borderId="1" xfId="0" applyNumberFormat="1" applyFont="1" applyBorder="1" applyAlignment="1">
      <alignment horizontal="left"/>
    </xf>
    <xf numFmtId="164" fontId="20" fillId="5" borderId="1" xfId="0" applyNumberFormat="1" applyFont="1" applyFill="1" applyBorder="1" applyAlignment="1">
      <alignment horizontal="left" vertical="center"/>
    </xf>
    <xf numFmtId="164" fontId="87" fillId="4" borderId="1" xfId="0" applyNumberFormat="1" applyFont="1" applyFill="1" applyBorder="1" applyAlignment="1">
      <alignment horizontal="left" vertical="center"/>
    </xf>
    <xf numFmtId="0" fontId="41" fillId="4" borderId="4" xfId="0" applyFont="1" applyFill="1" applyBorder="1" applyAlignment="1">
      <alignment horizontal="left"/>
    </xf>
    <xf numFmtId="14" fontId="76" fillId="4" borderId="4" xfId="0" applyNumberFormat="1" applyFont="1" applyFill="1" applyBorder="1" applyAlignment="1">
      <alignment horizontal="center"/>
    </xf>
    <xf numFmtId="14" fontId="87" fillId="4" borderId="4" xfId="0" applyNumberFormat="1" applyFont="1" applyFill="1" applyBorder="1"/>
    <xf numFmtId="14" fontId="87" fillId="0" borderId="4" xfId="0" applyNumberFormat="1" applyFont="1" applyBorder="1"/>
    <xf numFmtId="0" fontId="0" fillId="6" borderId="1" xfId="0" applyFill="1" applyBorder="1"/>
    <xf numFmtId="0" fontId="11" fillId="6" borderId="1" xfId="1" applyFont="1" applyFill="1" applyBorder="1" applyAlignment="1">
      <alignment horizontal="center" vertical="center" wrapText="1"/>
    </xf>
    <xf numFmtId="1" fontId="76" fillId="4" borderId="1" xfId="0" applyNumberFormat="1" applyFont="1" applyFill="1" applyBorder="1" applyAlignment="1">
      <alignment horizontal="center"/>
    </xf>
    <xf numFmtId="1" fontId="76" fillId="5" borderId="1" xfId="0" applyNumberFormat="1" applyFont="1" applyFill="1" applyBorder="1" applyAlignment="1">
      <alignment horizontal="center"/>
    </xf>
    <xf numFmtId="1" fontId="76" fillId="0" borderId="1" xfId="0" applyNumberFormat="1" applyFont="1" applyBorder="1" applyAlignment="1">
      <alignment horizontal="center"/>
    </xf>
    <xf numFmtId="0" fontId="12" fillId="0" borderId="0" xfId="0" applyFont="1" applyAlignment="1">
      <alignment horizontal="center" vertical="center"/>
    </xf>
    <xf numFmtId="0" fontId="12" fillId="0" borderId="0" xfId="0" applyFont="1" applyAlignment="1">
      <alignment horizontal="center"/>
    </xf>
    <xf numFmtId="0" fontId="12" fillId="3" borderId="1" xfId="1" applyFont="1" applyFill="1" applyBorder="1" applyAlignment="1">
      <alignment vertical="center" wrapText="1"/>
    </xf>
    <xf numFmtId="0" fontId="20" fillId="0" borderId="0" xfId="0" applyFont="1" applyAlignment="1">
      <alignment vertical="center"/>
    </xf>
    <xf numFmtId="14" fontId="12" fillId="6" borderId="1" xfId="1" applyNumberFormat="1" applyFont="1" applyFill="1" applyBorder="1" applyAlignment="1">
      <alignment horizontal="left" vertical="center" wrapText="1"/>
    </xf>
    <xf numFmtId="164" fontId="12" fillId="0" borderId="0" xfId="0" applyNumberFormat="1" applyFont="1" applyAlignment="1">
      <alignment horizontal="left" vertical="center"/>
    </xf>
    <xf numFmtId="1" fontId="2" fillId="0" borderId="0" xfId="0" applyNumberFormat="1" applyFont="1" applyAlignment="1">
      <alignment horizontal="left"/>
    </xf>
    <xf numFmtId="14" fontId="2" fillId="3" borderId="0" xfId="0" applyNumberFormat="1" applyFont="1" applyFill="1" applyAlignment="1">
      <alignment horizontal="left"/>
    </xf>
    <xf numFmtId="1" fontId="76" fillId="4" borderId="1" xfId="0" applyNumberFormat="1" applyFont="1" applyFill="1" applyBorder="1" applyAlignment="1">
      <alignment horizontal="center" vertical="center"/>
    </xf>
    <xf numFmtId="0" fontId="76" fillId="4" borderId="1" xfId="0" applyFont="1" applyFill="1" applyBorder="1" applyAlignment="1">
      <alignment horizontal="center"/>
    </xf>
    <xf numFmtId="0" fontId="20" fillId="3" borderId="1" xfId="0" applyFont="1" applyFill="1" applyBorder="1"/>
    <xf numFmtId="16" fontId="20" fillId="0" borderId="1" xfId="0" applyNumberFormat="1" applyFont="1" applyBorder="1" applyAlignment="1">
      <alignment horizontal="left" vertical="center" wrapText="1"/>
    </xf>
    <xf numFmtId="16" fontId="20" fillId="10" borderId="1" xfId="0" applyNumberFormat="1" applyFont="1" applyFill="1" applyBorder="1" applyAlignment="1">
      <alignment horizontal="left" vertical="center"/>
    </xf>
    <xf numFmtId="164" fontId="20" fillId="3" borderId="1" xfId="0" applyNumberFormat="1" applyFont="1" applyFill="1" applyBorder="1" applyAlignment="1">
      <alignment horizontal="left" vertical="center"/>
    </xf>
    <xf numFmtId="168" fontId="20" fillId="5" borderId="1" xfId="0" applyNumberFormat="1" applyFont="1" applyFill="1" applyBorder="1"/>
    <xf numFmtId="168" fontId="20" fillId="3" borderId="1" xfId="0" applyNumberFormat="1" applyFont="1" applyFill="1" applyBorder="1"/>
    <xf numFmtId="0" fontId="2" fillId="10" borderId="0" xfId="0" applyFont="1" applyFill="1" applyAlignment="1">
      <alignment vertical="center"/>
    </xf>
    <xf numFmtId="0" fontId="2" fillId="0" borderId="0" xfId="0" applyFont="1" applyAlignment="1">
      <alignment horizontal="left" vertical="center"/>
    </xf>
    <xf numFmtId="0" fontId="2" fillId="0" borderId="0" xfId="0" applyFont="1" applyAlignment="1">
      <alignment horizontal="right" vertical="center"/>
    </xf>
    <xf numFmtId="14" fontId="2" fillId="0" borderId="0" xfId="0" applyNumberFormat="1" applyFont="1" applyAlignment="1">
      <alignment horizontal="left" vertical="center"/>
    </xf>
    <xf numFmtId="0" fontId="2" fillId="5" borderId="0" xfId="0" applyFont="1" applyFill="1" applyAlignment="1">
      <alignment vertical="center"/>
    </xf>
    <xf numFmtId="0" fontId="12" fillId="3" borderId="0" xfId="0" applyFont="1" applyFill="1" applyAlignment="1">
      <alignment vertical="center"/>
    </xf>
    <xf numFmtId="0" fontId="2" fillId="3" borderId="0" xfId="0" applyFont="1" applyFill="1" applyAlignment="1">
      <alignment vertical="center"/>
    </xf>
    <xf numFmtId="0" fontId="19" fillId="3" borderId="0" xfId="0" applyFont="1" applyFill="1" applyAlignment="1">
      <alignment vertical="center"/>
    </xf>
    <xf numFmtId="16" fontId="2" fillId="0" borderId="0" xfId="0" applyNumberFormat="1" applyFont="1" applyAlignment="1">
      <alignment horizontal="left"/>
    </xf>
    <xf numFmtId="0" fontId="80" fillId="4" borderId="1" xfId="0" applyFont="1" applyFill="1" applyBorder="1" applyAlignment="1">
      <alignment horizontal="left"/>
    </xf>
    <xf numFmtId="3" fontId="0" fillId="4" borderId="1" xfId="0" applyNumberFormat="1" applyFill="1" applyBorder="1" applyAlignment="1">
      <alignment horizontal="center"/>
    </xf>
    <xf numFmtId="3" fontId="97" fillId="4" borderId="1" xfId="0" applyNumberFormat="1" applyFont="1" applyFill="1" applyBorder="1" applyAlignment="1">
      <alignment horizontal="left"/>
    </xf>
    <xf numFmtId="168" fontId="20" fillId="4" borderId="4" xfId="0" applyNumberFormat="1" applyFont="1" applyFill="1" applyBorder="1" applyAlignment="1">
      <alignment horizontal="left"/>
    </xf>
    <xf numFmtId="14" fontId="20" fillId="0" borderId="21" xfId="0" applyNumberFormat="1" applyFont="1" applyBorder="1" applyAlignment="1">
      <alignment horizontal="center"/>
    </xf>
    <xf numFmtId="1" fontId="20" fillId="4" borderId="4" xfId="0" applyNumberFormat="1" applyFont="1" applyFill="1" applyBorder="1"/>
    <xf numFmtId="168" fontId="20" fillId="0" borderId="21" xfId="0" applyNumberFormat="1" applyFont="1" applyBorder="1" applyAlignment="1">
      <alignment horizontal="left"/>
    </xf>
    <xf numFmtId="3" fontId="36" fillId="0" borderId="5" xfId="0" applyNumberFormat="1" applyFont="1" applyBorder="1" applyAlignment="1">
      <alignment horizontal="center"/>
    </xf>
    <xf numFmtId="3" fontId="20" fillId="0" borderId="5" xfId="0" applyNumberFormat="1" applyFont="1" applyBorder="1"/>
    <xf numFmtId="3" fontId="20" fillId="0" borderId="0" xfId="0" applyNumberFormat="1" applyFont="1"/>
    <xf numFmtId="168" fontId="20" fillId="4" borderId="4" xfId="0" applyNumberFormat="1" applyFont="1" applyFill="1" applyBorder="1" applyAlignment="1">
      <alignment horizontal="left" vertical="center"/>
    </xf>
    <xf numFmtId="14" fontId="20" fillId="4" borderId="25" xfId="0" applyNumberFormat="1" applyFont="1" applyFill="1" applyBorder="1" applyAlignment="1">
      <alignment horizontal="center"/>
    </xf>
    <xf numFmtId="14" fontId="20" fillId="4" borderId="21" xfId="0" applyNumberFormat="1" applyFont="1" applyFill="1" applyBorder="1" applyAlignment="1">
      <alignment horizontal="center" vertical="center"/>
    </xf>
    <xf numFmtId="14" fontId="0" fillId="4" borderId="21" xfId="0" applyNumberFormat="1" applyFill="1" applyBorder="1" applyAlignment="1">
      <alignment horizontal="center"/>
    </xf>
    <xf numFmtId="14" fontId="19" fillId="4" borderId="25" xfId="0" applyNumberFormat="1" applyFont="1" applyFill="1" applyBorder="1" applyAlignment="1">
      <alignment horizontal="left"/>
    </xf>
    <xf numFmtId="16" fontId="20" fillId="4" borderId="4" xfId="0" applyNumberFormat="1" applyFont="1" applyFill="1" applyBorder="1" applyAlignment="1">
      <alignment horizontal="left" vertical="center"/>
    </xf>
    <xf numFmtId="168" fontId="0" fillId="4" borderId="25" xfId="0" applyNumberFormat="1" applyFill="1" applyBorder="1" applyAlignment="1">
      <alignment horizontal="left" vertical="center" wrapText="1"/>
    </xf>
    <xf numFmtId="168" fontId="20" fillId="4" borderId="26" xfId="0" applyNumberFormat="1" applyFont="1" applyFill="1" applyBorder="1" applyAlignment="1">
      <alignment horizontal="left"/>
    </xf>
    <xf numFmtId="168" fontId="0" fillId="4" borderId="4" xfId="0" applyNumberFormat="1" applyFill="1" applyBorder="1" applyAlignment="1">
      <alignment horizontal="left"/>
    </xf>
    <xf numFmtId="16" fontId="20" fillId="4" borderId="21" xfId="0" applyNumberFormat="1" applyFont="1" applyFill="1" applyBorder="1" applyAlignment="1">
      <alignment vertical="center"/>
    </xf>
    <xf numFmtId="168" fontId="0" fillId="4" borderId="25" xfId="0" applyNumberFormat="1" applyFill="1" applyBorder="1" applyAlignment="1">
      <alignment horizontal="left"/>
    </xf>
    <xf numFmtId="16" fontId="20" fillId="4" borderId="25" xfId="0" applyNumberFormat="1" applyFont="1" applyFill="1" applyBorder="1"/>
    <xf numFmtId="168" fontId="0" fillId="4" borderId="21" xfId="0" applyNumberFormat="1" applyFill="1" applyBorder="1" applyAlignment="1">
      <alignment horizontal="left"/>
    </xf>
    <xf numFmtId="0" fontId="81" fillId="0" borderId="2" xfId="0" applyFont="1" applyBorder="1"/>
    <xf numFmtId="0" fontId="20" fillId="0" borderId="2" xfId="0" applyFont="1" applyBorder="1" applyAlignment="1">
      <alignment horizontal="left"/>
    </xf>
    <xf numFmtId="3" fontId="20" fillId="0" borderId="2" xfId="0" applyNumberFormat="1" applyFont="1" applyBorder="1" applyAlignment="1">
      <alignment horizontal="left"/>
    </xf>
    <xf numFmtId="164" fontId="20" fillId="0" borderId="2" xfId="0" applyNumberFormat="1" applyFont="1" applyBorder="1" applyAlignment="1">
      <alignment horizontal="left" vertical="center"/>
    </xf>
    <xf numFmtId="0" fontId="95" fillId="0" borderId="7" xfId="0" applyFont="1" applyBorder="1"/>
    <xf numFmtId="0" fontId="20" fillId="0" borderId="7" xfId="0" applyFont="1" applyBorder="1" applyAlignment="1">
      <alignment horizontal="left"/>
    </xf>
    <xf numFmtId="3" fontId="20" fillId="0" borderId="7" xfId="0" applyNumberFormat="1" applyFont="1" applyBorder="1" applyAlignment="1">
      <alignment horizontal="center"/>
    </xf>
    <xf numFmtId="3" fontId="20" fillId="0" borderId="7" xfId="0" applyNumberFormat="1" applyFont="1" applyBorder="1" applyAlignment="1">
      <alignment horizontal="left"/>
    </xf>
    <xf numFmtId="164" fontId="20" fillId="0" borderId="7" xfId="0" applyNumberFormat="1" applyFont="1" applyBorder="1" applyAlignment="1">
      <alignment horizontal="left" vertical="center"/>
    </xf>
    <xf numFmtId="164" fontId="20" fillId="5" borderId="7" xfId="0" applyNumberFormat="1" applyFont="1" applyFill="1" applyBorder="1" applyAlignment="1">
      <alignment horizontal="left" vertical="center"/>
    </xf>
    <xf numFmtId="168" fontId="20" fillId="5" borderId="7" xfId="0" applyNumberFormat="1" applyFont="1" applyFill="1" applyBorder="1"/>
    <xf numFmtId="168" fontId="20" fillId="0" borderId="7" xfId="0" applyNumberFormat="1" applyFont="1" applyBorder="1" applyAlignment="1">
      <alignment horizontal="left"/>
    </xf>
    <xf numFmtId="14" fontId="20" fillId="0" borderId="7" xfId="0" applyNumberFormat="1" applyFont="1" applyBorder="1" applyAlignment="1">
      <alignment horizontal="center"/>
    </xf>
    <xf numFmtId="1" fontId="0" fillId="0" borderId="21" xfId="0" applyNumberFormat="1" applyBorder="1"/>
    <xf numFmtId="14" fontId="20" fillId="0" borderId="7" xfId="0" applyNumberFormat="1" applyFont="1" applyBorder="1" applyAlignment="1">
      <alignment vertical="center"/>
    </xf>
    <xf numFmtId="0" fontId="41" fillId="0" borderId="7" xfId="0" applyFont="1" applyBorder="1" applyAlignment="1">
      <alignment horizontal="center" vertical="top"/>
    </xf>
    <xf numFmtId="0" fontId="15" fillId="0" borderId="7" xfId="0" applyFont="1" applyBorder="1" applyAlignment="1">
      <alignment horizontal="center" vertical="top"/>
    </xf>
    <xf numFmtId="1" fontId="0" fillId="0" borderId="1" xfId="0" applyNumberFormat="1" applyBorder="1"/>
    <xf numFmtId="0" fontId="0" fillId="0" borderId="1" xfId="0" applyBorder="1" applyAlignment="1">
      <alignment horizontal="center" vertical="top"/>
    </xf>
    <xf numFmtId="174" fontId="0" fillId="0" borderId="1" xfId="2" applyNumberFormat="1" applyFont="1" applyBorder="1" applyAlignment="1">
      <alignment horizontal="center" vertical="top"/>
    </xf>
    <xf numFmtId="0" fontId="2" fillId="0" borderId="1" xfId="0" applyFont="1" applyBorder="1" applyAlignment="1">
      <alignment horizontal="left" vertical="top"/>
    </xf>
    <xf numFmtId="44" fontId="0" fillId="3" borderId="1" xfId="2" applyFont="1" applyFill="1" applyBorder="1"/>
    <xf numFmtId="168" fontId="0" fillId="5" borderId="1" xfId="0" applyNumberFormat="1" applyFill="1" applyBorder="1"/>
    <xf numFmtId="0" fontId="0" fillId="4" borderId="1" xfId="0" applyFill="1" applyBorder="1" applyAlignment="1">
      <alignment horizontal="left"/>
    </xf>
    <xf numFmtId="168" fontId="19" fillId="4" borderId="1" xfId="0" applyNumberFormat="1" applyFont="1" applyFill="1" applyBorder="1" applyAlignment="1">
      <alignment horizontal="left"/>
    </xf>
    <xf numFmtId="0" fontId="72" fillId="0" borderId="1" xfId="0" applyFont="1" applyBorder="1" applyAlignment="1">
      <alignment horizontal="center" vertical="center"/>
    </xf>
    <xf numFmtId="0" fontId="19" fillId="0" borderId="1" xfId="0" applyFont="1" applyBorder="1"/>
    <xf numFmtId="0" fontId="0" fillId="0" borderId="0" xfId="0" applyAlignment="1">
      <alignment wrapText="1"/>
    </xf>
    <xf numFmtId="0" fontId="80" fillId="4" borderId="1" xfId="0" applyFont="1" applyFill="1" applyBorder="1" applyAlignment="1">
      <alignment horizontal="left" vertical="center"/>
    </xf>
    <xf numFmtId="3" fontId="0" fillId="4" borderId="1" xfId="0" applyNumberFormat="1" applyFill="1" applyBorder="1" applyAlignment="1">
      <alignment horizontal="center" vertical="center"/>
    </xf>
    <xf numFmtId="3" fontId="19" fillId="4" borderId="1" xfId="0" applyNumberFormat="1" applyFont="1" applyFill="1" applyBorder="1" applyAlignment="1">
      <alignment vertical="center"/>
    </xf>
    <xf numFmtId="168" fontId="0" fillId="4" borderId="1" xfId="0" applyNumberFormat="1" applyFill="1" applyBorder="1" applyAlignment="1">
      <alignment horizontal="left" vertical="center"/>
    </xf>
    <xf numFmtId="164" fontId="76" fillId="4" borderId="3" xfId="0" applyNumberFormat="1" applyFont="1" applyFill="1" applyBorder="1" applyAlignment="1">
      <alignment horizontal="left" vertical="center"/>
    </xf>
    <xf numFmtId="14" fontId="41" fillId="4" borderId="1" xfId="0" applyNumberFormat="1" applyFont="1" applyFill="1" applyBorder="1" applyAlignment="1">
      <alignment horizontal="left"/>
    </xf>
    <xf numFmtId="0" fontId="87" fillId="5" borderId="1" xfId="0" applyFont="1" applyFill="1" applyBorder="1" applyAlignment="1">
      <alignment horizontal="left" vertical="center"/>
    </xf>
    <xf numFmtId="1" fontId="41" fillId="5" borderId="4" xfId="0" applyNumberFormat="1" applyFont="1" applyFill="1" applyBorder="1" applyAlignment="1">
      <alignment horizontal="left"/>
    </xf>
    <xf numFmtId="1" fontId="41" fillId="5" borderId="1" xfId="0" applyNumberFormat="1" applyFont="1" applyFill="1" applyBorder="1" applyAlignment="1">
      <alignment horizontal="center"/>
    </xf>
    <xf numFmtId="164" fontId="76" fillId="5" borderId="3" xfId="0" applyNumberFormat="1" applyFont="1" applyFill="1" applyBorder="1" applyAlignment="1">
      <alignment horizontal="left" vertical="center"/>
    </xf>
    <xf numFmtId="0" fontId="41" fillId="4" borderId="1" xfId="0" applyFont="1" applyFill="1" applyBorder="1" applyAlignment="1">
      <alignment vertical="center"/>
    </xf>
    <xf numFmtId="0" fontId="41" fillId="4" borderId="1" xfId="0" applyFont="1" applyFill="1" applyBorder="1" applyAlignment="1">
      <alignment horizontal="left" vertical="center"/>
    </xf>
    <xf numFmtId="16" fontId="87" fillId="4" borderId="1" xfId="0" applyNumberFormat="1" applyFont="1" applyFill="1" applyBorder="1" applyAlignment="1">
      <alignment horizontal="left" vertical="center"/>
    </xf>
    <xf numFmtId="14" fontId="41" fillId="4" borderId="1" xfId="0" applyNumberFormat="1" applyFont="1" applyFill="1" applyBorder="1" applyAlignment="1">
      <alignment horizontal="center" vertical="center"/>
    </xf>
    <xf numFmtId="0" fontId="41" fillId="4" borderId="4" xfId="0" applyFont="1" applyFill="1" applyBorder="1" applyAlignment="1">
      <alignment horizontal="left" vertical="center" wrapText="1"/>
    </xf>
    <xf numFmtId="0" fontId="41" fillId="4" borderId="1" xfId="0" applyFont="1" applyFill="1" applyBorder="1" applyAlignment="1">
      <alignment horizontal="center" vertical="center"/>
    </xf>
    <xf numFmtId="3" fontId="20" fillId="3" borderId="1" xfId="0" applyNumberFormat="1" applyFont="1" applyFill="1" applyBorder="1" applyAlignment="1">
      <alignment horizontal="left"/>
    </xf>
    <xf numFmtId="0" fontId="12" fillId="23" borderId="4" xfId="1" applyFont="1" applyFill="1" applyBorder="1" applyAlignment="1">
      <alignment horizontal="left" vertical="center" wrapText="1"/>
    </xf>
    <xf numFmtId="14" fontId="41" fillId="4" borderId="4" xfId="0" applyNumberFormat="1" applyFont="1" applyFill="1" applyBorder="1" applyAlignment="1">
      <alignment horizontal="left" vertical="center"/>
    </xf>
    <xf numFmtId="14" fontId="76" fillId="4" borderId="1" xfId="0" applyNumberFormat="1" applyFont="1" applyFill="1" applyBorder="1" applyAlignment="1">
      <alignment horizontal="left"/>
    </xf>
    <xf numFmtId="0" fontId="5" fillId="4" borderId="1" xfId="0" applyFont="1" applyFill="1" applyBorder="1" applyAlignment="1">
      <alignment vertical="center"/>
    </xf>
    <xf numFmtId="16" fontId="5" fillId="4" borderId="1" xfId="0" applyNumberFormat="1" applyFont="1" applyFill="1" applyBorder="1"/>
    <xf numFmtId="16" fontId="5" fillId="0" borderId="1" xfId="0" applyNumberFormat="1" applyFont="1" applyBorder="1"/>
    <xf numFmtId="0" fontId="5" fillId="4" borderId="1" xfId="0" applyFont="1" applyFill="1" applyBorder="1"/>
    <xf numFmtId="0" fontId="5" fillId="5" borderId="1" xfId="0" applyFont="1" applyFill="1" applyBorder="1" applyAlignment="1">
      <alignment vertical="center"/>
    </xf>
    <xf numFmtId="0" fontId="20" fillId="0" borderId="2" xfId="1" applyFont="1" applyBorder="1" applyAlignment="1">
      <alignment horizontal="center" vertical="center"/>
    </xf>
    <xf numFmtId="0" fontId="20" fillId="0" borderId="2" xfId="1" applyFont="1" applyBorder="1" applyAlignment="1">
      <alignment horizontal="left" vertical="center"/>
    </xf>
    <xf numFmtId="3" fontId="20" fillId="0" borderId="2" xfId="0" applyNumberFormat="1" applyFont="1" applyBorder="1" applyAlignment="1">
      <alignment horizontal="center"/>
    </xf>
    <xf numFmtId="168" fontId="20" fillId="0" borderId="2" xfId="0" applyNumberFormat="1" applyFont="1" applyBorder="1"/>
    <xf numFmtId="168" fontId="20" fillId="0" borderId="2" xfId="0" applyNumberFormat="1" applyFont="1" applyBorder="1" applyAlignment="1">
      <alignment horizontal="left"/>
    </xf>
    <xf numFmtId="14" fontId="20" fillId="0" borderId="2" xfId="0" applyNumberFormat="1" applyFont="1" applyBorder="1" applyAlignment="1">
      <alignment horizontal="center"/>
    </xf>
    <xf numFmtId="14" fontId="20" fillId="0" borderId="25" xfId="0" applyNumberFormat="1" applyFont="1" applyBorder="1" applyAlignment="1">
      <alignment horizontal="center"/>
    </xf>
    <xf numFmtId="1" fontId="0" fillId="0" borderId="25" xfId="0" applyNumberFormat="1" applyBorder="1"/>
    <xf numFmtId="14" fontId="20" fillId="0" borderId="2" xfId="0" applyNumberFormat="1" applyFont="1" applyBorder="1" applyAlignment="1">
      <alignment vertical="center"/>
    </xf>
    <xf numFmtId="0" fontId="41" fillId="0" borderId="2" xfId="0" applyFont="1" applyBorder="1" applyAlignment="1">
      <alignment horizontal="center" vertical="top"/>
    </xf>
    <xf numFmtId="0" fontId="15" fillId="0" borderId="2" xfId="0" applyFont="1" applyBorder="1" applyAlignment="1">
      <alignment horizontal="center" vertical="top"/>
    </xf>
    <xf numFmtId="44" fontId="21" fillId="0" borderId="0" xfId="2" applyFont="1" applyFill="1"/>
    <xf numFmtId="0" fontId="97" fillId="0" borderId="1" xfId="0" applyFont="1" applyBorder="1" applyAlignment="1">
      <alignment horizontal="left" vertical="center"/>
    </xf>
    <xf numFmtId="0" fontId="76" fillId="3" borderId="0" xfId="0" applyFont="1" applyFill="1" applyAlignment="1">
      <alignment vertical="center" wrapText="1"/>
    </xf>
    <xf numFmtId="0" fontId="76" fillId="0" borderId="0" xfId="0" applyFont="1" applyAlignment="1">
      <alignment vertical="center" wrapText="1"/>
    </xf>
    <xf numFmtId="0" fontId="2" fillId="0" borderId="27" xfId="0" applyFont="1" applyBorder="1" applyAlignment="1">
      <alignment horizontal="left"/>
    </xf>
    <xf numFmtId="1" fontId="2" fillId="0" borderId="27" xfId="0" applyNumberFormat="1" applyFont="1" applyBorder="1" applyAlignment="1">
      <alignment horizontal="right"/>
    </xf>
    <xf numFmtId="1" fontId="12" fillId="3" borderId="27" xfId="0" applyNumberFormat="1" applyFont="1" applyFill="1" applyBorder="1" applyAlignment="1">
      <alignment horizontal="center"/>
    </xf>
    <xf numFmtId="0" fontId="12" fillId="0" borderId="1" xfId="0" applyFont="1" applyBorder="1" applyAlignment="1">
      <alignment horizontal="left"/>
    </xf>
    <xf numFmtId="168" fontId="0" fillId="0" borderId="1" xfId="0" applyNumberFormat="1" applyBorder="1" applyAlignment="1">
      <alignment horizontal="left" vertical="center" wrapText="1"/>
    </xf>
    <xf numFmtId="0" fontId="19" fillId="3" borderId="1" xfId="0" applyFont="1" applyFill="1" applyBorder="1" applyAlignment="1">
      <alignment vertical="center"/>
    </xf>
    <xf numFmtId="0" fontId="20" fillId="0" borderId="1" xfId="0" applyFont="1" applyBorder="1" applyAlignment="1">
      <alignment horizontal="center" vertical="top"/>
    </xf>
    <xf numFmtId="14" fontId="87" fillId="5" borderId="4" xfId="0" applyNumberFormat="1" applyFont="1" applyFill="1" applyBorder="1" applyAlignment="1">
      <alignment horizontal="left"/>
    </xf>
    <xf numFmtId="0" fontId="41" fillId="5" borderId="4" xfId="0" applyFont="1" applyFill="1" applyBorder="1" applyAlignment="1">
      <alignment horizontal="left"/>
    </xf>
    <xf numFmtId="164" fontId="87" fillId="5" borderId="1" xfId="0" applyNumberFormat="1" applyFont="1" applyFill="1" applyBorder="1" applyAlignment="1">
      <alignment horizontal="left" vertical="center"/>
    </xf>
    <xf numFmtId="14" fontId="41" fillId="5" borderId="1" xfId="0" applyNumberFormat="1" applyFont="1" applyFill="1" applyBorder="1" applyAlignment="1">
      <alignment horizontal="left"/>
    </xf>
    <xf numFmtId="0" fontId="5" fillId="0" borderId="1" xfId="0" applyFont="1" applyBorder="1" applyAlignment="1">
      <alignment vertical="center"/>
    </xf>
    <xf numFmtId="0" fontId="2" fillId="3" borderId="1" xfId="0" applyFont="1" applyFill="1" applyBorder="1"/>
    <xf numFmtId="0" fontId="36" fillId="6" borderId="3" xfId="1" applyFont="1" applyFill="1" applyBorder="1" applyAlignment="1">
      <alignment vertical="center"/>
    </xf>
    <xf numFmtId="0" fontId="41" fillId="4" borderId="3" xfId="0" applyFont="1" applyFill="1" applyBorder="1" applyAlignment="1">
      <alignment horizontal="left" vertical="top"/>
    </xf>
    <xf numFmtId="1" fontId="20" fillId="4" borderId="3" xfId="0" applyNumberFormat="1" applyFont="1" applyFill="1" applyBorder="1" applyAlignment="1">
      <alignment vertical="center"/>
    </xf>
    <xf numFmtId="1" fontId="20" fillId="4" borderId="20" xfId="0" applyNumberFormat="1" applyFont="1" applyFill="1" applyBorder="1" applyAlignment="1">
      <alignment vertical="center"/>
    </xf>
    <xf numFmtId="1" fontId="20" fillId="4" borderId="17" xfId="0" applyNumberFormat="1" applyFont="1" applyFill="1" applyBorder="1" applyAlignment="1">
      <alignment vertical="center"/>
    </xf>
    <xf numFmtId="1" fontId="20" fillId="0" borderId="20" xfId="0" applyNumberFormat="1" applyFont="1" applyBorder="1" applyAlignment="1">
      <alignment vertical="center"/>
    </xf>
    <xf numFmtId="1" fontId="20" fillId="4" borderId="28" xfId="0" applyNumberFormat="1" applyFont="1" applyFill="1" applyBorder="1" applyAlignment="1">
      <alignment vertical="center"/>
    </xf>
    <xf numFmtId="0" fontId="0" fillId="4" borderId="3" xfId="0" applyFill="1" applyBorder="1"/>
    <xf numFmtId="0" fontId="19" fillId="4" borderId="3" xfId="0" applyFont="1" applyFill="1" applyBorder="1"/>
    <xf numFmtId="0" fontId="0" fillId="4" borderId="3" xfId="0" applyFill="1" applyBorder="1" applyAlignment="1">
      <alignment vertical="center"/>
    </xf>
    <xf numFmtId="0" fontId="11" fillId="6" borderId="1" xfId="0" applyFont="1" applyFill="1" applyBorder="1" applyAlignment="1">
      <alignment vertical="center"/>
    </xf>
    <xf numFmtId="0" fontId="20" fillId="0" borderId="1" xfId="1" applyFont="1" applyBorder="1" applyAlignment="1">
      <alignment horizontal="left" vertical="center" wrapText="1"/>
    </xf>
    <xf numFmtId="0" fontId="36" fillId="0" borderId="4" xfId="1" applyFont="1" applyBorder="1" applyAlignment="1">
      <alignment horizontal="center" vertical="center" wrapText="1"/>
    </xf>
    <xf numFmtId="0" fontId="87" fillId="5" borderId="1" xfId="1" applyFont="1" applyFill="1" applyBorder="1" applyAlignment="1">
      <alignment horizontal="center" vertical="center"/>
    </xf>
    <xf numFmtId="0" fontId="87" fillId="5" borderId="1" xfId="1" applyFont="1" applyFill="1" applyBorder="1" applyAlignment="1">
      <alignment horizontal="left" vertical="center"/>
    </xf>
    <xf numFmtId="16" fontId="87" fillId="5" borderId="1" xfId="0" applyNumberFormat="1" applyFont="1" applyFill="1" applyBorder="1" applyAlignment="1">
      <alignment horizontal="center" vertical="center"/>
    </xf>
    <xf numFmtId="0" fontId="87" fillId="5" borderId="1" xfId="0" applyFont="1" applyFill="1" applyBorder="1"/>
    <xf numFmtId="1" fontId="87" fillId="5" borderId="1" xfId="0" applyNumberFormat="1" applyFont="1" applyFill="1" applyBorder="1" applyAlignment="1">
      <alignment horizontal="center"/>
    </xf>
    <xf numFmtId="14" fontId="87" fillId="5" borderId="1" xfId="0" applyNumberFormat="1" applyFont="1" applyFill="1" applyBorder="1" applyAlignment="1">
      <alignment horizontal="center"/>
    </xf>
    <xf numFmtId="0" fontId="87" fillId="5" borderId="1" xfId="0" applyFont="1" applyFill="1" applyBorder="1" applyAlignment="1">
      <alignment horizontal="center"/>
    </xf>
    <xf numFmtId="164" fontId="0" fillId="5" borderId="1" xfId="0" applyNumberFormat="1" applyFill="1" applyBorder="1" applyAlignment="1">
      <alignment horizontal="left" vertical="center"/>
    </xf>
    <xf numFmtId="168" fontId="0" fillId="0" borderId="1" xfId="0" applyNumberFormat="1" applyBorder="1"/>
    <xf numFmtId="168" fontId="0" fillId="3" borderId="1" xfId="0" applyNumberFormat="1" applyFill="1" applyBorder="1" applyAlignment="1">
      <alignment horizontal="left"/>
    </xf>
    <xf numFmtId="164" fontId="0" fillId="4" borderId="1" xfId="0" applyNumberFormat="1" applyFill="1" applyBorder="1" applyAlignment="1">
      <alignment horizontal="left" vertical="center"/>
    </xf>
    <xf numFmtId="168" fontId="19" fillId="0" borderId="1" xfId="0" applyNumberFormat="1" applyFont="1" applyBorder="1" applyAlignment="1">
      <alignment horizontal="left"/>
    </xf>
    <xf numFmtId="168" fontId="20" fillId="2" borderId="1" xfId="0" applyNumberFormat="1" applyFont="1" applyFill="1" applyBorder="1" applyAlignment="1">
      <alignment horizontal="left"/>
    </xf>
    <xf numFmtId="0" fontId="0" fillId="10" borderId="2" xfId="0" applyFill="1" applyBorder="1"/>
    <xf numFmtId="168" fontId="0" fillId="4" borderId="1" xfId="0" applyNumberFormat="1" applyFill="1" applyBorder="1"/>
    <xf numFmtId="0" fontId="20" fillId="0" borderId="3" xfId="1" applyFont="1" applyBorder="1" applyAlignment="1">
      <alignment horizontal="center" vertical="center"/>
    </xf>
    <xf numFmtId="0" fontId="77" fillId="0" borderId="4" xfId="0" applyFont="1" applyBorder="1" applyAlignment="1">
      <alignment horizontal="center" vertical="top"/>
    </xf>
    <xf numFmtId="0" fontId="20" fillId="5" borderId="1" xfId="1" applyFont="1" applyFill="1" applyBorder="1" applyAlignment="1">
      <alignment horizontal="center" vertical="center"/>
    </xf>
    <xf numFmtId="0" fontId="20" fillId="5" borderId="1" xfId="1" applyFont="1" applyFill="1" applyBorder="1" applyAlignment="1">
      <alignment horizontal="left" vertical="center"/>
    </xf>
    <xf numFmtId="16" fontId="20" fillId="5" borderId="1" xfId="0" applyNumberFormat="1" applyFont="1" applyFill="1" applyBorder="1" applyAlignment="1">
      <alignment horizontal="left" vertical="center"/>
    </xf>
    <xf numFmtId="0" fontId="20" fillId="5" borderId="1" xfId="0" applyFont="1" applyFill="1" applyBorder="1" applyAlignment="1">
      <alignment horizontal="left"/>
    </xf>
    <xf numFmtId="0" fontId="20" fillId="5" borderId="1" xfId="0" applyFont="1" applyFill="1" applyBorder="1"/>
    <xf numFmtId="0" fontId="20" fillId="5" borderId="1" xfId="0" applyFont="1" applyFill="1" applyBorder="1" applyAlignment="1">
      <alignment horizontal="center" vertical="center"/>
    </xf>
    <xf numFmtId="0" fontId="20" fillId="5" borderId="1" xfId="0" applyFont="1" applyFill="1" applyBorder="1" applyAlignment="1">
      <alignment horizontal="left" vertical="center"/>
    </xf>
    <xf numFmtId="3" fontId="20" fillId="5" borderId="1" xfId="0" applyNumberFormat="1" applyFont="1" applyFill="1" applyBorder="1" applyAlignment="1">
      <alignment horizontal="left"/>
    </xf>
    <xf numFmtId="14" fontId="0" fillId="5" borderId="1" xfId="0" applyNumberFormat="1" applyFill="1" applyBorder="1" applyAlignment="1">
      <alignment horizontal="center"/>
    </xf>
    <xf numFmtId="14" fontId="0" fillId="5" borderId="4" xfId="0" applyNumberFormat="1" applyFill="1" applyBorder="1" applyAlignment="1">
      <alignment horizontal="center"/>
    </xf>
    <xf numFmtId="16" fontId="20" fillId="5" borderId="4" xfId="0" applyNumberFormat="1" applyFont="1" applyFill="1" applyBorder="1" applyAlignment="1">
      <alignment horizontal="left" vertical="center"/>
    </xf>
    <xf numFmtId="0" fontId="41" fillId="5" borderId="1" xfId="0" applyFont="1" applyFill="1" applyBorder="1" applyAlignment="1">
      <alignment horizontal="left" vertical="top"/>
    </xf>
    <xf numFmtId="0" fontId="87" fillId="5" borderId="1" xfId="0" applyFont="1" applyFill="1" applyBorder="1" applyAlignment="1">
      <alignment horizontal="left" vertical="top"/>
    </xf>
    <xf numFmtId="0" fontId="15" fillId="5" borderId="1" xfId="0" applyFont="1" applyFill="1" applyBorder="1" applyAlignment="1">
      <alignment horizontal="center" vertical="top"/>
    </xf>
    <xf numFmtId="0" fontId="20" fillId="5" borderId="1" xfId="0" applyFont="1" applyFill="1" applyBorder="1" applyAlignment="1">
      <alignment vertical="center"/>
    </xf>
    <xf numFmtId="16" fontId="19" fillId="5" borderId="1" xfId="0" applyNumberFormat="1" applyFont="1" applyFill="1" applyBorder="1" applyAlignment="1">
      <alignment horizontal="left" vertical="center"/>
    </xf>
    <xf numFmtId="14" fontId="19" fillId="5" borderId="1" xfId="0" applyNumberFormat="1" applyFont="1" applyFill="1" applyBorder="1" applyAlignment="1">
      <alignment horizontal="center"/>
    </xf>
    <xf numFmtId="14" fontId="19" fillId="5" borderId="4" xfId="0" applyNumberFormat="1" applyFont="1" applyFill="1" applyBorder="1" applyAlignment="1">
      <alignment horizontal="center"/>
    </xf>
    <xf numFmtId="16" fontId="19" fillId="5" borderId="4" xfId="0" applyNumberFormat="1" applyFont="1" applyFill="1" applyBorder="1" applyAlignment="1">
      <alignment horizontal="left" vertical="center"/>
    </xf>
    <xf numFmtId="3" fontId="31" fillId="5" borderId="1" xfId="0" applyNumberFormat="1" applyFont="1" applyFill="1" applyBorder="1" applyAlignment="1">
      <alignment horizontal="center"/>
    </xf>
    <xf numFmtId="1" fontId="30" fillId="0" borderId="0" xfId="0" applyNumberFormat="1" applyFont="1" applyAlignment="1">
      <alignment horizontal="left" vertical="center"/>
    </xf>
    <xf numFmtId="44" fontId="21" fillId="0" borderId="0" xfId="2" applyFont="1" applyBorder="1"/>
    <xf numFmtId="0" fontId="22" fillId="0" borderId="0" xfId="0" applyFont="1" applyAlignment="1">
      <alignment horizontal="left" vertical="center" wrapText="1"/>
    </xf>
    <xf numFmtId="0" fontId="20" fillId="0" borderId="7" xfId="0" applyFont="1" applyBorder="1" applyAlignment="1">
      <alignment horizontal="left" vertical="center"/>
    </xf>
    <xf numFmtId="0" fontId="81" fillId="0" borderId="7" xfId="0" applyFont="1" applyBorder="1"/>
    <xf numFmtId="0" fontId="97" fillId="0" borderId="2" xfId="0" applyFont="1" applyBorder="1" applyAlignment="1">
      <alignment horizontal="left" vertical="center"/>
    </xf>
    <xf numFmtId="0" fontId="19" fillId="0" borderId="1" xfId="0" applyFont="1" applyBorder="1" applyAlignment="1">
      <alignment horizontal="left"/>
    </xf>
    <xf numFmtId="167" fontId="0" fillId="3" borderId="1" xfId="0" applyNumberFormat="1" applyFill="1" applyBorder="1"/>
    <xf numFmtId="167" fontId="0" fillId="0" borderId="1" xfId="0" applyNumberFormat="1" applyBorder="1"/>
    <xf numFmtId="3" fontId="0" fillId="5" borderId="2" xfId="0" applyNumberFormat="1" applyFill="1" applyBorder="1" applyAlignment="1">
      <alignment horizontal="center"/>
    </xf>
    <xf numFmtId="3" fontId="0" fillId="5" borderId="1" xfId="0" applyNumberFormat="1" applyFill="1" applyBorder="1" applyAlignment="1">
      <alignment horizontal="center"/>
    </xf>
    <xf numFmtId="3" fontId="19" fillId="5" borderId="1" xfId="0" applyNumberFormat="1" applyFont="1" applyFill="1" applyBorder="1" applyAlignment="1">
      <alignment horizontal="center"/>
    </xf>
    <xf numFmtId="164" fontId="20" fillId="5" borderId="2" xfId="0" applyNumberFormat="1" applyFont="1" applyFill="1" applyBorder="1" applyAlignment="1">
      <alignment horizontal="left" vertical="center"/>
    </xf>
    <xf numFmtId="168" fontId="19" fillId="5" borderId="0" xfId="0" applyNumberFormat="1" applyFont="1" applyFill="1"/>
    <xf numFmtId="0" fontId="36" fillId="3" borderId="1" xfId="1" applyFont="1" applyFill="1" applyBorder="1" applyAlignment="1">
      <alignment vertical="center" wrapText="1"/>
    </xf>
    <xf numFmtId="0" fontId="36" fillId="3" borderId="1" xfId="1" applyFont="1" applyFill="1" applyBorder="1" applyAlignment="1">
      <alignment horizontal="left" vertical="center" wrapText="1"/>
    </xf>
    <xf numFmtId="168" fontId="20" fillId="3" borderId="1" xfId="0" applyNumberFormat="1" applyFont="1" applyFill="1" applyBorder="1" applyAlignment="1">
      <alignment horizontal="left" vertical="center"/>
    </xf>
    <xf numFmtId="0" fontId="59" fillId="3" borderId="12" xfId="0" applyFont="1" applyFill="1" applyBorder="1" applyAlignment="1">
      <alignment vertical="center"/>
    </xf>
    <xf numFmtId="0" fontId="59" fillId="3" borderId="13" xfId="0" applyFont="1" applyFill="1" applyBorder="1" applyAlignment="1">
      <alignment vertical="center"/>
    </xf>
    <xf numFmtId="0" fontId="59" fillId="14" borderId="14" xfId="0" applyFont="1" applyFill="1" applyBorder="1" applyAlignment="1">
      <alignment vertical="center"/>
    </xf>
    <xf numFmtId="0" fontId="59" fillId="14" borderId="13" xfId="0" applyFont="1" applyFill="1" applyBorder="1" applyAlignment="1">
      <alignment vertical="center"/>
    </xf>
    <xf numFmtId="0" fontId="48" fillId="0" borderId="0" xfId="0" applyFont="1" applyAlignment="1">
      <alignment horizontal="center" vertical="center" wrapText="1"/>
    </xf>
    <xf numFmtId="15" fontId="48" fillId="0" borderId="0" xfId="0" applyNumberFormat="1" applyFont="1" applyAlignment="1">
      <alignment horizontal="center" vertical="center"/>
    </xf>
    <xf numFmtId="0" fontId="47" fillId="0" borderId="0" xfId="0" applyFont="1" applyAlignment="1">
      <alignment vertical="center"/>
    </xf>
    <xf numFmtId="0" fontId="47" fillId="0" borderId="0" xfId="0" applyFont="1" applyAlignment="1">
      <alignment horizontal="center" vertical="center" wrapText="1"/>
    </xf>
    <xf numFmtId="0" fontId="39" fillId="3" borderId="1" xfId="0" applyFont="1" applyFill="1" applyBorder="1" applyAlignment="1">
      <alignment horizontal="center"/>
    </xf>
    <xf numFmtId="0" fontId="18" fillId="0" borderId="0" xfId="0" applyFont="1" applyAlignment="1">
      <alignment horizontal="center" vertical="center"/>
    </xf>
    <xf numFmtId="0" fontId="17" fillId="0" borderId="0" xfId="0" applyFont="1" applyAlignment="1">
      <alignment horizontal="center" vertical="center" wrapText="1"/>
    </xf>
    <xf numFmtId="0" fontId="31" fillId="0" borderId="1" xfId="0" applyFont="1" applyBorder="1" applyAlignment="1">
      <alignment horizontal="center"/>
    </xf>
    <xf numFmtId="0" fontId="31" fillId="0" borderId="8" xfId="0" applyFont="1" applyBorder="1" applyAlignment="1">
      <alignment horizontal="center"/>
    </xf>
    <xf numFmtId="0" fontId="13" fillId="0" borderId="1" xfId="0" applyFont="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4" fillId="0" borderId="18" xfId="0" applyFont="1" applyBorder="1" applyAlignment="1">
      <alignment vertical="center"/>
    </xf>
    <xf numFmtId="0" fontId="0" fillId="0" borderId="2" xfId="0" applyBorder="1" applyAlignment="1">
      <alignment horizontal="left"/>
    </xf>
    <xf numFmtId="0" fontId="14" fillId="0" borderId="18" xfId="0" applyFont="1" applyBorder="1" applyAlignment="1">
      <alignment horizontal="left" vertical="center"/>
    </xf>
    <xf numFmtId="0" fontId="14" fillId="0" borderId="0" xfId="0" applyFont="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8" xfId="0" applyFont="1" applyBorder="1" applyAlignment="1">
      <alignment horizontal="center" vertical="center"/>
    </xf>
    <xf numFmtId="0" fontId="12" fillId="0" borderId="18" xfId="0" applyFont="1" applyBorder="1" applyAlignment="1">
      <alignment vertical="center"/>
    </xf>
    <xf numFmtId="0" fontId="11" fillId="0" borderId="18" xfId="0" applyFont="1" applyBorder="1" applyAlignment="1">
      <alignment horizontal="right" vertical="center"/>
    </xf>
    <xf numFmtId="0" fontId="11" fillId="0" borderId="18" xfId="0" applyFont="1" applyBorder="1" applyAlignment="1">
      <alignment vertical="center"/>
    </xf>
    <xf numFmtId="0" fontId="12" fillId="3" borderId="18" xfId="0" applyFont="1" applyFill="1" applyBorder="1" applyAlignment="1">
      <alignment horizontal="center"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22" fillId="0" borderId="1" xfId="0" applyFont="1" applyBorder="1" applyAlignment="1">
      <alignment horizontal="center"/>
    </xf>
    <xf numFmtId="0" fontId="0" fillId="0" borderId="0" xfId="0" applyAlignment="1">
      <alignment horizontal="center"/>
    </xf>
    <xf numFmtId="0" fontId="0" fillId="20" borderId="1" xfId="0" applyFill="1" applyBorder="1" applyAlignment="1">
      <alignment horizontal="center" vertical="center"/>
    </xf>
    <xf numFmtId="0" fontId="2" fillId="0" borderId="1" xfId="0" applyFont="1" applyBorder="1" applyAlignment="1">
      <alignment horizontal="left" vertical="center" wrapText="1"/>
    </xf>
    <xf numFmtId="168" fontId="0" fillId="18" borderId="1" xfId="0" applyNumberFormat="1" applyFill="1" applyBorder="1"/>
    <xf numFmtId="167" fontId="0" fillId="18" borderId="1" xfId="0" applyNumberFormat="1" applyFill="1" applyBorder="1"/>
  </cellXfs>
  <cellStyles count="3">
    <cellStyle name="Currency" xfId="2" builtinId="4"/>
    <cellStyle name="Normal" xfId="0" builtinId="0"/>
    <cellStyle name="Normal 2" xfId="1" xr:uid="{00000000-0005-0000-0000-000001000000}"/>
  </cellStyles>
  <dxfs count="26">
    <dxf>
      <fill>
        <patternFill patternType="solid">
          <fgColor auto="1"/>
          <bgColor indexed="65"/>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62</xdr:row>
      <xdr:rowOff>14062</xdr:rowOff>
    </xdr:from>
    <xdr:to>
      <xdr:col>12</xdr:col>
      <xdr:colOff>1214942</xdr:colOff>
      <xdr:row>73</xdr:row>
      <xdr:rowOff>109766</xdr:rowOff>
    </xdr:to>
    <xdr:pic>
      <xdr:nvPicPr>
        <xdr:cNvPr id="2" name="Picture 10">
          <a:extLst>
            <a:ext uri="{FF2B5EF4-FFF2-40B4-BE49-F238E27FC236}">
              <a16:creationId xmlns:a16="http://schemas.microsoft.com/office/drawing/2014/main" id="{E6E103DC-94F3-863F-FA93-ED96B9F4C4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1463112"/>
          <a:ext cx="12330617" cy="19340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43CD4-1E26-4048-B4CF-A5D4620A1A4F}">
  <sheetPr codeName="Sheet6"/>
  <dimension ref="A1:AN177"/>
  <sheetViews>
    <sheetView topLeftCell="A170" zoomScaleNormal="100" zoomScaleSheetLayoutView="80" workbookViewId="0">
      <selection activeCell="A191" sqref="A191"/>
    </sheetView>
  </sheetViews>
  <sheetFormatPr defaultColWidth="9.140625" defaultRowHeight="15" x14ac:dyDescent="0.25"/>
  <cols>
    <col min="1" max="1" width="7.28515625" style="23" customWidth="1"/>
    <col min="2" max="2" width="23.140625" style="68" customWidth="1"/>
    <col min="3" max="3" width="18.7109375" style="68" customWidth="1"/>
    <col min="4" max="4" width="29.42578125" style="68" customWidth="1"/>
    <col min="5" max="5" width="16.42578125" style="68" customWidth="1"/>
    <col min="6" max="6" width="14" style="68" customWidth="1"/>
    <col min="7" max="7" width="22.140625" style="23" customWidth="1"/>
    <col min="8" max="8" width="19.7109375" style="68" customWidth="1"/>
    <col min="9" max="9" width="18.85546875" style="68" customWidth="1"/>
    <col min="10" max="10" width="14.85546875" style="23" customWidth="1"/>
    <col min="11" max="11" width="19.5703125" style="23" customWidth="1"/>
    <col min="12" max="12" width="22.85546875" style="23" customWidth="1"/>
    <col min="13" max="13" width="18.140625" style="23" customWidth="1"/>
    <col min="14" max="14" width="17.85546875" style="23" customWidth="1"/>
    <col min="15" max="15" width="22" style="23" customWidth="1"/>
    <col min="16" max="16" width="13.7109375" style="23" customWidth="1"/>
    <col min="17" max="18" width="15.5703125" style="69" customWidth="1"/>
    <col min="19" max="19" width="16.7109375" style="70" customWidth="1"/>
    <col min="20" max="20" width="17.85546875" style="70" customWidth="1"/>
    <col min="21" max="21" width="11.28515625" style="70" customWidth="1"/>
    <col min="22" max="22" width="14.85546875" style="71" customWidth="1"/>
    <col min="23" max="23" width="27.42578125" style="68" customWidth="1"/>
    <col min="24" max="24" width="26.85546875" style="68" customWidth="1"/>
    <col min="25" max="25" width="26.42578125" style="68" customWidth="1"/>
    <col min="26" max="26" width="16.42578125" style="23" customWidth="1"/>
    <col min="27" max="27" width="18.85546875" style="23" customWidth="1"/>
    <col min="28" max="28" width="21" style="68" customWidth="1"/>
    <col min="29" max="29" width="17.28515625" style="68" customWidth="1"/>
    <col min="30" max="30" width="17.5703125" style="23" customWidth="1"/>
    <col min="31" max="31" width="18.7109375" style="68" customWidth="1"/>
    <col min="32" max="32" width="17.7109375" style="24" customWidth="1"/>
    <col min="33" max="33" width="18.7109375" style="23" customWidth="1"/>
    <col min="34" max="34" width="25.140625" style="68" customWidth="1"/>
    <col min="35" max="35" width="15.7109375" style="68" customWidth="1"/>
    <col min="36" max="36" width="34.7109375" style="68" customWidth="1"/>
    <col min="37" max="37" width="44.85546875" style="24" customWidth="1"/>
    <col min="38" max="38" width="45.7109375" style="24" customWidth="1"/>
    <col min="39" max="39" width="15" style="24" customWidth="1"/>
    <col min="40" max="40" width="20.42578125" style="24" customWidth="1"/>
    <col min="41" max="16384" width="9.140625" style="24"/>
  </cols>
  <sheetData>
    <row r="1" spans="1:40" ht="41.25" customHeight="1" x14ac:dyDescent="0.25">
      <c r="A1" s="133" t="s">
        <v>3</v>
      </c>
      <c r="B1" s="268" t="s">
        <v>4</v>
      </c>
      <c r="C1" s="268" t="s">
        <v>208</v>
      </c>
      <c r="D1" s="269" t="s">
        <v>88</v>
      </c>
      <c r="E1" s="270" t="s">
        <v>117</v>
      </c>
      <c r="F1" s="268" t="s">
        <v>5</v>
      </c>
      <c r="G1" s="18" t="s">
        <v>432</v>
      </c>
      <c r="H1" s="232" t="s">
        <v>490</v>
      </c>
      <c r="I1" s="354" t="s">
        <v>491</v>
      </c>
      <c r="J1" s="18" t="s">
        <v>129</v>
      </c>
      <c r="K1" s="19" t="s">
        <v>501</v>
      </c>
      <c r="L1" s="19" t="s">
        <v>390</v>
      </c>
      <c r="M1" s="259" t="s">
        <v>132</v>
      </c>
      <c r="N1" s="19" t="s">
        <v>471</v>
      </c>
      <c r="O1" s="19" t="s">
        <v>319</v>
      </c>
      <c r="P1" s="17" t="s">
        <v>1</v>
      </c>
      <c r="Q1" s="20" t="s">
        <v>116</v>
      </c>
      <c r="R1" s="20" t="s">
        <v>324</v>
      </c>
      <c r="S1" s="21" t="s">
        <v>7</v>
      </c>
      <c r="T1" s="21" t="s">
        <v>150</v>
      </c>
      <c r="U1" s="21" t="s">
        <v>392</v>
      </c>
      <c r="V1" s="22" t="s">
        <v>147</v>
      </c>
      <c r="W1" s="94" t="s">
        <v>320</v>
      </c>
      <c r="X1" s="95" t="s">
        <v>321</v>
      </c>
      <c r="Y1" s="128" t="s">
        <v>114</v>
      </c>
      <c r="Z1" s="271" t="s">
        <v>18</v>
      </c>
      <c r="AA1" s="271" t="s">
        <v>404</v>
      </c>
      <c r="AB1" s="355" t="s">
        <v>581</v>
      </c>
      <c r="AC1" s="236" t="s">
        <v>481</v>
      </c>
      <c r="AD1" s="207" t="s">
        <v>482</v>
      </c>
      <c r="AE1" s="209" t="s">
        <v>532</v>
      </c>
      <c r="AF1" s="208" t="s">
        <v>214</v>
      </c>
      <c r="AG1" s="207" t="s">
        <v>345</v>
      </c>
      <c r="AH1" s="209" t="s">
        <v>333</v>
      </c>
      <c r="AI1" s="209" t="s">
        <v>328</v>
      </c>
      <c r="AJ1" s="209" t="s">
        <v>113</v>
      </c>
      <c r="AK1" s="208" t="s">
        <v>177</v>
      </c>
      <c r="AL1" s="208" t="s">
        <v>22</v>
      </c>
      <c r="AM1" s="357" t="s">
        <v>597</v>
      </c>
      <c r="AN1" s="358" t="s">
        <v>598</v>
      </c>
    </row>
    <row r="2" spans="1:40" ht="17.100000000000001" customHeight="1" x14ac:dyDescent="0.25">
      <c r="A2" s="116">
        <f t="shared" ref="A2:A33" si="0">ROW()-1</f>
        <v>1</v>
      </c>
      <c r="B2" s="117" t="s">
        <v>8</v>
      </c>
      <c r="C2" s="123">
        <v>45281</v>
      </c>
      <c r="D2" s="124" t="s">
        <v>44</v>
      </c>
      <c r="E2" s="120" t="s">
        <v>166</v>
      </c>
      <c r="F2" s="433">
        <v>6530</v>
      </c>
      <c r="G2" s="435" t="s">
        <v>181</v>
      </c>
      <c r="H2" s="411">
        <v>45419</v>
      </c>
      <c r="I2" s="131">
        <v>45448</v>
      </c>
      <c r="J2" s="125">
        <v>6530</v>
      </c>
      <c r="K2" s="125" t="s">
        <v>398</v>
      </c>
      <c r="L2" s="125" t="s">
        <v>398</v>
      </c>
      <c r="M2" s="121">
        <f t="shared" ref="M2:M33" si="1">F2-J2</f>
        <v>0</v>
      </c>
      <c r="N2" s="121" t="s">
        <v>111</v>
      </c>
      <c r="O2" s="121">
        <v>260</v>
      </c>
      <c r="P2" s="125">
        <v>122</v>
      </c>
      <c r="Q2" s="220">
        <v>65.38</v>
      </c>
      <c r="R2" s="174">
        <f t="shared" ref="R2:R33" si="2">Q2*F2</f>
        <v>426931.39999999997</v>
      </c>
      <c r="S2" s="221">
        <v>18.13</v>
      </c>
      <c r="T2" s="221"/>
      <c r="U2" s="221"/>
      <c r="V2" s="253" t="s">
        <v>146</v>
      </c>
      <c r="W2" s="120"/>
      <c r="X2" s="120"/>
      <c r="Y2" s="120" t="s">
        <v>485</v>
      </c>
      <c r="Z2" s="213">
        <f>AA2-46</f>
        <v>45422</v>
      </c>
      <c r="AA2" s="405">
        <v>45468</v>
      </c>
      <c r="AB2" s="237" t="s">
        <v>493</v>
      </c>
      <c r="AC2" s="213"/>
      <c r="AD2" s="213"/>
      <c r="AE2" s="238"/>
      <c r="AF2" s="273"/>
      <c r="AG2" s="213"/>
      <c r="AH2" s="213"/>
      <c r="AI2" s="213"/>
      <c r="AJ2" s="213"/>
      <c r="AK2" s="254" t="s">
        <v>67</v>
      </c>
      <c r="AL2" s="254" t="s">
        <v>67</v>
      </c>
      <c r="AM2" s="125"/>
      <c r="AN2" s="125"/>
    </row>
    <row r="3" spans="1:40" s="33" customFormat="1" ht="17.100000000000001" customHeight="1" x14ac:dyDescent="0.25">
      <c r="A3" s="116">
        <f t="shared" si="0"/>
        <v>2</v>
      </c>
      <c r="B3" s="117" t="s">
        <v>8</v>
      </c>
      <c r="C3" s="118">
        <v>45316</v>
      </c>
      <c r="D3" s="119" t="s">
        <v>44</v>
      </c>
      <c r="E3" s="120" t="s">
        <v>166</v>
      </c>
      <c r="F3" s="124">
        <v>2102</v>
      </c>
      <c r="G3" s="255" t="s">
        <v>507</v>
      </c>
      <c r="H3" s="258">
        <v>45489</v>
      </c>
      <c r="I3" s="258">
        <v>45491</v>
      </c>
      <c r="J3" s="255">
        <v>2102</v>
      </c>
      <c r="K3" s="255"/>
      <c r="L3" s="255"/>
      <c r="M3" s="121">
        <f t="shared" si="1"/>
        <v>0</v>
      </c>
      <c r="N3" s="121" t="s">
        <v>111</v>
      </c>
      <c r="O3" s="121"/>
      <c r="P3" s="125">
        <v>122</v>
      </c>
      <c r="Q3" s="220">
        <v>65.38</v>
      </c>
      <c r="R3" s="174">
        <f t="shared" si="2"/>
        <v>137428.75999999998</v>
      </c>
      <c r="S3" s="221">
        <v>18.13</v>
      </c>
      <c r="T3" s="221">
        <v>65.38</v>
      </c>
      <c r="U3" s="221">
        <f>T3-Q3</f>
        <v>0</v>
      </c>
      <c r="V3" s="253" t="s">
        <v>146</v>
      </c>
      <c r="W3" s="124"/>
      <c r="X3" s="124"/>
      <c r="Y3" s="124" t="s">
        <v>547</v>
      </c>
      <c r="Z3" s="213">
        <v>45456</v>
      </c>
      <c r="AA3" s="213">
        <v>45503</v>
      </c>
      <c r="AB3" s="237" t="s">
        <v>493</v>
      </c>
      <c r="AC3" s="238"/>
      <c r="AD3" s="213"/>
      <c r="AE3" s="238"/>
      <c r="AF3" s="255"/>
      <c r="AG3" s="213"/>
      <c r="AH3" s="213"/>
      <c r="AI3" s="213"/>
      <c r="AJ3" s="238" t="s">
        <v>111</v>
      </c>
      <c r="AK3" s="279" t="s">
        <v>42</v>
      </c>
      <c r="AL3" s="279" t="s">
        <v>42</v>
      </c>
      <c r="AM3" s="387"/>
      <c r="AN3" s="387"/>
    </row>
    <row r="4" spans="1:40" ht="21" customHeight="1" x14ac:dyDescent="0.25">
      <c r="A4" s="116">
        <f t="shared" si="0"/>
        <v>3</v>
      </c>
      <c r="B4" s="173" t="s">
        <v>410</v>
      </c>
      <c r="C4" s="130">
        <v>45348</v>
      </c>
      <c r="D4" s="289" t="s">
        <v>582</v>
      </c>
      <c r="E4" s="289" t="s">
        <v>182</v>
      </c>
      <c r="F4" s="173">
        <v>2264</v>
      </c>
      <c r="G4" s="121" t="s">
        <v>593</v>
      </c>
      <c r="H4" s="130">
        <v>45476</v>
      </c>
      <c r="I4" s="130">
        <v>45486</v>
      </c>
      <c r="J4" s="121">
        <v>2264</v>
      </c>
      <c r="K4" s="121"/>
      <c r="L4" s="121"/>
      <c r="M4" s="121">
        <f t="shared" si="1"/>
        <v>0</v>
      </c>
      <c r="N4" s="121" t="s">
        <v>217</v>
      </c>
      <c r="O4" s="121"/>
      <c r="P4" s="121"/>
      <c r="Q4" s="174">
        <v>14.34</v>
      </c>
      <c r="R4" s="174">
        <f t="shared" si="2"/>
        <v>32465.759999999998</v>
      </c>
      <c r="S4" s="175"/>
      <c r="T4" s="175"/>
      <c r="U4" s="175"/>
      <c r="V4" s="176"/>
      <c r="W4" s="173"/>
      <c r="X4" s="173"/>
      <c r="Y4" s="130" t="s">
        <v>552</v>
      </c>
      <c r="Z4" s="384">
        <v>45449</v>
      </c>
      <c r="AA4" s="211">
        <v>45482</v>
      </c>
      <c r="AB4" s="237" t="s">
        <v>493</v>
      </c>
      <c r="AC4" s="238"/>
      <c r="AD4" s="213"/>
      <c r="AE4" s="238"/>
      <c r="AF4" s="121"/>
      <c r="AG4" s="240"/>
      <c r="AH4" s="305">
        <f>C4+AK4</f>
        <v>45483</v>
      </c>
      <c r="AI4" s="305"/>
      <c r="AJ4" s="213" t="s">
        <v>186</v>
      </c>
      <c r="AK4" s="278">
        <v>135</v>
      </c>
      <c r="AL4" s="303" t="s">
        <v>219</v>
      </c>
      <c r="AM4" s="279"/>
      <c r="AN4" s="279"/>
    </row>
    <row r="5" spans="1:40" ht="17.100000000000001" customHeight="1" x14ac:dyDescent="0.25">
      <c r="A5" s="116">
        <f t="shared" si="0"/>
        <v>4</v>
      </c>
      <c r="B5" s="173" t="s">
        <v>410</v>
      </c>
      <c r="C5" s="130">
        <v>45316</v>
      </c>
      <c r="D5" s="289" t="s">
        <v>97</v>
      </c>
      <c r="E5" s="173" t="s">
        <v>155</v>
      </c>
      <c r="F5" s="275">
        <v>2023</v>
      </c>
      <c r="G5" s="410" t="s">
        <v>620</v>
      </c>
      <c r="H5" s="427">
        <v>45482</v>
      </c>
      <c r="I5" s="428">
        <v>45491</v>
      </c>
      <c r="J5" s="399">
        <v>2023</v>
      </c>
      <c r="K5" s="399"/>
      <c r="L5" s="399"/>
      <c r="M5" s="121">
        <f t="shared" si="1"/>
        <v>0</v>
      </c>
      <c r="N5" s="121" t="s">
        <v>111</v>
      </c>
      <c r="O5" s="121"/>
      <c r="P5" s="255">
        <v>50</v>
      </c>
      <c r="Q5" s="290">
        <v>23</v>
      </c>
      <c r="R5" s="174">
        <f t="shared" si="2"/>
        <v>46529</v>
      </c>
      <c r="S5" s="256">
        <v>5.47</v>
      </c>
      <c r="T5" s="256">
        <v>23</v>
      </c>
      <c r="U5" s="221">
        <f>T5-Q5</f>
        <v>0</v>
      </c>
      <c r="V5" s="257"/>
      <c r="W5" s="124"/>
      <c r="X5" s="124"/>
      <c r="Y5" s="275" t="s">
        <v>552</v>
      </c>
      <c r="Z5" s="383">
        <v>45454</v>
      </c>
      <c r="AA5" s="383">
        <v>45490</v>
      </c>
      <c r="AB5" s="237" t="s">
        <v>493</v>
      </c>
      <c r="AC5" s="342"/>
      <c r="AD5" s="342"/>
      <c r="AE5" s="258"/>
      <c r="AF5" s="255"/>
      <c r="AG5" s="342"/>
      <c r="AH5" s="342"/>
      <c r="AI5" s="342"/>
      <c r="AJ5" s="238">
        <v>45490</v>
      </c>
      <c r="AK5" s="279"/>
      <c r="AL5" s="279"/>
      <c r="AM5" s="279"/>
      <c r="AN5" s="279"/>
    </row>
    <row r="6" spans="1:40" ht="17.100000000000001" customHeight="1" x14ac:dyDescent="0.25">
      <c r="A6" s="116">
        <f t="shared" si="0"/>
        <v>5</v>
      </c>
      <c r="B6" s="173" t="s">
        <v>410</v>
      </c>
      <c r="C6" s="130">
        <v>45348</v>
      </c>
      <c r="D6" s="289" t="s">
        <v>466</v>
      </c>
      <c r="E6" s="289" t="s">
        <v>187</v>
      </c>
      <c r="F6" s="173">
        <v>2169</v>
      </c>
      <c r="G6" s="121" t="s">
        <v>594</v>
      </c>
      <c r="H6" s="130">
        <v>45488</v>
      </c>
      <c r="I6" s="130">
        <v>45491</v>
      </c>
      <c r="J6" s="121">
        <v>2169</v>
      </c>
      <c r="K6" s="121"/>
      <c r="L6" s="121"/>
      <c r="M6" s="121">
        <f t="shared" si="1"/>
        <v>0</v>
      </c>
      <c r="N6" s="121" t="s">
        <v>111</v>
      </c>
      <c r="O6" s="121"/>
      <c r="P6" s="121"/>
      <c r="Q6" s="174">
        <v>34.92</v>
      </c>
      <c r="R6" s="174">
        <f t="shared" si="2"/>
        <v>75741.48000000001</v>
      </c>
      <c r="S6" s="175"/>
      <c r="T6" s="175"/>
      <c r="U6" s="175"/>
      <c r="V6" s="176"/>
      <c r="W6" s="173"/>
      <c r="X6" s="173"/>
      <c r="Y6" s="130" t="s">
        <v>580</v>
      </c>
      <c r="Z6" s="384">
        <v>45468</v>
      </c>
      <c r="AA6" s="211">
        <v>45505</v>
      </c>
      <c r="AB6" s="237" t="s">
        <v>493</v>
      </c>
      <c r="AC6" s="238"/>
      <c r="AD6" s="213"/>
      <c r="AE6" s="238" t="s">
        <v>531</v>
      </c>
      <c r="AF6" s="121"/>
      <c r="AG6" s="240"/>
      <c r="AH6" s="305">
        <f>C6+AK6</f>
        <v>45508</v>
      </c>
      <c r="AI6" s="305"/>
      <c r="AJ6" s="213" t="s">
        <v>185</v>
      </c>
      <c r="AK6" s="278">
        <v>160</v>
      </c>
      <c r="AL6" s="278" t="s">
        <v>478</v>
      </c>
      <c r="AM6" s="279"/>
      <c r="AN6" s="279"/>
    </row>
    <row r="7" spans="1:40" ht="17.100000000000001" customHeight="1" x14ac:dyDescent="0.25">
      <c r="A7" s="116">
        <f t="shared" si="0"/>
        <v>6</v>
      </c>
      <c r="B7" s="173" t="s">
        <v>410</v>
      </c>
      <c r="C7" s="130">
        <v>45316</v>
      </c>
      <c r="D7" s="289" t="s">
        <v>107</v>
      </c>
      <c r="E7" s="173" t="s">
        <v>156</v>
      </c>
      <c r="F7" s="275">
        <v>2028</v>
      </c>
      <c r="G7" s="410" t="s">
        <v>596</v>
      </c>
      <c r="H7" s="427">
        <v>45482</v>
      </c>
      <c r="I7" s="428">
        <v>45500</v>
      </c>
      <c r="J7" s="399">
        <v>2028</v>
      </c>
      <c r="K7" s="399"/>
      <c r="L7" s="399"/>
      <c r="M7" s="121">
        <f t="shared" si="1"/>
        <v>0</v>
      </c>
      <c r="N7" s="121" t="s">
        <v>111</v>
      </c>
      <c r="O7" s="121"/>
      <c r="P7" s="255">
        <v>61</v>
      </c>
      <c r="Q7" s="290">
        <v>24</v>
      </c>
      <c r="R7" s="174">
        <f t="shared" si="2"/>
        <v>48672</v>
      </c>
      <c r="S7" s="256">
        <v>6.68</v>
      </c>
      <c r="T7" s="256">
        <v>24</v>
      </c>
      <c r="U7" s="221">
        <f>T7-Q7</f>
        <v>0</v>
      </c>
      <c r="V7" s="257"/>
      <c r="W7" s="124"/>
      <c r="X7" s="124"/>
      <c r="Y7" s="275" t="s">
        <v>552</v>
      </c>
      <c r="Z7" s="211">
        <v>45454</v>
      </c>
      <c r="AA7" s="211">
        <v>45489</v>
      </c>
      <c r="AB7" s="237" t="s">
        <v>493</v>
      </c>
      <c r="AC7" s="213"/>
      <c r="AD7" s="213"/>
      <c r="AE7" s="238"/>
      <c r="AF7" s="255" t="s">
        <v>212</v>
      </c>
      <c r="AG7" s="213"/>
      <c r="AH7" s="213"/>
      <c r="AI7" s="213"/>
      <c r="AJ7" s="238" t="s">
        <v>111</v>
      </c>
      <c r="AK7" s="279"/>
      <c r="AL7" s="279"/>
      <c r="AM7" s="279"/>
      <c r="AN7" s="279"/>
    </row>
    <row r="8" spans="1:40" ht="17.100000000000001" customHeight="1" x14ac:dyDescent="0.25">
      <c r="A8" s="116">
        <f t="shared" si="0"/>
        <v>7</v>
      </c>
      <c r="B8" s="117" t="s">
        <v>8</v>
      </c>
      <c r="C8" s="118">
        <v>45253</v>
      </c>
      <c r="D8" s="119" t="s">
        <v>23</v>
      </c>
      <c r="E8" s="117" t="s">
        <v>151</v>
      </c>
      <c r="F8" s="117">
        <v>5906</v>
      </c>
      <c r="G8" s="121" t="s">
        <v>181</v>
      </c>
      <c r="H8" s="438">
        <v>45330</v>
      </c>
      <c r="I8" s="130">
        <v>45449</v>
      </c>
      <c r="J8" s="121">
        <v>5906</v>
      </c>
      <c r="K8" s="121" t="s">
        <v>398</v>
      </c>
      <c r="L8" s="121" t="s">
        <v>398</v>
      </c>
      <c r="M8" s="121">
        <f t="shared" si="1"/>
        <v>0</v>
      </c>
      <c r="N8" s="121" t="s">
        <v>111</v>
      </c>
      <c r="O8" s="121">
        <v>340</v>
      </c>
      <c r="P8" s="121">
        <v>83</v>
      </c>
      <c r="Q8" s="174">
        <v>35.53</v>
      </c>
      <c r="R8" s="174">
        <f t="shared" si="2"/>
        <v>209840.18</v>
      </c>
      <c r="S8" s="175">
        <v>13.83</v>
      </c>
      <c r="T8" s="175"/>
      <c r="U8" s="175"/>
      <c r="V8" s="176" t="s">
        <v>148</v>
      </c>
      <c r="W8" s="173" t="s">
        <v>115</v>
      </c>
      <c r="X8" s="173"/>
      <c r="Y8" s="130">
        <v>45315</v>
      </c>
      <c r="Z8" s="214">
        <v>45327</v>
      </c>
      <c r="AA8" s="214">
        <v>45378</v>
      </c>
      <c r="AB8" s="237" t="s">
        <v>493</v>
      </c>
      <c r="AC8" s="214"/>
      <c r="AD8" s="214"/>
      <c r="AE8" s="249"/>
      <c r="AF8" s="121"/>
      <c r="AG8" s="240"/>
      <c r="AH8" s="296" t="s">
        <v>334</v>
      </c>
      <c r="AI8" s="277" t="s">
        <v>335</v>
      </c>
      <c r="AJ8" s="214"/>
      <c r="AK8" s="278"/>
      <c r="AL8" s="278"/>
      <c r="AM8" s="125"/>
      <c r="AN8" s="125"/>
    </row>
    <row r="9" spans="1:40" ht="17.100000000000001" customHeight="1" x14ac:dyDescent="0.25">
      <c r="A9" s="116">
        <f t="shared" si="0"/>
        <v>8</v>
      </c>
      <c r="B9" s="117" t="s">
        <v>8</v>
      </c>
      <c r="C9" s="118">
        <v>45316</v>
      </c>
      <c r="D9" s="119" t="s">
        <v>23</v>
      </c>
      <c r="E9" s="117" t="s">
        <v>151</v>
      </c>
      <c r="F9" s="124">
        <v>2617</v>
      </c>
      <c r="G9" s="396" t="s">
        <v>537</v>
      </c>
      <c r="H9" s="258">
        <v>45447</v>
      </c>
      <c r="I9" s="258">
        <v>45473</v>
      </c>
      <c r="J9" s="255">
        <v>2617</v>
      </c>
      <c r="K9" s="255"/>
      <c r="L9" s="255"/>
      <c r="M9" s="121">
        <f t="shared" si="1"/>
        <v>0</v>
      </c>
      <c r="N9" s="121" t="s">
        <v>111</v>
      </c>
      <c r="O9" s="121"/>
      <c r="P9" s="121">
        <v>83</v>
      </c>
      <c r="Q9" s="174">
        <v>34.840000000000003</v>
      </c>
      <c r="R9" s="174">
        <f t="shared" si="2"/>
        <v>91176.280000000013</v>
      </c>
      <c r="S9" s="175">
        <v>13.83</v>
      </c>
      <c r="T9" s="256">
        <v>34.840000000000003</v>
      </c>
      <c r="U9" s="221">
        <f>T9-Q9</f>
        <v>0</v>
      </c>
      <c r="V9" s="257"/>
      <c r="W9" s="124"/>
      <c r="X9" s="124"/>
      <c r="Y9" s="124" t="s">
        <v>485</v>
      </c>
      <c r="Z9" s="213">
        <f>AA9-45</f>
        <v>45419</v>
      </c>
      <c r="AA9" s="213">
        <v>45464</v>
      </c>
      <c r="AB9" s="237" t="s">
        <v>493</v>
      </c>
      <c r="AC9" s="213"/>
      <c r="AD9" s="213"/>
      <c r="AE9" s="238"/>
      <c r="AF9" s="255"/>
      <c r="AG9" s="213"/>
      <c r="AH9" s="296" t="s">
        <v>334</v>
      </c>
      <c r="AI9" s="277" t="s">
        <v>335</v>
      </c>
      <c r="AJ9" s="238" t="s">
        <v>111</v>
      </c>
      <c r="AK9" s="279"/>
      <c r="AL9" s="279"/>
      <c r="AM9" s="279"/>
      <c r="AN9" s="279"/>
    </row>
    <row r="10" spans="1:40" ht="17.100000000000001" customHeight="1" x14ac:dyDescent="0.25">
      <c r="A10" s="116">
        <f t="shared" si="0"/>
        <v>9</v>
      </c>
      <c r="B10" s="117" t="s">
        <v>8</v>
      </c>
      <c r="C10" s="118">
        <v>45344</v>
      </c>
      <c r="D10" s="279" t="s">
        <v>23</v>
      </c>
      <c r="E10" s="119" t="s">
        <v>151</v>
      </c>
      <c r="F10" s="124">
        <v>5181</v>
      </c>
      <c r="G10" s="255"/>
      <c r="H10" s="130">
        <v>45508</v>
      </c>
      <c r="I10" s="130">
        <v>45514</v>
      </c>
      <c r="J10" s="121">
        <v>5181</v>
      </c>
      <c r="K10" s="121"/>
      <c r="L10" s="121"/>
      <c r="M10" s="121">
        <f t="shared" si="1"/>
        <v>0</v>
      </c>
      <c r="N10" s="121" t="s">
        <v>111</v>
      </c>
      <c r="O10" s="121"/>
      <c r="P10" s="121">
        <v>83</v>
      </c>
      <c r="Q10" s="174">
        <v>34.840000000000003</v>
      </c>
      <c r="R10" s="174">
        <f t="shared" si="2"/>
        <v>180506.04</v>
      </c>
      <c r="S10" s="175"/>
      <c r="T10" s="175"/>
      <c r="U10" s="360"/>
      <c r="V10" s="176"/>
      <c r="W10" s="173"/>
      <c r="X10" s="173"/>
      <c r="Y10" s="173" t="s">
        <v>485</v>
      </c>
      <c r="Z10" s="361">
        <v>45437</v>
      </c>
      <c r="AA10" s="213">
        <v>45475</v>
      </c>
      <c r="AB10" s="237" t="s">
        <v>493</v>
      </c>
      <c r="AC10" s="213"/>
      <c r="AD10" s="213"/>
      <c r="AE10" s="238"/>
      <c r="AF10" s="121"/>
      <c r="AG10" s="240"/>
      <c r="AH10" s="296" t="s">
        <v>334</v>
      </c>
      <c r="AI10" s="277" t="s">
        <v>335</v>
      </c>
      <c r="AJ10" s="213"/>
      <c r="AK10" s="278">
        <v>130</v>
      </c>
      <c r="AL10" s="278"/>
      <c r="AM10" s="279"/>
      <c r="AN10" s="279"/>
    </row>
    <row r="11" spans="1:40" ht="17.100000000000001" customHeight="1" x14ac:dyDescent="0.25">
      <c r="A11" s="116">
        <f t="shared" si="0"/>
        <v>10</v>
      </c>
      <c r="B11" s="173" t="s">
        <v>410</v>
      </c>
      <c r="C11" s="130">
        <v>45348</v>
      </c>
      <c r="D11" s="289" t="s">
        <v>584</v>
      </c>
      <c r="E11" s="289" t="s">
        <v>182</v>
      </c>
      <c r="F11" s="173">
        <v>3780</v>
      </c>
      <c r="G11" s="121" t="s">
        <v>627</v>
      </c>
      <c r="H11" s="422">
        <v>45491</v>
      </c>
      <c r="I11" s="130">
        <v>45507</v>
      </c>
      <c r="J11" s="121">
        <v>3780</v>
      </c>
      <c r="K11" s="121"/>
      <c r="L11" s="121"/>
      <c r="M11" s="121">
        <f t="shared" si="1"/>
        <v>0</v>
      </c>
      <c r="N11" s="121" t="s">
        <v>111</v>
      </c>
      <c r="O11" s="121"/>
      <c r="P11" s="121"/>
      <c r="Q11" s="174">
        <v>13.76</v>
      </c>
      <c r="R11" s="174">
        <f t="shared" si="2"/>
        <v>52012.799999999996</v>
      </c>
      <c r="S11" s="175"/>
      <c r="T11" s="175"/>
      <c r="U11" s="175"/>
      <c r="V11" s="176"/>
      <c r="W11" s="173"/>
      <c r="X11" s="173"/>
      <c r="Y11" s="130" t="s">
        <v>580</v>
      </c>
      <c r="Z11" s="384">
        <v>45468</v>
      </c>
      <c r="AA11" s="211">
        <v>45505</v>
      </c>
      <c r="AB11" s="237" t="s">
        <v>493</v>
      </c>
      <c r="AC11" s="238"/>
      <c r="AD11" s="213"/>
      <c r="AE11" s="238"/>
      <c r="AF11" s="121"/>
      <c r="AG11" s="198" t="s">
        <v>535</v>
      </c>
      <c r="AH11" s="305" t="s">
        <v>424</v>
      </c>
      <c r="AI11" s="305"/>
      <c r="AJ11" s="213"/>
      <c r="AK11" s="278">
        <v>145</v>
      </c>
      <c r="AL11" s="278" t="s">
        <v>220</v>
      </c>
      <c r="AM11" s="279"/>
      <c r="AN11" s="279"/>
    </row>
    <row r="12" spans="1:40" s="33" customFormat="1" ht="17.100000000000001" customHeight="1" x14ac:dyDescent="0.25">
      <c r="A12" s="116">
        <f t="shared" si="0"/>
        <v>11</v>
      </c>
      <c r="B12" s="117" t="s">
        <v>8</v>
      </c>
      <c r="C12" s="118">
        <v>45253</v>
      </c>
      <c r="D12" s="119" t="s">
        <v>72</v>
      </c>
      <c r="E12" s="120" t="s">
        <v>152</v>
      </c>
      <c r="F12" s="117">
        <v>3674</v>
      </c>
      <c r="G12" s="121" t="s">
        <v>181</v>
      </c>
      <c r="H12" s="130">
        <v>45349</v>
      </c>
      <c r="I12" s="130">
        <v>45361</v>
      </c>
      <c r="J12" s="121">
        <v>3674</v>
      </c>
      <c r="K12" s="121" t="s">
        <v>398</v>
      </c>
      <c r="L12" s="121"/>
      <c r="M12" s="121">
        <f t="shared" si="1"/>
        <v>0</v>
      </c>
      <c r="N12" s="121" t="s">
        <v>111</v>
      </c>
      <c r="O12" s="121">
        <v>400</v>
      </c>
      <c r="P12" s="121">
        <v>63</v>
      </c>
      <c r="Q12" s="220">
        <v>25.52</v>
      </c>
      <c r="R12" s="174">
        <f t="shared" si="2"/>
        <v>93760.48</v>
      </c>
      <c r="S12" s="175">
        <v>11.2</v>
      </c>
      <c r="T12" s="175"/>
      <c r="U12" s="175"/>
      <c r="V12" s="176" t="s">
        <v>148</v>
      </c>
      <c r="W12" s="173" t="s">
        <v>115</v>
      </c>
      <c r="X12" s="173"/>
      <c r="Y12" s="130">
        <v>45315</v>
      </c>
      <c r="Z12" s="214">
        <v>45327</v>
      </c>
      <c r="AA12" s="213">
        <v>45378</v>
      </c>
      <c r="AB12" s="237" t="s">
        <v>493</v>
      </c>
      <c r="AC12" s="213"/>
      <c r="AD12" s="213"/>
      <c r="AE12" s="238"/>
      <c r="AF12" s="121"/>
      <c r="AG12" s="240"/>
      <c r="AH12" s="296" t="s">
        <v>334</v>
      </c>
      <c r="AI12" s="277" t="s">
        <v>335</v>
      </c>
      <c r="AJ12" s="213"/>
      <c r="AK12" s="278"/>
      <c r="AL12" s="278" t="s">
        <v>34</v>
      </c>
      <c r="AM12" s="279"/>
      <c r="AN12" s="279"/>
    </row>
    <row r="13" spans="1:40" ht="17.100000000000001" customHeight="1" x14ac:dyDescent="0.25">
      <c r="A13" s="116">
        <f t="shared" si="0"/>
        <v>12</v>
      </c>
      <c r="B13" s="117" t="s">
        <v>8</v>
      </c>
      <c r="C13" s="118">
        <v>45253</v>
      </c>
      <c r="D13" s="119" t="s">
        <v>72</v>
      </c>
      <c r="E13" s="120" t="s">
        <v>152</v>
      </c>
      <c r="F13" s="117">
        <v>1627</v>
      </c>
      <c r="G13" s="121" t="s">
        <v>181</v>
      </c>
      <c r="H13" s="130">
        <v>45361</v>
      </c>
      <c r="I13" s="130">
        <v>45368</v>
      </c>
      <c r="J13" s="121">
        <v>1627</v>
      </c>
      <c r="K13" s="121" t="s">
        <v>398</v>
      </c>
      <c r="L13" s="121"/>
      <c r="M13" s="121">
        <f t="shared" si="1"/>
        <v>0</v>
      </c>
      <c r="N13" s="121" t="s">
        <v>111</v>
      </c>
      <c r="O13" s="121"/>
      <c r="P13" s="121">
        <v>63</v>
      </c>
      <c r="Q13" s="220">
        <v>25.52</v>
      </c>
      <c r="R13" s="174">
        <f t="shared" si="2"/>
        <v>41521.040000000001</v>
      </c>
      <c r="S13" s="175">
        <v>11.2</v>
      </c>
      <c r="T13" s="175"/>
      <c r="U13" s="175"/>
      <c r="V13" s="176" t="s">
        <v>148</v>
      </c>
      <c r="W13" s="173" t="s">
        <v>160</v>
      </c>
      <c r="X13" s="173"/>
      <c r="Y13" s="130">
        <v>45315</v>
      </c>
      <c r="Z13" s="214">
        <v>45361</v>
      </c>
      <c r="AA13" s="213">
        <v>45419</v>
      </c>
      <c r="AB13" s="237" t="s">
        <v>493</v>
      </c>
      <c r="AC13" s="213"/>
      <c r="AD13" s="213"/>
      <c r="AE13" s="238"/>
      <c r="AF13" s="121"/>
      <c r="AG13" s="240"/>
      <c r="AH13" s="296" t="s">
        <v>334</v>
      </c>
      <c r="AI13" s="277" t="s">
        <v>335</v>
      </c>
      <c r="AJ13" s="213"/>
      <c r="AK13" s="278"/>
      <c r="AL13" s="278" t="s">
        <v>35</v>
      </c>
      <c r="AM13" s="279"/>
      <c r="AN13" s="279"/>
    </row>
    <row r="14" spans="1:40" ht="17.100000000000001" customHeight="1" x14ac:dyDescent="0.25">
      <c r="A14" s="116">
        <f t="shared" si="0"/>
        <v>13</v>
      </c>
      <c r="B14" s="117" t="s">
        <v>8</v>
      </c>
      <c r="C14" s="123">
        <v>45281</v>
      </c>
      <c r="D14" s="124" t="s">
        <v>72</v>
      </c>
      <c r="E14" s="120" t="s">
        <v>152</v>
      </c>
      <c r="F14" s="120">
        <v>4780</v>
      </c>
      <c r="G14" s="125" t="s">
        <v>467</v>
      </c>
      <c r="H14" s="131">
        <v>45489</v>
      </c>
      <c r="I14" s="131">
        <v>45512</v>
      </c>
      <c r="J14" s="125">
        <v>4780</v>
      </c>
      <c r="K14" s="125"/>
      <c r="L14" s="125"/>
      <c r="M14" s="121">
        <f t="shared" si="1"/>
        <v>0</v>
      </c>
      <c r="N14" s="121" t="s">
        <v>111</v>
      </c>
      <c r="O14" s="121">
        <v>265</v>
      </c>
      <c r="P14" s="125">
        <v>63</v>
      </c>
      <c r="Q14" s="220">
        <v>25.52</v>
      </c>
      <c r="R14" s="174">
        <f t="shared" si="2"/>
        <v>121985.59999999999</v>
      </c>
      <c r="S14" s="175">
        <v>11.2</v>
      </c>
      <c r="T14" s="221">
        <f>S14*40%</f>
        <v>4.4799999999999995</v>
      </c>
      <c r="U14" s="221"/>
      <c r="V14" s="253" t="s">
        <v>148</v>
      </c>
      <c r="W14" s="120"/>
      <c r="X14" s="120"/>
      <c r="Y14" s="249" t="s">
        <v>485</v>
      </c>
      <c r="Z14" s="213">
        <v>45402</v>
      </c>
      <c r="AA14" s="213">
        <v>45505</v>
      </c>
      <c r="AB14" s="237" t="s">
        <v>493</v>
      </c>
      <c r="AC14" s="213"/>
      <c r="AD14" s="213"/>
      <c r="AE14" s="238"/>
      <c r="AF14" s="273"/>
      <c r="AG14" s="213"/>
      <c r="AH14" s="296" t="s">
        <v>334</v>
      </c>
      <c r="AI14" s="277" t="s">
        <v>335</v>
      </c>
      <c r="AJ14" s="213"/>
      <c r="AK14" s="125"/>
      <c r="AL14" s="254" t="s">
        <v>108</v>
      </c>
      <c r="AM14" s="279"/>
      <c r="AN14" s="279"/>
    </row>
    <row r="15" spans="1:40" ht="17.100000000000001" customHeight="1" x14ac:dyDescent="0.25">
      <c r="A15" s="116">
        <f t="shared" si="0"/>
        <v>14</v>
      </c>
      <c r="B15" s="117" t="s">
        <v>8</v>
      </c>
      <c r="C15" s="118">
        <v>45316</v>
      </c>
      <c r="D15" s="119" t="s">
        <v>72</v>
      </c>
      <c r="E15" s="120" t="s">
        <v>152</v>
      </c>
      <c r="F15" s="120">
        <v>4970</v>
      </c>
      <c r="G15" s="255" t="s">
        <v>507</v>
      </c>
      <c r="H15" s="258">
        <v>45489</v>
      </c>
      <c r="I15" s="258">
        <v>45507</v>
      </c>
      <c r="J15" s="255">
        <v>4970</v>
      </c>
      <c r="K15" s="255"/>
      <c r="L15" s="255"/>
      <c r="M15" s="121">
        <f t="shared" si="1"/>
        <v>0</v>
      </c>
      <c r="N15" s="121"/>
      <c r="O15" s="121"/>
      <c r="P15" s="121">
        <v>63</v>
      </c>
      <c r="Q15" s="220">
        <v>25.52</v>
      </c>
      <c r="R15" s="174">
        <f t="shared" si="2"/>
        <v>126834.4</v>
      </c>
      <c r="S15" s="175">
        <v>11.2</v>
      </c>
      <c r="T15" s="256">
        <v>25.52</v>
      </c>
      <c r="U15" s="221">
        <f>T15-Q15</f>
        <v>0</v>
      </c>
      <c r="V15" s="257"/>
      <c r="W15" s="124"/>
      <c r="X15" s="124"/>
      <c r="Y15" s="124" t="s">
        <v>485</v>
      </c>
      <c r="Z15" s="213">
        <f>AA15-45</f>
        <v>45420</v>
      </c>
      <c r="AA15" s="213">
        <v>45465</v>
      </c>
      <c r="AB15" s="237" t="s">
        <v>493</v>
      </c>
      <c r="AC15" s="213"/>
      <c r="AD15" s="213"/>
      <c r="AE15" s="238"/>
      <c r="AF15" s="255"/>
      <c r="AG15" s="213"/>
      <c r="AH15" s="296" t="s">
        <v>334</v>
      </c>
      <c r="AI15" s="277" t="s">
        <v>335</v>
      </c>
      <c r="AJ15" s="238" t="s">
        <v>111</v>
      </c>
      <c r="AK15" s="279"/>
      <c r="AL15" s="279"/>
      <c r="AM15" s="279"/>
      <c r="AN15" s="279"/>
    </row>
    <row r="16" spans="1:40" ht="17.100000000000001" customHeight="1" x14ac:dyDescent="0.25">
      <c r="A16" s="116">
        <f t="shared" si="0"/>
        <v>15</v>
      </c>
      <c r="B16" s="173" t="s">
        <v>8</v>
      </c>
      <c r="C16" s="130">
        <v>45372</v>
      </c>
      <c r="D16" s="289" t="s">
        <v>72</v>
      </c>
      <c r="E16" s="173" t="s">
        <v>152</v>
      </c>
      <c r="F16" s="173">
        <v>400</v>
      </c>
      <c r="G16" s="173" t="s">
        <v>508</v>
      </c>
      <c r="H16" s="130"/>
      <c r="I16" s="130">
        <v>45503</v>
      </c>
      <c r="J16" s="121">
        <v>400</v>
      </c>
      <c r="K16" s="121"/>
      <c r="L16" s="121"/>
      <c r="M16" s="121">
        <f t="shared" si="1"/>
        <v>0</v>
      </c>
      <c r="N16" s="121" t="s">
        <v>111</v>
      </c>
      <c r="O16" s="121"/>
      <c r="P16" s="121">
        <v>63</v>
      </c>
      <c r="Q16" s="220">
        <v>45.05</v>
      </c>
      <c r="R16" s="174">
        <f t="shared" si="2"/>
        <v>18020</v>
      </c>
      <c r="S16" s="175">
        <v>11.2</v>
      </c>
      <c r="T16" s="175">
        <v>44.08</v>
      </c>
      <c r="U16" s="175"/>
      <c r="V16" s="176" t="s">
        <v>148</v>
      </c>
      <c r="W16" s="173" t="s">
        <v>160</v>
      </c>
      <c r="X16" s="173"/>
      <c r="Y16" s="130" t="s">
        <v>548</v>
      </c>
      <c r="Z16" s="285">
        <v>45444</v>
      </c>
      <c r="AA16" s="214">
        <v>45583</v>
      </c>
      <c r="AB16" s="249" t="s">
        <v>149</v>
      </c>
      <c r="AC16" s="287">
        <v>45583</v>
      </c>
      <c r="AD16" s="286"/>
      <c r="AE16" s="287"/>
      <c r="AF16" s="121"/>
      <c r="AG16" s="240"/>
      <c r="AH16" s="296" t="s">
        <v>334</v>
      </c>
      <c r="AI16" s="277" t="s">
        <v>335</v>
      </c>
      <c r="AJ16" s="286"/>
      <c r="AK16" s="278">
        <v>205</v>
      </c>
      <c r="AL16" s="278" t="s">
        <v>35</v>
      </c>
      <c r="AM16" s="279"/>
      <c r="AN16" s="279"/>
    </row>
    <row r="17" spans="1:40" s="33" customFormat="1" ht="17.100000000000001" customHeight="1" x14ac:dyDescent="0.25">
      <c r="A17" s="116">
        <f t="shared" si="0"/>
        <v>16</v>
      </c>
      <c r="B17" s="173" t="s">
        <v>410</v>
      </c>
      <c r="C17" s="130">
        <v>45316</v>
      </c>
      <c r="D17" s="289" t="s">
        <v>583</v>
      </c>
      <c r="E17" s="173" t="s">
        <v>155</v>
      </c>
      <c r="F17" s="275">
        <v>2047</v>
      </c>
      <c r="G17" s="410" t="s">
        <v>595</v>
      </c>
      <c r="H17" s="427">
        <v>45480</v>
      </c>
      <c r="I17" s="258">
        <v>45488</v>
      </c>
      <c r="J17" s="255">
        <v>2047</v>
      </c>
      <c r="K17" s="255"/>
      <c r="L17" s="255"/>
      <c r="M17" s="121">
        <f t="shared" si="1"/>
        <v>0</v>
      </c>
      <c r="N17" s="121" t="s">
        <v>111</v>
      </c>
      <c r="O17" s="121"/>
      <c r="P17" s="255">
        <v>55</v>
      </c>
      <c r="Q17" s="290">
        <v>26.14</v>
      </c>
      <c r="R17" s="174">
        <f t="shared" si="2"/>
        <v>53508.58</v>
      </c>
      <c r="S17" s="256">
        <v>6.0259999999999998</v>
      </c>
      <c r="T17" s="256">
        <v>26.14</v>
      </c>
      <c r="U17" s="221">
        <f>T17-Q17</f>
        <v>0</v>
      </c>
      <c r="V17" s="257"/>
      <c r="W17" s="124"/>
      <c r="X17" s="124"/>
      <c r="Y17" s="275" t="s">
        <v>552</v>
      </c>
      <c r="Z17" s="383">
        <v>45454</v>
      </c>
      <c r="AA17" s="211">
        <v>45490</v>
      </c>
      <c r="AB17" s="237" t="s">
        <v>493</v>
      </c>
      <c r="AC17" s="238"/>
      <c r="AD17" s="213"/>
      <c r="AE17" s="238"/>
      <c r="AF17" s="255"/>
      <c r="AG17" s="213"/>
      <c r="AH17" s="213" t="s">
        <v>556</v>
      </c>
      <c r="AI17" s="213"/>
      <c r="AJ17" s="238" t="s">
        <v>126</v>
      </c>
      <c r="AK17" s="279"/>
      <c r="AL17" s="279"/>
      <c r="AM17" s="279"/>
      <c r="AN17" s="279"/>
    </row>
    <row r="18" spans="1:40" ht="17.100000000000001" customHeight="1" x14ac:dyDescent="0.25">
      <c r="A18" s="116">
        <f t="shared" si="0"/>
        <v>17</v>
      </c>
      <c r="B18" s="117" t="s">
        <v>8</v>
      </c>
      <c r="C18" s="118">
        <v>45344</v>
      </c>
      <c r="D18" s="388" t="s">
        <v>520</v>
      </c>
      <c r="E18" s="119" t="s">
        <v>174</v>
      </c>
      <c r="F18" s="124">
        <v>6335</v>
      </c>
      <c r="G18" s="255" t="s">
        <v>467</v>
      </c>
      <c r="H18" s="130">
        <v>45457</v>
      </c>
      <c r="I18" s="130">
        <v>45487</v>
      </c>
      <c r="J18" s="121">
        <v>6335</v>
      </c>
      <c r="K18" s="121"/>
      <c r="L18" s="121"/>
      <c r="M18" s="121">
        <f t="shared" si="1"/>
        <v>0</v>
      </c>
      <c r="N18" s="121" t="s">
        <v>111</v>
      </c>
      <c r="O18" s="121"/>
      <c r="P18" s="121"/>
      <c r="Q18" s="174">
        <v>52.77</v>
      </c>
      <c r="R18" s="174">
        <f t="shared" si="2"/>
        <v>334297.95</v>
      </c>
      <c r="S18" s="175"/>
      <c r="T18" s="175"/>
      <c r="U18" s="360"/>
      <c r="V18" s="176"/>
      <c r="W18" s="173"/>
      <c r="X18" s="173"/>
      <c r="Y18" s="124" t="s">
        <v>485</v>
      </c>
      <c r="Z18" s="361">
        <v>45437</v>
      </c>
      <c r="AA18" s="213">
        <v>45479</v>
      </c>
      <c r="AB18" s="237" t="s">
        <v>149</v>
      </c>
      <c r="AC18" s="213"/>
      <c r="AD18" s="213"/>
      <c r="AE18" s="238" t="s">
        <v>415</v>
      </c>
      <c r="AF18" s="278" t="s">
        <v>456</v>
      </c>
      <c r="AG18" s="240"/>
      <c r="AH18" s="305" t="s">
        <v>416</v>
      </c>
      <c r="AI18" s="305"/>
      <c r="AJ18" s="213"/>
      <c r="AK18" s="278">
        <v>115</v>
      </c>
      <c r="AL18" s="278" t="s">
        <v>217</v>
      </c>
      <c r="AM18" s="279"/>
      <c r="AN18" s="279"/>
    </row>
    <row r="19" spans="1:40" ht="17.100000000000001" customHeight="1" x14ac:dyDescent="0.25">
      <c r="A19" s="116">
        <f t="shared" si="0"/>
        <v>18</v>
      </c>
      <c r="B19" s="117" t="s">
        <v>8</v>
      </c>
      <c r="C19" s="130">
        <v>45344</v>
      </c>
      <c r="D19" s="409" t="s">
        <v>83</v>
      </c>
      <c r="E19" s="289" t="s">
        <v>174</v>
      </c>
      <c r="F19" s="275">
        <v>2680</v>
      </c>
      <c r="G19" s="410" t="s">
        <v>599</v>
      </c>
      <c r="H19" s="130">
        <v>45512</v>
      </c>
      <c r="I19" s="130">
        <v>45515</v>
      </c>
      <c r="J19" s="121">
        <v>2680</v>
      </c>
      <c r="K19" s="121"/>
      <c r="L19" s="121"/>
      <c r="M19" s="121">
        <f t="shared" si="1"/>
        <v>0</v>
      </c>
      <c r="N19" s="121" t="s">
        <v>111</v>
      </c>
      <c r="O19" s="121"/>
      <c r="P19" s="121"/>
      <c r="Q19" s="174">
        <v>52.4</v>
      </c>
      <c r="R19" s="174">
        <f t="shared" si="2"/>
        <v>140432</v>
      </c>
      <c r="S19" s="175"/>
      <c r="T19" s="175"/>
      <c r="U19" s="360"/>
      <c r="V19" s="176"/>
      <c r="W19" s="173"/>
      <c r="X19" s="173"/>
      <c r="Y19" s="275" t="s">
        <v>485</v>
      </c>
      <c r="Z19" s="361">
        <v>45453</v>
      </c>
      <c r="AA19" s="213">
        <v>45514</v>
      </c>
      <c r="AB19" s="245" t="s">
        <v>563</v>
      </c>
      <c r="AC19" s="238"/>
      <c r="AD19" s="213"/>
      <c r="AE19" s="238"/>
      <c r="AF19" s="121"/>
      <c r="AG19" s="240"/>
      <c r="AH19" s="305">
        <f>AK19+C19</f>
        <v>45479</v>
      </c>
      <c r="AI19" s="305"/>
      <c r="AJ19" s="213"/>
      <c r="AK19" s="278">
        <v>135</v>
      </c>
      <c r="AL19" s="278" t="s">
        <v>222</v>
      </c>
      <c r="AM19" s="125"/>
      <c r="AN19" s="125"/>
    </row>
    <row r="20" spans="1:40" ht="17.100000000000001" customHeight="1" x14ac:dyDescent="0.25">
      <c r="A20" s="116">
        <f t="shared" si="0"/>
        <v>19</v>
      </c>
      <c r="B20" s="173" t="s">
        <v>8</v>
      </c>
      <c r="C20" s="130">
        <v>45316</v>
      </c>
      <c r="D20" s="289" t="s">
        <v>73</v>
      </c>
      <c r="E20" s="173" t="s">
        <v>370</v>
      </c>
      <c r="F20" s="275">
        <v>5525</v>
      </c>
      <c r="G20" s="255" t="s">
        <v>538</v>
      </c>
      <c r="H20" s="258">
        <v>45449</v>
      </c>
      <c r="I20" s="258">
        <v>45480</v>
      </c>
      <c r="J20" s="255">
        <v>5525</v>
      </c>
      <c r="K20" s="255"/>
      <c r="L20" s="255"/>
      <c r="M20" s="121">
        <f t="shared" si="1"/>
        <v>0</v>
      </c>
      <c r="N20" s="121" t="s">
        <v>111</v>
      </c>
      <c r="O20" s="121"/>
      <c r="P20" s="255">
        <v>85</v>
      </c>
      <c r="Q20" s="290">
        <v>31.33</v>
      </c>
      <c r="R20" s="174">
        <f t="shared" si="2"/>
        <v>173098.25</v>
      </c>
      <c r="S20" s="256">
        <v>11.63</v>
      </c>
      <c r="T20" s="256">
        <v>31.33</v>
      </c>
      <c r="U20" s="221">
        <f>T20-Q20</f>
        <v>0</v>
      </c>
      <c r="V20" s="257"/>
      <c r="W20" s="124"/>
      <c r="X20" s="124"/>
      <c r="Y20" s="258" t="s">
        <v>485</v>
      </c>
      <c r="Z20" s="211">
        <f>AA20-45</f>
        <v>45420</v>
      </c>
      <c r="AA20" s="211">
        <v>45465</v>
      </c>
      <c r="AB20" s="237" t="s">
        <v>493</v>
      </c>
      <c r="AC20" s="213">
        <v>45479</v>
      </c>
      <c r="AD20" s="213"/>
      <c r="AE20" s="238" t="s">
        <v>495</v>
      </c>
      <c r="AF20" s="255"/>
      <c r="AG20" s="213"/>
      <c r="AH20" s="213" t="s">
        <v>480</v>
      </c>
      <c r="AI20" s="213"/>
      <c r="AJ20" s="238">
        <v>45479</v>
      </c>
      <c r="AK20" s="279" t="s">
        <v>91</v>
      </c>
      <c r="AL20" s="279" t="s">
        <v>91</v>
      </c>
      <c r="AM20" s="387"/>
      <c r="AN20" s="387"/>
    </row>
    <row r="21" spans="1:40" ht="17.100000000000001" customHeight="1" x14ac:dyDescent="0.25">
      <c r="A21" s="116">
        <f t="shared" si="0"/>
        <v>20</v>
      </c>
      <c r="B21" s="173" t="s">
        <v>8</v>
      </c>
      <c r="C21" s="274">
        <v>45281</v>
      </c>
      <c r="D21" s="275" t="s">
        <v>455</v>
      </c>
      <c r="E21" s="276" t="s">
        <v>168</v>
      </c>
      <c r="F21" s="276">
        <v>3263</v>
      </c>
      <c r="G21" s="125" t="s">
        <v>181</v>
      </c>
      <c r="H21" s="131">
        <v>45453</v>
      </c>
      <c r="I21" s="131">
        <v>45473</v>
      </c>
      <c r="J21" s="125">
        <v>3263</v>
      </c>
      <c r="K21" s="125"/>
      <c r="L21" s="125"/>
      <c r="M21" s="121">
        <f t="shared" si="1"/>
        <v>0</v>
      </c>
      <c r="N21" s="125" t="s">
        <v>111</v>
      </c>
      <c r="O21" s="121"/>
      <c r="P21" s="125">
        <v>57.02</v>
      </c>
      <c r="Q21" s="220">
        <v>22.85</v>
      </c>
      <c r="R21" s="174">
        <f t="shared" si="2"/>
        <v>74559.55</v>
      </c>
      <c r="S21" s="221">
        <v>8.4700000000000006</v>
      </c>
      <c r="T21" s="221"/>
      <c r="U21" s="221"/>
      <c r="V21" s="253"/>
      <c r="W21" s="120"/>
      <c r="X21" s="120"/>
      <c r="Y21" s="249" t="s">
        <v>485</v>
      </c>
      <c r="Z21" s="214">
        <f>AA21-38</f>
        <v>45428</v>
      </c>
      <c r="AA21" s="211">
        <v>45466</v>
      </c>
      <c r="AB21" s="237" t="s">
        <v>493</v>
      </c>
      <c r="AC21" s="213"/>
      <c r="AD21" s="213"/>
      <c r="AE21" s="238"/>
      <c r="AF21" s="254" t="s">
        <v>139</v>
      </c>
      <c r="AG21" s="213"/>
      <c r="AH21" s="213"/>
      <c r="AI21" s="213"/>
      <c r="AJ21" s="213"/>
      <c r="AK21" s="254" t="s">
        <v>68</v>
      </c>
      <c r="AL21" s="254" t="s">
        <v>68</v>
      </c>
      <c r="AM21" s="279"/>
      <c r="AN21" s="279"/>
    </row>
    <row r="22" spans="1:40" ht="17.100000000000001" customHeight="1" x14ac:dyDescent="0.25">
      <c r="A22" s="116">
        <f t="shared" si="0"/>
        <v>21</v>
      </c>
      <c r="B22" s="117" t="s">
        <v>8</v>
      </c>
      <c r="C22" s="118">
        <v>45316</v>
      </c>
      <c r="D22" s="407" t="s">
        <v>417</v>
      </c>
      <c r="E22" s="117" t="s">
        <v>174</v>
      </c>
      <c r="F22" s="124">
        <v>2870</v>
      </c>
      <c r="G22" s="255" t="s">
        <v>590</v>
      </c>
      <c r="H22" s="258">
        <v>45480</v>
      </c>
      <c r="I22" s="258">
        <v>45491</v>
      </c>
      <c r="J22" s="255">
        <v>2870</v>
      </c>
      <c r="K22" s="255"/>
      <c r="L22" s="255"/>
      <c r="M22" s="121">
        <f t="shared" si="1"/>
        <v>0</v>
      </c>
      <c r="N22" s="121" t="s">
        <v>217</v>
      </c>
      <c r="O22" s="121"/>
      <c r="P22" s="255">
        <v>99.52</v>
      </c>
      <c r="Q22" s="290">
        <v>41.94</v>
      </c>
      <c r="R22" s="174">
        <f t="shared" si="2"/>
        <v>120367.79999999999</v>
      </c>
      <c r="S22" s="256">
        <v>15.68</v>
      </c>
      <c r="T22" s="256">
        <v>41.94</v>
      </c>
      <c r="U22" s="221">
        <f>T22-Q22</f>
        <v>0</v>
      </c>
      <c r="V22" s="257"/>
      <c r="W22" s="124"/>
      <c r="X22" s="124"/>
      <c r="Y22" s="124" t="s">
        <v>485</v>
      </c>
      <c r="Z22" s="213">
        <v>45435</v>
      </c>
      <c r="AA22" s="213">
        <v>45476</v>
      </c>
      <c r="AB22" s="237" t="s">
        <v>493</v>
      </c>
      <c r="AC22" s="213">
        <v>45490</v>
      </c>
      <c r="AD22" s="213"/>
      <c r="AE22" s="238"/>
      <c r="AF22" s="408" t="s">
        <v>457</v>
      </c>
      <c r="AG22" s="213" t="s">
        <v>615</v>
      </c>
      <c r="AH22" s="237" t="s">
        <v>416</v>
      </c>
      <c r="AI22" s="237"/>
      <c r="AJ22" s="238">
        <v>45490</v>
      </c>
      <c r="AK22" s="279" t="s">
        <v>89</v>
      </c>
      <c r="AL22" s="279" t="s">
        <v>89</v>
      </c>
      <c r="AM22" s="279"/>
      <c r="AN22" s="279"/>
    </row>
    <row r="23" spans="1:40" ht="18.75" customHeight="1" x14ac:dyDescent="0.25">
      <c r="A23" s="116">
        <f t="shared" si="0"/>
        <v>22</v>
      </c>
      <c r="B23" s="117" t="s">
        <v>8</v>
      </c>
      <c r="C23" s="130">
        <v>45344</v>
      </c>
      <c r="D23" s="409" t="s">
        <v>84</v>
      </c>
      <c r="E23" s="289" t="s">
        <v>165</v>
      </c>
      <c r="F23" s="275">
        <v>3221</v>
      </c>
      <c r="G23" s="410" t="s">
        <v>268</v>
      </c>
      <c r="H23" s="130">
        <v>45481</v>
      </c>
      <c r="I23" s="130">
        <v>45491</v>
      </c>
      <c r="J23" s="121">
        <v>3221</v>
      </c>
      <c r="K23" s="121"/>
      <c r="L23" s="121"/>
      <c r="M23" s="121">
        <f t="shared" si="1"/>
        <v>0</v>
      </c>
      <c r="N23" s="121" t="s">
        <v>111</v>
      </c>
      <c r="O23" s="121"/>
      <c r="P23" s="121"/>
      <c r="Q23" s="174">
        <v>22.51</v>
      </c>
      <c r="R23" s="174">
        <f t="shared" si="2"/>
        <v>72504.710000000006</v>
      </c>
      <c r="S23" s="175"/>
      <c r="T23" s="175"/>
      <c r="U23" s="360"/>
      <c r="V23" s="176"/>
      <c r="W23" s="173"/>
      <c r="X23" s="173"/>
      <c r="Y23" s="442" t="s">
        <v>554</v>
      </c>
      <c r="Z23" s="361">
        <v>45453</v>
      </c>
      <c r="AA23" s="213">
        <v>45490</v>
      </c>
      <c r="AB23" s="237" t="s">
        <v>493</v>
      </c>
      <c r="AC23" s="238"/>
      <c r="AD23" s="213"/>
      <c r="AE23" s="238"/>
      <c r="AF23" s="121"/>
      <c r="AG23" s="240"/>
      <c r="AH23" s="305" t="s">
        <v>551</v>
      </c>
      <c r="AI23" s="305"/>
      <c r="AJ23" s="213"/>
      <c r="AK23" s="278">
        <v>110</v>
      </c>
      <c r="AL23" s="278" t="s">
        <v>223</v>
      </c>
      <c r="AM23" s="279"/>
      <c r="AN23" s="279"/>
    </row>
    <row r="24" spans="1:40" ht="18.75" customHeight="1" x14ac:dyDescent="0.25">
      <c r="A24" s="116">
        <f t="shared" si="0"/>
        <v>23</v>
      </c>
      <c r="B24" s="117" t="s">
        <v>8</v>
      </c>
      <c r="C24" s="130">
        <v>45316</v>
      </c>
      <c r="D24" s="289" t="s">
        <v>74</v>
      </c>
      <c r="E24" s="173" t="s">
        <v>137</v>
      </c>
      <c r="F24" s="275">
        <v>3671</v>
      </c>
      <c r="G24" s="410" t="s">
        <v>599</v>
      </c>
      <c r="H24" s="427">
        <v>45479</v>
      </c>
      <c r="I24" s="258">
        <v>45488</v>
      </c>
      <c r="J24" s="255">
        <v>3671</v>
      </c>
      <c r="K24" s="255" t="s">
        <v>613</v>
      </c>
      <c r="L24" s="255" t="s">
        <v>614</v>
      </c>
      <c r="M24" s="121">
        <f t="shared" si="1"/>
        <v>0</v>
      </c>
      <c r="N24" s="121" t="s">
        <v>111</v>
      </c>
      <c r="O24" s="121">
        <v>260</v>
      </c>
      <c r="P24" s="255">
        <v>77</v>
      </c>
      <c r="Q24" s="290">
        <v>49.15</v>
      </c>
      <c r="R24" s="174">
        <f t="shared" si="2"/>
        <v>180429.65</v>
      </c>
      <c r="S24" s="256">
        <v>11.41</v>
      </c>
      <c r="T24" s="256">
        <v>49.15</v>
      </c>
      <c r="U24" s="221">
        <f>T24-Q24</f>
        <v>0</v>
      </c>
      <c r="V24" s="257"/>
      <c r="W24" s="124"/>
      <c r="X24" s="124"/>
      <c r="Y24" s="275" t="s">
        <v>555</v>
      </c>
      <c r="Z24" s="213">
        <v>45434</v>
      </c>
      <c r="AA24" s="213">
        <v>45476</v>
      </c>
      <c r="AB24" s="237" t="s">
        <v>493</v>
      </c>
      <c r="AC24" s="213">
        <v>45483</v>
      </c>
      <c r="AD24" s="213"/>
      <c r="AE24" s="238"/>
      <c r="AF24" s="255"/>
      <c r="AG24" s="213"/>
      <c r="AH24" s="213" t="s">
        <v>351</v>
      </c>
      <c r="AI24" s="213" t="s">
        <v>350</v>
      </c>
      <c r="AJ24" s="238">
        <v>45483</v>
      </c>
      <c r="AK24" s="279" t="s">
        <v>90</v>
      </c>
      <c r="AL24" s="279" t="s">
        <v>90</v>
      </c>
      <c r="AM24" s="279"/>
      <c r="AN24" s="279"/>
    </row>
    <row r="25" spans="1:40" ht="17.100000000000001" customHeight="1" x14ac:dyDescent="0.25">
      <c r="A25" s="116">
        <f t="shared" si="0"/>
        <v>24</v>
      </c>
      <c r="B25" s="173" t="s">
        <v>8</v>
      </c>
      <c r="C25" s="274">
        <v>45281</v>
      </c>
      <c r="D25" s="275" t="s">
        <v>377</v>
      </c>
      <c r="E25" s="276" t="s">
        <v>168</v>
      </c>
      <c r="F25" s="276">
        <v>3660</v>
      </c>
      <c r="G25" s="125" t="s">
        <v>224</v>
      </c>
      <c r="H25" s="341">
        <v>45441</v>
      </c>
      <c r="I25" s="131">
        <v>45457</v>
      </c>
      <c r="J25" s="125">
        <v>3660</v>
      </c>
      <c r="K25" s="125"/>
      <c r="L25" s="125" t="s">
        <v>398</v>
      </c>
      <c r="M25" s="121">
        <f t="shared" si="1"/>
        <v>0</v>
      </c>
      <c r="N25" s="121" t="s">
        <v>111</v>
      </c>
      <c r="O25" s="121"/>
      <c r="P25" s="125">
        <v>48.52</v>
      </c>
      <c r="Q25" s="220">
        <v>26.52</v>
      </c>
      <c r="R25" s="174">
        <f t="shared" si="2"/>
        <v>97063.2</v>
      </c>
      <c r="S25" s="221">
        <v>7.64</v>
      </c>
      <c r="T25" s="221"/>
      <c r="U25" s="221"/>
      <c r="V25" s="280">
        <v>0.12</v>
      </c>
      <c r="W25" s="120"/>
      <c r="X25" s="120"/>
      <c r="Y25" s="249" t="s">
        <v>485</v>
      </c>
      <c r="Z25" s="214">
        <f>AA25-40</f>
        <v>45409</v>
      </c>
      <c r="AA25" s="211">
        <v>45449</v>
      </c>
      <c r="AB25" s="237" t="s">
        <v>493</v>
      </c>
      <c r="AC25" s="213"/>
      <c r="AD25" s="213"/>
      <c r="AE25" s="238"/>
      <c r="AF25" s="254" t="s">
        <v>458</v>
      </c>
      <c r="AG25" s="213"/>
      <c r="AH25" s="213"/>
      <c r="AI25" s="213"/>
      <c r="AJ25" s="213"/>
      <c r="AK25" s="254"/>
      <c r="AL25" s="254"/>
      <c r="AM25" s="279"/>
      <c r="AN25" s="279"/>
    </row>
    <row r="26" spans="1:40" s="194" customFormat="1" ht="21.75" customHeight="1" x14ac:dyDescent="0.25">
      <c r="A26" s="116">
        <f t="shared" si="0"/>
        <v>25</v>
      </c>
      <c r="B26" s="173" t="s">
        <v>8</v>
      </c>
      <c r="C26" s="130">
        <v>45316</v>
      </c>
      <c r="D26" s="289" t="s">
        <v>373</v>
      </c>
      <c r="E26" s="173" t="s">
        <v>165</v>
      </c>
      <c r="F26" s="275">
        <v>5657</v>
      </c>
      <c r="G26" s="255" t="s">
        <v>522</v>
      </c>
      <c r="H26" s="258">
        <v>45440</v>
      </c>
      <c r="I26" s="131">
        <v>45457</v>
      </c>
      <c r="J26" s="255">
        <v>5657</v>
      </c>
      <c r="K26" s="342">
        <v>45445</v>
      </c>
      <c r="L26" s="342" t="s">
        <v>534</v>
      </c>
      <c r="M26" s="121">
        <f t="shared" si="1"/>
        <v>0</v>
      </c>
      <c r="N26" s="121" t="s">
        <v>111</v>
      </c>
      <c r="O26" s="121"/>
      <c r="P26" s="255">
        <v>50</v>
      </c>
      <c r="Q26" s="290">
        <v>21.02</v>
      </c>
      <c r="R26" s="174">
        <f t="shared" si="2"/>
        <v>118910.14</v>
      </c>
      <c r="S26" s="256">
        <v>7.47</v>
      </c>
      <c r="T26" s="256">
        <v>21.02</v>
      </c>
      <c r="U26" s="221">
        <f>T26-Q26</f>
        <v>0</v>
      </c>
      <c r="V26" s="347">
        <v>45385</v>
      </c>
      <c r="W26" s="124"/>
      <c r="X26" s="124"/>
      <c r="Y26" s="124" t="s">
        <v>485</v>
      </c>
      <c r="Z26" s="211">
        <f>AA26-40</f>
        <v>45424</v>
      </c>
      <c r="AA26" s="211">
        <v>45464</v>
      </c>
      <c r="AB26" s="237" t="s">
        <v>493</v>
      </c>
      <c r="AC26" s="213"/>
      <c r="AD26" s="213"/>
      <c r="AE26" s="238"/>
      <c r="AF26" s="279" t="s">
        <v>140</v>
      </c>
      <c r="AG26" s="213"/>
      <c r="AH26" s="213" t="s">
        <v>553</v>
      </c>
      <c r="AI26" s="213"/>
      <c r="AJ26" s="238" t="s">
        <v>111</v>
      </c>
      <c r="AK26" s="279"/>
      <c r="AL26" s="279"/>
      <c r="AM26" s="279"/>
      <c r="AN26" s="279"/>
    </row>
    <row r="27" spans="1:40" s="33" customFormat="1" ht="17.100000000000001" customHeight="1" x14ac:dyDescent="0.25">
      <c r="A27" s="116">
        <f t="shared" si="0"/>
        <v>26</v>
      </c>
      <c r="B27" s="173" t="s">
        <v>8</v>
      </c>
      <c r="C27" s="274">
        <v>45281</v>
      </c>
      <c r="D27" s="275" t="s">
        <v>375</v>
      </c>
      <c r="E27" s="276" t="s">
        <v>137</v>
      </c>
      <c r="F27" s="276">
        <v>1615</v>
      </c>
      <c r="G27" s="125" t="s">
        <v>477</v>
      </c>
      <c r="H27" s="131">
        <v>45449</v>
      </c>
      <c r="I27" s="131">
        <v>45457</v>
      </c>
      <c r="J27" s="125">
        <v>1615</v>
      </c>
      <c r="K27" s="125"/>
      <c r="L27" s="125"/>
      <c r="M27" s="121">
        <f t="shared" si="1"/>
        <v>0</v>
      </c>
      <c r="N27" s="121" t="s">
        <v>111</v>
      </c>
      <c r="O27" s="121"/>
      <c r="P27" s="125">
        <v>87.72</v>
      </c>
      <c r="Q27" s="220">
        <v>40.53</v>
      </c>
      <c r="R27" s="174">
        <f t="shared" si="2"/>
        <v>65455.950000000004</v>
      </c>
      <c r="S27" s="221">
        <v>13.03</v>
      </c>
      <c r="T27" s="221"/>
      <c r="U27" s="221"/>
      <c r="V27" s="253"/>
      <c r="W27" s="120"/>
      <c r="X27" s="120"/>
      <c r="Y27" s="249" t="s">
        <v>485</v>
      </c>
      <c r="Z27" s="214">
        <f>AA27-40</f>
        <v>45426</v>
      </c>
      <c r="AA27" s="211">
        <v>45466</v>
      </c>
      <c r="AB27" s="237" t="s">
        <v>493</v>
      </c>
      <c r="AC27" s="213"/>
      <c r="AD27" s="213"/>
      <c r="AE27" s="238"/>
      <c r="AF27" s="254" t="s">
        <v>459</v>
      </c>
      <c r="AG27" s="213"/>
      <c r="AH27" s="213" t="s">
        <v>405</v>
      </c>
      <c r="AI27" s="213" t="s">
        <v>406</v>
      </c>
      <c r="AJ27" s="213"/>
      <c r="AK27" s="254" t="s">
        <v>68</v>
      </c>
      <c r="AL27" s="254" t="s">
        <v>68</v>
      </c>
      <c r="AM27" s="279"/>
      <c r="AN27" s="279"/>
    </row>
    <row r="28" spans="1:40" s="33" customFormat="1" ht="17.100000000000001" customHeight="1" x14ac:dyDescent="0.25">
      <c r="A28" s="116">
        <f t="shared" si="0"/>
        <v>27</v>
      </c>
      <c r="B28" s="117" t="s">
        <v>8</v>
      </c>
      <c r="C28" s="118">
        <v>45253</v>
      </c>
      <c r="D28" s="119" t="s">
        <v>24</v>
      </c>
      <c r="E28" s="117" t="s">
        <v>154</v>
      </c>
      <c r="F28" s="117">
        <v>5657</v>
      </c>
      <c r="G28" s="121" t="s">
        <v>479</v>
      </c>
      <c r="H28" s="130">
        <v>45424</v>
      </c>
      <c r="I28" s="130">
        <v>45441</v>
      </c>
      <c r="J28" s="121">
        <v>5657</v>
      </c>
      <c r="K28" s="121"/>
      <c r="L28" s="255" t="s">
        <v>398</v>
      </c>
      <c r="M28" s="121">
        <f t="shared" si="1"/>
        <v>0</v>
      </c>
      <c r="N28" s="121" t="s">
        <v>111</v>
      </c>
      <c r="O28" s="121">
        <v>400</v>
      </c>
      <c r="P28" s="121">
        <v>85</v>
      </c>
      <c r="Q28" s="174">
        <v>31.55</v>
      </c>
      <c r="R28" s="174">
        <f t="shared" si="2"/>
        <v>178478.35</v>
      </c>
      <c r="S28" s="175">
        <v>11.63</v>
      </c>
      <c r="T28" s="175"/>
      <c r="U28" s="175"/>
      <c r="V28" s="176" t="s">
        <v>197</v>
      </c>
      <c r="W28" s="173" t="s">
        <v>145</v>
      </c>
      <c r="X28" s="173"/>
      <c r="Y28" s="173" t="s">
        <v>485</v>
      </c>
      <c r="Z28" s="404">
        <v>45385</v>
      </c>
      <c r="AA28" s="213">
        <v>45433</v>
      </c>
      <c r="AB28" s="237" t="s">
        <v>493</v>
      </c>
      <c r="AC28" s="213"/>
      <c r="AD28" s="213"/>
      <c r="AE28" s="238"/>
      <c r="AF28" s="121"/>
      <c r="AG28" s="240"/>
      <c r="AH28" s="277"/>
      <c r="AI28" s="277"/>
      <c r="AJ28" s="213"/>
      <c r="AK28" s="278"/>
      <c r="AL28" s="278"/>
      <c r="AM28" s="279"/>
      <c r="AN28" s="279"/>
    </row>
    <row r="29" spans="1:40" s="33" customFormat="1" ht="17.100000000000001" customHeight="1" x14ac:dyDescent="0.25">
      <c r="A29" s="116">
        <f t="shared" si="0"/>
        <v>28</v>
      </c>
      <c r="B29" s="117" t="s">
        <v>8</v>
      </c>
      <c r="C29" s="123">
        <v>45281</v>
      </c>
      <c r="D29" s="124" t="s">
        <v>24</v>
      </c>
      <c r="E29" s="117" t="s">
        <v>154</v>
      </c>
      <c r="F29" s="120">
        <v>2403</v>
      </c>
      <c r="G29" s="121" t="s">
        <v>479</v>
      </c>
      <c r="H29" s="258">
        <v>45442</v>
      </c>
      <c r="I29" s="131">
        <v>45449</v>
      </c>
      <c r="J29" s="125">
        <v>2403</v>
      </c>
      <c r="K29" s="125"/>
      <c r="L29" s="125"/>
      <c r="M29" s="121">
        <f t="shared" si="1"/>
        <v>0</v>
      </c>
      <c r="N29" s="121" t="s">
        <v>111</v>
      </c>
      <c r="O29" s="121"/>
      <c r="P29" s="121">
        <v>85</v>
      </c>
      <c r="Q29" s="174">
        <v>31.55</v>
      </c>
      <c r="R29" s="174">
        <f t="shared" si="2"/>
        <v>75814.650000000009</v>
      </c>
      <c r="S29" s="175">
        <v>11.63</v>
      </c>
      <c r="T29" s="221"/>
      <c r="U29" s="221"/>
      <c r="V29" s="176" t="s">
        <v>148</v>
      </c>
      <c r="W29" s="120"/>
      <c r="X29" s="120"/>
      <c r="Y29" s="447" t="s">
        <v>485</v>
      </c>
      <c r="Z29" s="213">
        <f>AA29-30</f>
        <v>45419</v>
      </c>
      <c r="AA29" s="213">
        <v>45449</v>
      </c>
      <c r="AB29" s="237" t="s">
        <v>493</v>
      </c>
      <c r="AC29" s="213"/>
      <c r="AD29" s="213"/>
      <c r="AE29" s="238"/>
      <c r="AF29" s="273"/>
      <c r="AG29" s="213"/>
      <c r="AH29" s="213"/>
      <c r="AI29" s="213"/>
      <c r="AJ29" s="213"/>
      <c r="AK29" s="254"/>
      <c r="AL29" s="254"/>
      <c r="AM29" s="125"/>
      <c r="AN29" s="125"/>
    </row>
    <row r="30" spans="1:40" s="33" customFormat="1" ht="17.100000000000001" customHeight="1" x14ac:dyDescent="0.25">
      <c r="A30" s="116">
        <f t="shared" si="0"/>
        <v>29</v>
      </c>
      <c r="B30" s="117" t="s">
        <v>8</v>
      </c>
      <c r="C30" s="123">
        <v>45281</v>
      </c>
      <c r="D30" s="124" t="s">
        <v>371</v>
      </c>
      <c r="E30" s="120" t="s">
        <v>159</v>
      </c>
      <c r="F30" s="120">
        <v>9776</v>
      </c>
      <c r="G30" s="125" t="s">
        <v>470</v>
      </c>
      <c r="H30" s="131">
        <v>45403</v>
      </c>
      <c r="I30" s="131">
        <v>45431</v>
      </c>
      <c r="J30" s="125">
        <v>9776</v>
      </c>
      <c r="K30" s="125"/>
      <c r="L30" s="125"/>
      <c r="M30" s="121">
        <f t="shared" si="1"/>
        <v>0</v>
      </c>
      <c r="N30" s="121" t="s">
        <v>111</v>
      </c>
      <c r="O30" s="121"/>
      <c r="P30" s="125">
        <v>26.32</v>
      </c>
      <c r="Q30" s="220">
        <v>13.08</v>
      </c>
      <c r="R30" s="174">
        <f t="shared" si="2"/>
        <v>127870.08</v>
      </c>
      <c r="S30" s="221">
        <v>3.91</v>
      </c>
      <c r="T30" s="221"/>
      <c r="U30" s="221"/>
      <c r="V30" s="253"/>
      <c r="W30" s="120"/>
      <c r="X30" s="120"/>
      <c r="Y30" s="294">
        <f>Z30-10</f>
        <v>45374</v>
      </c>
      <c r="Z30" s="298">
        <f>AA30-38</f>
        <v>45384</v>
      </c>
      <c r="AA30" s="213">
        <v>45422</v>
      </c>
      <c r="AB30" s="237" t="s">
        <v>493</v>
      </c>
      <c r="AC30" s="213"/>
      <c r="AD30" s="213"/>
      <c r="AE30" s="238" t="s">
        <v>372</v>
      </c>
      <c r="AF30" s="295" t="s">
        <v>460</v>
      </c>
      <c r="AG30" s="213"/>
      <c r="AH30" s="213"/>
      <c r="AI30" s="213"/>
      <c r="AJ30" s="213"/>
      <c r="AK30" s="295" t="s">
        <v>69</v>
      </c>
      <c r="AL30" s="295" t="s">
        <v>69</v>
      </c>
      <c r="AM30" s="279"/>
      <c r="AN30" s="279"/>
    </row>
    <row r="31" spans="1:40" s="33" customFormat="1" ht="17.100000000000001" customHeight="1" x14ac:dyDescent="0.25">
      <c r="A31" s="116">
        <f t="shared" si="0"/>
        <v>30</v>
      </c>
      <c r="B31" s="117" t="s">
        <v>8</v>
      </c>
      <c r="C31" s="118">
        <v>45253</v>
      </c>
      <c r="D31" s="178" t="s">
        <v>360</v>
      </c>
      <c r="E31" s="198" t="s">
        <v>384</v>
      </c>
      <c r="F31" s="198">
        <v>3412</v>
      </c>
      <c r="G31" s="121" t="s">
        <v>368</v>
      </c>
      <c r="H31" s="130">
        <v>45371</v>
      </c>
      <c r="I31" s="130">
        <v>45402</v>
      </c>
      <c r="J31" s="121">
        <v>3412</v>
      </c>
      <c r="K31" s="121" t="s">
        <v>398</v>
      </c>
      <c r="L31" s="121"/>
      <c r="M31" s="121">
        <f t="shared" si="1"/>
        <v>0</v>
      </c>
      <c r="N31" s="121" t="s">
        <v>111</v>
      </c>
      <c r="O31" s="121">
        <v>280</v>
      </c>
      <c r="P31" s="121">
        <v>100</v>
      </c>
      <c r="Q31" s="174">
        <v>63.73</v>
      </c>
      <c r="R31" s="174">
        <f t="shared" si="2"/>
        <v>217446.75999999998</v>
      </c>
      <c r="S31" s="175">
        <v>14.25</v>
      </c>
      <c r="T31" s="175"/>
      <c r="U31" s="175"/>
      <c r="V31" s="176" t="s">
        <v>148</v>
      </c>
      <c r="W31" s="173" t="s">
        <v>249</v>
      </c>
      <c r="X31" s="173"/>
      <c r="Y31" s="173" t="s">
        <v>198</v>
      </c>
      <c r="Z31" s="395">
        <v>45371</v>
      </c>
      <c r="AA31" s="211">
        <v>45414</v>
      </c>
      <c r="AB31" s="237" t="s">
        <v>493</v>
      </c>
      <c r="AC31" s="211"/>
      <c r="AD31" s="211"/>
      <c r="AE31" s="245" t="s">
        <v>378</v>
      </c>
      <c r="AF31" s="121"/>
      <c r="AG31" s="246"/>
      <c r="AH31" s="299" t="s">
        <v>367</v>
      </c>
      <c r="AI31" s="299" t="s">
        <v>369</v>
      </c>
      <c r="AJ31" s="213"/>
      <c r="AK31" s="278" t="s">
        <v>36</v>
      </c>
      <c r="AL31" s="278" t="s">
        <v>36</v>
      </c>
      <c r="AM31" s="279"/>
      <c r="AN31" s="279"/>
    </row>
    <row r="32" spans="1:40" s="37" customFormat="1" ht="17.100000000000001" customHeight="1" x14ac:dyDescent="0.25">
      <c r="A32" s="116">
        <f t="shared" si="0"/>
        <v>31</v>
      </c>
      <c r="B32" s="117" t="s">
        <v>8</v>
      </c>
      <c r="C32" s="118">
        <v>45253</v>
      </c>
      <c r="D32" s="119" t="s">
        <v>356</v>
      </c>
      <c r="E32" s="117" t="s">
        <v>383</v>
      </c>
      <c r="F32" s="117">
        <v>908</v>
      </c>
      <c r="G32" s="121" t="s">
        <v>325</v>
      </c>
      <c r="H32" s="130">
        <v>45367</v>
      </c>
      <c r="I32" s="130">
        <v>45373</v>
      </c>
      <c r="J32" s="121">
        <v>908</v>
      </c>
      <c r="K32" s="122" t="s">
        <v>398</v>
      </c>
      <c r="L32" s="122" t="s">
        <v>391</v>
      </c>
      <c r="M32" s="121">
        <f t="shared" si="1"/>
        <v>0</v>
      </c>
      <c r="N32" s="121" t="s">
        <v>111</v>
      </c>
      <c r="O32" s="121">
        <v>90</v>
      </c>
      <c r="P32" s="121">
        <v>73</v>
      </c>
      <c r="Q32" s="174">
        <v>31.59</v>
      </c>
      <c r="R32" s="174">
        <f t="shared" si="2"/>
        <v>28683.72</v>
      </c>
      <c r="S32" s="175">
        <v>11.5</v>
      </c>
      <c r="T32" s="175"/>
      <c r="U32" s="175"/>
      <c r="V32" s="176" t="s">
        <v>148</v>
      </c>
      <c r="W32" s="173" t="s">
        <v>194</v>
      </c>
      <c r="X32" s="173"/>
      <c r="Y32" s="173" t="s">
        <v>512</v>
      </c>
      <c r="Z32" s="214">
        <v>45366</v>
      </c>
      <c r="AA32" s="211">
        <v>45378</v>
      </c>
      <c r="AB32" s="237" t="s">
        <v>493</v>
      </c>
      <c r="AC32" s="211"/>
      <c r="AD32" s="211"/>
      <c r="AE32" s="245"/>
      <c r="AF32" s="121"/>
      <c r="AG32" s="246"/>
      <c r="AH32" s="300" t="s">
        <v>162</v>
      </c>
      <c r="AI32" s="300"/>
      <c r="AJ32" s="213"/>
      <c r="AK32" s="278"/>
      <c r="AL32" s="278"/>
      <c r="AM32" s="125"/>
      <c r="AN32" s="125"/>
    </row>
    <row r="33" spans="1:40" s="33" customFormat="1" ht="17.100000000000001" customHeight="1" x14ac:dyDescent="0.25">
      <c r="A33" s="116">
        <f t="shared" si="0"/>
        <v>32</v>
      </c>
      <c r="B33" s="117" t="s">
        <v>8</v>
      </c>
      <c r="C33" s="118">
        <v>45253</v>
      </c>
      <c r="D33" s="119" t="s">
        <v>356</v>
      </c>
      <c r="E33" s="117" t="s">
        <v>383</v>
      </c>
      <c r="F33" s="117">
        <v>4418</v>
      </c>
      <c r="G33" s="121" t="s">
        <v>325</v>
      </c>
      <c r="H33" s="130">
        <v>45373</v>
      </c>
      <c r="I33" s="130">
        <v>45404</v>
      </c>
      <c r="J33" s="121">
        <v>4418</v>
      </c>
      <c r="K33" s="122" t="s">
        <v>398</v>
      </c>
      <c r="L33" s="122" t="s">
        <v>391</v>
      </c>
      <c r="M33" s="121">
        <f t="shared" si="1"/>
        <v>0</v>
      </c>
      <c r="N33" s="121" t="s">
        <v>111</v>
      </c>
      <c r="O33" s="121"/>
      <c r="P33" s="121">
        <v>73</v>
      </c>
      <c r="Q33" s="174">
        <v>31.59</v>
      </c>
      <c r="R33" s="174">
        <f t="shared" si="2"/>
        <v>139564.62</v>
      </c>
      <c r="S33" s="175">
        <v>11.5</v>
      </c>
      <c r="T33" s="175"/>
      <c r="U33" s="175"/>
      <c r="V33" s="176" t="s">
        <v>148</v>
      </c>
      <c r="W33" s="173" t="s">
        <v>194</v>
      </c>
      <c r="X33" s="173"/>
      <c r="Y33" s="173" t="s">
        <v>512</v>
      </c>
      <c r="Z33" s="214">
        <v>45371</v>
      </c>
      <c r="AA33" s="211">
        <v>45405</v>
      </c>
      <c r="AB33" s="237" t="s">
        <v>493</v>
      </c>
      <c r="AC33" s="211"/>
      <c r="AD33" s="211"/>
      <c r="AE33" s="245"/>
      <c r="AF33" s="121"/>
      <c r="AG33" s="246"/>
      <c r="AH33" s="300" t="s">
        <v>162</v>
      </c>
      <c r="AI33" s="300"/>
      <c r="AJ33" s="213"/>
      <c r="AK33" s="278" t="s">
        <v>39</v>
      </c>
      <c r="AL33" s="278" t="s">
        <v>39</v>
      </c>
      <c r="AM33" s="279"/>
      <c r="AN33" s="279"/>
    </row>
    <row r="34" spans="1:40" ht="17.100000000000001" customHeight="1" x14ac:dyDescent="0.25">
      <c r="A34" s="116">
        <f t="shared" ref="A34:A59" si="3">ROW()-1</f>
        <v>33</v>
      </c>
      <c r="B34" s="117" t="s">
        <v>8</v>
      </c>
      <c r="C34" s="118">
        <v>45253</v>
      </c>
      <c r="D34" s="119" t="s">
        <v>357</v>
      </c>
      <c r="E34" s="117" t="s">
        <v>472</v>
      </c>
      <c r="F34" s="117">
        <v>2105</v>
      </c>
      <c r="G34" s="121" t="s">
        <v>325</v>
      </c>
      <c r="H34" s="130">
        <v>45405</v>
      </c>
      <c r="I34" s="130">
        <v>45416</v>
      </c>
      <c r="J34" s="121">
        <v>2105</v>
      </c>
      <c r="K34" s="121"/>
      <c r="L34" s="121"/>
      <c r="M34" s="121">
        <f t="shared" ref="M34:M65" si="4">F34-J34</f>
        <v>0</v>
      </c>
      <c r="N34" s="121" t="s">
        <v>111</v>
      </c>
      <c r="O34" s="121"/>
      <c r="P34" s="121">
        <v>94.52</v>
      </c>
      <c r="Q34" s="174">
        <v>37.479999999999997</v>
      </c>
      <c r="R34" s="174">
        <f t="shared" ref="R34:R65" si="5">Q34*F34</f>
        <v>78895.399999999994</v>
      </c>
      <c r="S34" s="175">
        <v>14.9</v>
      </c>
      <c r="T34" s="175"/>
      <c r="U34" s="175"/>
      <c r="V34" s="176" t="s">
        <v>148</v>
      </c>
      <c r="W34" s="173" t="s">
        <v>194</v>
      </c>
      <c r="X34" s="173"/>
      <c r="Y34" s="173" t="s">
        <v>111</v>
      </c>
      <c r="Z34" s="214">
        <v>45379</v>
      </c>
      <c r="AA34" s="213">
        <v>45419</v>
      </c>
      <c r="AB34" s="237" t="s">
        <v>493</v>
      </c>
      <c r="AC34" s="213"/>
      <c r="AD34" s="213"/>
      <c r="AE34" s="238"/>
      <c r="AF34" s="121"/>
      <c r="AG34" s="240"/>
      <c r="AH34" s="277"/>
      <c r="AI34" s="277"/>
      <c r="AJ34" s="213"/>
      <c r="AK34" s="278"/>
      <c r="AL34" s="278"/>
      <c r="AM34" s="279"/>
      <c r="AN34" s="279"/>
    </row>
    <row r="35" spans="1:40" s="33" customFormat="1" ht="17.100000000000001" customHeight="1" x14ac:dyDescent="0.25">
      <c r="A35" s="116">
        <f t="shared" si="3"/>
        <v>34</v>
      </c>
      <c r="B35" s="117" t="s">
        <v>8</v>
      </c>
      <c r="C35" s="123">
        <v>45281</v>
      </c>
      <c r="D35" s="119" t="s">
        <v>357</v>
      </c>
      <c r="E35" s="117" t="s">
        <v>382</v>
      </c>
      <c r="F35" s="120">
        <v>1030</v>
      </c>
      <c r="G35" s="125" t="s">
        <v>484</v>
      </c>
      <c r="H35" s="120"/>
      <c r="I35" s="131">
        <v>45419</v>
      </c>
      <c r="J35" s="125">
        <v>1030</v>
      </c>
      <c r="K35" s="125"/>
      <c r="L35" s="125"/>
      <c r="M35" s="121">
        <f t="shared" si="4"/>
        <v>0</v>
      </c>
      <c r="N35" s="121" t="s">
        <v>111</v>
      </c>
      <c r="O35" s="121"/>
      <c r="P35" s="125"/>
      <c r="Q35" s="220">
        <v>37.479999999999997</v>
      </c>
      <c r="R35" s="174">
        <f t="shared" si="5"/>
        <v>38604.399999999994</v>
      </c>
      <c r="S35" s="221"/>
      <c r="T35" s="221"/>
      <c r="U35" s="221"/>
      <c r="V35" s="176" t="s">
        <v>148</v>
      </c>
      <c r="W35" s="120"/>
      <c r="X35" s="120"/>
      <c r="Y35" s="247">
        <f>Z35-20</f>
        <v>45389</v>
      </c>
      <c r="Z35" s="213">
        <f>AA35-31</f>
        <v>45409</v>
      </c>
      <c r="AA35" s="213">
        <v>45440</v>
      </c>
      <c r="AB35" s="237" t="s">
        <v>493</v>
      </c>
      <c r="AC35" s="213"/>
      <c r="AD35" s="213"/>
      <c r="AE35" s="238"/>
      <c r="AF35" s="248"/>
      <c r="AG35" s="213"/>
      <c r="AH35" s="213"/>
      <c r="AI35" s="213"/>
      <c r="AJ35" s="213"/>
      <c r="AK35" s="301" t="s">
        <v>62</v>
      </c>
      <c r="AL35" s="301" t="s">
        <v>62</v>
      </c>
      <c r="AM35" s="125"/>
      <c r="AN35" s="125"/>
    </row>
    <row r="36" spans="1:40" s="33" customFormat="1" ht="17.100000000000001" customHeight="1" x14ac:dyDescent="0.25">
      <c r="A36" s="116">
        <f t="shared" si="3"/>
        <v>35</v>
      </c>
      <c r="B36" s="117" t="s">
        <v>8</v>
      </c>
      <c r="C36" s="118">
        <v>45253</v>
      </c>
      <c r="D36" s="119" t="s">
        <v>358</v>
      </c>
      <c r="E36" s="117" t="s">
        <v>155</v>
      </c>
      <c r="F36" s="117">
        <v>6438</v>
      </c>
      <c r="G36" s="121" t="s">
        <v>275</v>
      </c>
      <c r="H36" s="130">
        <v>45362</v>
      </c>
      <c r="I36" s="130">
        <v>45387</v>
      </c>
      <c r="J36" s="121">
        <v>6438</v>
      </c>
      <c r="K36" s="121" t="s">
        <v>398</v>
      </c>
      <c r="L36" s="121"/>
      <c r="M36" s="121">
        <f t="shared" si="4"/>
        <v>0</v>
      </c>
      <c r="N36" s="121" t="s">
        <v>111</v>
      </c>
      <c r="O36" s="121">
        <v>400</v>
      </c>
      <c r="P36" s="121">
        <v>63</v>
      </c>
      <c r="Q36" s="174">
        <v>24.84</v>
      </c>
      <c r="R36" s="174">
        <f t="shared" si="5"/>
        <v>159919.92000000001</v>
      </c>
      <c r="S36" s="175">
        <v>9.9269999999999996</v>
      </c>
      <c r="T36" s="175"/>
      <c r="U36" s="175"/>
      <c r="V36" s="176" t="s">
        <v>148</v>
      </c>
      <c r="W36" s="173" t="s">
        <v>136</v>
      </c>
      <c r="X36" s="173"/>
      <c r="Y36" s="130">
        <v>45337</v>
      </c>
      <c r="Z36" s="211">
        <v>45348</v>
      </c>
      <c r="AA36" s="211">
        <v>45378</v>
      </c>
      <c r="AB36" s="237" t="s">
        <v>493</v>
      </c>
      <c r="AC36" s="211"/>
      <c r="AD36" s="211"/>
      <c r="AE36" s="245"/>
      <c r="AF36" s="121"/>
      <c r="AG36" s="246"/>
      <c r="AH36" s="300" t="s">
        <v>161</v>
      </c>
      <c r="AI36" s="300"/>
      <c r="AJ36" s="213"/>
      <c r="AK36" s="278" t="s">
        <v>41</v>
      </c>
      <c r="AL36" s="278" t="s">
        <v>41</v>
      </c>
      <c r="AM36" s="279"/>
      <c r="AN36" s="279"/>
    </row>
    <row r="37" spans="1:40" s="33" customFormat="1" ht="17.100000000000001" customHeight="1" x14ac:dyDescent="0.25">
      <c r="A37" s="116">
        <f t="shared" si="3"/>
        <v>36</v>
      </c>
      <c r="B37" s="117" t="s">
        <v>8</v>
      </c>
      <c r="C37" s="118">
        <v>45253</v>
      </c>
      <c r="D37" s="119" t="s">
        <v>25</v>
      </c>
      <c r="E37" s="117" t="s">
        <v>137</v>
      </c>
      <c r="F37" s="117">
        <v>8015</v>
      </c>
      <c r="G37" s="121" t="s">
        <v>318</v>
      </c>
      <c r="H37" s="130">
        <v>45370</v>
      </c>
      <c r="I37" s="130">
        <v>45374</v>
      </c>
      <c r="J37" s="121">
        <v>8015</v>
      </c>
      <c r="K37" s="121" t="s">
        <v>398</v>
      </c>
      <c r="L37" s="121"/>
      <c r="M37" s="121">
        <f t="shared" si="4"/>
        <v>0</v>
      </c>
      <c r="N37" s="121" t="s">
        <v>111</v>
      </c>
      <c r="O37" s="121">
        <v>480</v>
      </c>
      <c r="P37" s="121">
        <v>60</v>
      </c>
      <c r="Q37" s="174">
        <v>29.68</v>
      </c>
      <c r="R37" s="174">
        <f t="shared" si="5"/>
        <v>237885.2</v>
      </c>
      <c r="S37" s="175">
        <v>9.4499999999999993</v>
      </c>
      <c r="T37" s="175"/>
      <c r="U37" s="175"/>
      <c r="V37" s="176" t="s">
        <v>148</v>
      </c>
      <c r="W37" s="173" t="s">
        <v>172</v>
      </c>
      <c r="X37" s="173"/>
      <c r="Y37" s="249">
        <v>45329</v>
      </c>
      <c r="Z37" s="214">
        <v>45344</v>
      </c>
      <c r="AA37" s="213">
        <v>45399</v>
      </c>
      <c r="AB37" s="237" t="s">
        <v>493</v>
      </c>
      <c r="AC37" s="213" t="s">
        <v>463</v>
      </c>
      <c r="AD37" s="213"/>
      <c r="AE37" s="238"/>
      <c r="AF37" s="239" t="s">
        <v>128</v>
      </c>
      <c r="AG37" s="240"/>
      <c r="AH37" s="452"/>
      <c r="AI37" s="277"/>
      <c r="AJ37" s="213"/>
      <c r="AK37" s="278" t="s">
        <v>63</v>
      </c>
      <c r="AL37" s="278" t="s">
        <v>63</v>
      </c>
      <c r="AM37" s="279"/>
      <c r="AN37" s="279"/>
    </row>
    <row r="38" spans="1:40" s="33" customFormat="1" ht="17.100000000000001" customHeight="1" x14ac:dyDescent="0.25">
      <c r="A38" s="116">
        <f t="shared" si="3"/>
        <v>37</v>
      </c>
      <c r="B38" s="117" t="s">
        <v>8</v>
      </c>
      <c r="C38" s="123">
        <v>45281</v>
      </c>
      <c r="D38" s="119" t="s">
        <v>25</v>
      </c>
      <c r="E38" s="117" t="s">
        <v>137</v>
      </c>
      <c r="F38" s="117">
        <v>6252</v>
      </c>
      <c r="G38" s="116" t="s">
        <v>468</v>
      </c>
      <c r="H38" s="118">
        <v>45410</v>
      </c>
      <c r="I38" s="118">
        <v>45427</v>
      </c>
      <c r="J38" s="116">
        <v>6252</v>
      </c>
      <c r="K38" s="116"/>
      <c r="L38" s="116"/>
      <c r="M38" s="121">
        <f t="shared" si="4"/>
        <v>0</v>
      </c>
      <c r="N38" s="121" t="s">
        <v>111</v>
      </c>
      <c r="O38" s="121"/>
      <c r="P38" s="121">
        <v>60</v>
      </c>
      <c r="Q38" s="174">
        <v>29.68</v>
      </c>
      <c r="R38" s="174">
        <f t="shared" si="5"/>
        <v>185559.36</v>
      </c>
      <c r="S38" s="175">
        <v>9.4499999999999993</v>
      </c>
      <c r="T38" s="219"/>
      <c r="U38" s="219"/>
      <c r="V38" s="252"/>
      <c r="W38" s="117"/>
      <c r="X38" s="117"/>
      <c r="Y38" s="173" t="s">
        <v>111</v>
      </c>
      <c r="Z38" s="286">
        <f>AA38-31</f>
        <v>45402</v>
      </c>
      <c r="AA38" s="213">
        <v>45433</v>
      </c>
      <c r="AB38" s="237" t="s">
        <v>493</v>
      </c>
      <c r="AC38" s="213" t="s">
        <v>464</v>
      </c>
      <c r="AD38" s="213"/>
      <c r="AE38" s="238"/>
      <c r="AF38" s="239"/>
      <c r="AG38" s="213"/>
      <c r="AH38" s="213"/>
      <c r="AI38" s="213"/>
      <c r="AJ38" s="213"/>
      <c r="AK38" s="302"/>
      <c r="AL38" s="302"/>
      <c r="AM38" s="125"/>
      <c r="AN38" s="125"/>
    </row>
    <row r="39" spans="1:40" s="33" customFormat="1" ht="17.100000000000001" customHeight="1" x14ac:dyDescent="0.25">
      <c r="A39" s="116">
        <f t="shared" si="3"/>
        <v>38</v>
      </c>
      <c r="B39" s="117" t="s">
        <v>8</v>
      </c>
      <c r="C39" s="118">
        <v>45316</v>
      </c>
      <c r="D39" s="119" t="s">
        <v>25</v>
      </c>
      <c r="E39" s="117" t="s">
        <v>137</v>
      </c>
      <c r="F39" s="124">
        <v>2681</v>
      </c>
      <c r="G39" s="116" t="s">
        <v>468</v>
      </c>
      <c r="H39" s="258">
        <v>45427</v>
      </c>
      <c r="I39" s="258">
        <v>45441</v>
      </c>
      <c r="J39" s="255">
        <v>2681</v>
      </c>
      <c r="K39" s="255"/>
      <c r="L39" s="255" t="s">
        <v>398</v>
      </c>
      <c r="M39" s="121">
        <f t="shared" si="4"/>
        <v>0</v>
      </c>
      <c r="N39" s="121" t="s">
        <v>111</v>
      </c>
      <c r="O39" s="121"/>
      <c r="P39" s="121">
        <v>60</v>
      </c>
      <c r="Q39" s="174">
        <v>29.68</v>
      </c>
      <c r="R39" s="174">
        <f t="shared" si="5"/>
        <v>79572.08</v>
      </c>
      <c r="S39" s="175">
        <v>9.4499999999999993</v>
      </c>
      <c r="T39" s="256"/>
      <c r="U39" s="221"/>
      <c r="V39" s="257"/>
      <c r="W39" s="124"/>
      <c r="X39" s="124"/>
      <c r="Y39" s="124" t="s">
        <v>485</v>
      </c>
      <c r="Z39" s="213">
        <f>AA39-38</f>
        <v>45430</v>
      </c>
      <c r="AA39" s="213">
        <v>45468</v>
      </c>
      <c r="AB39" s="237" t="s">
        <v>493</v>
      </c>
      <c r="AC39" s="238" t="s">
        <v>465</v>
      </c>
      <c r="AD39" s="213"/>
      <c r="AE39" s="238"/>
      <c r="AF39" s="255"/>
      <c r="AG39" s="213"/>
      <c r="AH39" s="213"/>
      <c r="AI39" s="213"/>
      <c r="AJ39" s="238" t="s">
        <v>111</v>
      </c>
      <c r="AK39" s="279"/>
      <c r="AL39" s="279"/>
      <c r="AM39" s="279"/>
      <c r="AN39" s="279"/>
    </row>
    <row r="40" spans="1:40" s="37" customFormat="1" ht="20.25" customHeight="1" x14ac:dyDescent="0.25">
      <c r="A40" s="116">
        <f t="shared" si="3"/>
        <v>39</v>
      </c>
      <c r="B40" s="117" t="s">
        <v>8</v>
      </c>
      <c r="C40" s="118">
        <v>45344</v>
      </c>
      <c r="D40" s="279" t="s">
        <v>25</v>
      </c>
      <c r="E40" s="119" t="s">
        <v>137</v>
      </c>
      <c r="F40" s="275">
        <v>1679</v>
      </c>
      <c r="G40" s="255" t="s">
        <v>591</v>
      </c>
      <c r="H40" s="130">
        <v>45474</v>
      </c>
      <c r="I40" s="130">
        <v>45486</v>
      </c>
      <c r="J40" s="385">
        <v>1679</v>
      </c>
      <c r="K40" s="175"/>
      <c r="L40" s="175"/>
      <c r="M40" s="121">
        <f t="shared" si="4"/>
        <v>0</v>
      </c>
      <c r="N40" s="121" t="s">
        <v>217</v>
      </c>
      <c r="O40" s="121"/>
      <c r="P40" s="121">
        <v>60</v>
      </c>
      <c r="Q40" s="174">
        <v>29.95</v>
      </c>
      <c r="R40" s="174">
        <f t="shared" si="5"/>
        <v>50286.049999999996</v>
      </c>
      <c r="S40" s="175">
        <v>9.4499999999999993</v>
      </c>
      <c r="T40" s="175"/>
      <c r="U40" s="360"/>
      <c r="V40" s="176"/>
      <c r="W40" s="173"/>
      <c r="X40" s="173"/>
      <c r="Y40" s="130" t="s">
        <v>548</v>
      </c>
      <c r="Z40" s="361">
        <v>45444</v>
      </c>
      <c r="AA40" s="213">
        <v>45482</v>
      </c>
      <c r="AB40" s="237" t="s">
        <v>493</v>
      </c>
      <c r="AC40" s="386" t="s">
        <v>504</v>
      </c>
      <c r="AD40" s="213"/>
      <c r="AE40" s="238"/>
      <c r="AF40" s="121"/>
      <c r="AG40" s="240"/>
      <c r="AH40" s="305">
        <f>AK40+C40</f>
        <v>45479</v>
      </c>
      <c r="AI40" s="305"/>
      <c r="AJ40" s="213"/>
      <c r="AK40" s="278">
        <v>135</v>
      </c>
      <c r="AL40" s="278" t="s">
        <v>221</v>
      </c>
      <c r="AM40" s="279"/>
      <c r="AN40" s="279"/>
    </row>
    <row r="41" spans="1:40" s="33" customFormat="1" ht="17.25" customHeight="1" x14ac:dyDescent="0.25">
      <c r="A41" s="116">
        <f t="shared" si="3"/>
        <v>40</v>
      </c>
      <c r="B41" s="117" t="s">
        <v>8</v>
      </c>
      <c r="C41" s="123">
        <v>45281</v>
      </c>
      <c r="D41" s="124" t="s">
        <v>376</v>
      </c>
      <c r="E41" s="120" t="s">
        <v>159</v>
      </c>
      <c r="F41" s="120">
        <v>3939</v>
      </c>
      <c r="G41" s="125" t="s">
        <v>509</v>
      </c>
      <c r="H41" s="131">
        <v>45429</v>
      </c>
      <c r="I41" s="131">
        <v>45472</v>
      </c>
      <c r="J41" s="125">
        <v>2610</v>
      </c>
      <c r="K41" s="125"/>
      <c r="L41" s="255" t="s">
        <v>398</v>
      </c>
      <c r="M41" s="121">
        <f t="shared" si="4"/>
        <v>1329</v>
      </c>
      <c r="N41" s="121" t="s">
        <v>111</v>
      </c>
      <c r="O41" s="121"/>
      <c r="P41" s="125">
        <v>27.32</v>
      </c>
      <c r="Q41" s="220">
        <v>21.01</v>
      </c>
      <c r="R41" s="174">
        <f t="shared" si="5"/>
        <v>82758.39</v>
      </c>
      <c r="S41" s="221">
        <v>3.84</v>
      </c>
      <c r="T41" s="221"/>
      <c r="U41" s="221"/>
      <c r="V41" s="253" t="s">
        <v>385</v>
      </c>
      <c r="W41" s="120"/>
      <c r="X41" s="120"/>
      <c r="Y41" s="249" t="s">
        <v>485</v>
      </c>
      <c r="Z41" s="213">
        <v>45407</v>
      </c>
      <c r="AA41" s="213">
        <v>45446</v>
      </c>
      <c r="AB41" s="237" t="s">
        <v>493</v>
      </c>
      <c r="AC41" s="213"/>
      <c r="AD41" s="213"/>
      <c r="AE41" s="238"/>
      <c r="AF41" s="254"/>
      <c r="AG41" s="213"/>
      <c r="AH41" s="213"/>
      <c r="AI41" s="213"/>
      <c r="AJ41" s="213"/>
      <c r="AK41" s="254" t="s">
        <v>66</v>
      </c>
      <c r="AL41" s="254" t="s">
        <v>66</v>
      </c>
      <c r="AM41" s="125"/>
      <c r="AN41" s="125"/>
    </row>
    <row r="42" spans="1:40" s="33" customFormat="1" ht="17.100000000000001" customHeight="1" x14ac:dyDescent="0.25">
      <c r="A42" s="116">
        <f t="shared" si="3"/>
        <v>41</v>
      </c>
      <c r="B42" s="117" t="s">
        <v>8</v>
      </c>
      <c r="C42" s="123">
        <v>45281</v>
      </c>
      <c r="D42" s="124" t="s">
        <v>454</v>
      </c>
      <c r="E42" s="120" t="s">
        <v>159</v>
      </c>
      <c r="F42" s="120">
        <v>284</v>
      </c>
      <c r="G42" s="125" t="s">
        <v>510</v>
      </c>
      <c r="H42" s="131">
        <v>45423</v>
      </c>
      <c r="I42" s="131">
        <v>45427</v>
      </c>
      <c r="J42" s="125">
        <v>284</v>
      </c>
      <c r="K42" s="125"/>
      <c r="L42" s="125"/>
      <c r="M42" s="121">
        <f t="shared" si="4"/>
        <v>0</v>
      </c>
      <c r="N42" s="121" t="s">
        <v>111</v>
      </c>
      <c r="O42" s="121"/>
      <c r="P42" s="125">
        <v>27.32</v>
      </c>
      <c r="Q42" s="220">
        <v>21.01</v>
      </c>
      <c r="R42" s="174">
        <f t="shared" si="5"/>
        <v>5966.84</v>
      </c>
      <c r="S42" s="221">
        <v>3.84</v>
      </c>
      <c r="T42" s="221"/>
      <c r="U42" s="221"/>
      <c r="V42" s="253" t="s">
        <v>385</v>
      </c>
      <c r="W42" s="120" t="s">
        <v>339</v>
      </c>
      <c r="X42" s="120"/>
      <c r="Y42" s="249" t="s">
        <v>485</v>
      </c>
      <c r="Z42" s="213">
        <v>45402</v>
      </c>
      <c r="AA42" s="213">
        <v>45414</v>
      </c>
      <c r="AB42" s="237" t="s">
        <v>493</v>
      </c>
      <c r="AC42" s="213"/>
      <c r="AD42" s="213"/>
      <c r="AE42" s="238" t="s">
        <v>452</v>
      </c>
      <c r="AF42" s="254" t="s">
        <v>453</v>
      </c>
      <c r="AG42" s="213"/>
      <c r="AH42" s="213"/>
      <c r="AI42" s="213"/>
      <c r="AJ42" s="213"/>
      <c r="AK42" s="254" t="s">
        <v>70</v>
      </c>
      <c r="AL42" s="254" t="s">
        <v>70</v>
      </c>
      <c r="AM42" s="125"/>
      <c r="AN42" s="125"/>
    </row>
    <row r="43" spans="1:40" s="33" customFormat="1" ht="17.100000000000001" customHeight="1" x14ac:dyDescent="0.25">
      <c r="A43" s="116">
        <f t="shared" si="3"/>
        <v>42</v>
      </c>
      <c r="B43" s="117" t="s">
        <v>8</v>
      </c>
      <c r="C43" s="130">
        <v>45344</v>
      </c>
      <c r="D43" s="409" t="s">
        <v>176</v>
      </c>
      <c r="E43" s="289" t="s">
        <v>178</v>
      </c>
      <c r="F43" s="275">
        <v>304</v>
      </c>
      <c r="G43" s="410" t="s">
        <v>326</v>
      </c>
      <c r="H43" s="130">
        <v>45503</v>
      </c>
      <c r="I43" s="130">
        <v>45507</v>
      </c>
      <c r="J43" s="121">
        <v>304</v>
      </c>
      <c r="K43" s="121"/>
      <c r="L43" s="121"/>
      <c r="M43" s="121">
        <f t="shared" si="4"/>
        <v>0</v>
      </c>
      <c r="N43" s="121" t="s">
        <v>111</v>
      </c>
      <c r="O43" s="121"/>
      <c r="P43" s="121"/>
      <c r="Q43" s="174">
        <v>48.46</v>
      </c>
      <c r="R43" s="174">
        <f t="shared" si="5"/>
        <v>14731.84</v>
      </c>
      <c r="S43" s="175"/>
      <c r="T43" s="175"/>
      <c r="U43" s="360"/>
      <c r="V43" s="176"/>
      <c r="W43" s="173"/>
      <c r="X43" s="173"/>
      <c r="Y43" s="275" t="s">
        <v>485</v>
      </c>
      <c r="Z43" s="361">
        <v>45476</v>
      </c>
      <c r="AA43" s="213">
        <v>45503</v>
      </c>
      <c r="AB43" s="237" t="s">
        <v>493</v>
      </c>
      <c r="AC43" s="213"/>
      <c r="AD43" s="213"/>
      <c r="AE43" s="238"/>
      <c r="AF43" s="121"/>
      <c r="AG43" s="240"/>
      <c r="AH43" s="406" t="s">
        <v>601</v>
      </c>
      <c r="AI43" s="305"/>
      <c r="AJ43" s="213"/>
      <c r="AK43" s="278">
        <v>155</v>
      </c>
      <c r="AL43" s="278" t="s">
        <v>217</v>
      </c>
      <c r="AM43" s="279"/>
      <c r="AN43" s="279"/>
    </row>
    <row r="44" spans="1:40" ht="17.100000000000001" customHeight="1" x14ac:dyDescent="0.25">
      <c r="A44" s="116">
        <f t="shared" si="3"/>
        <v>43</v>
      </c>
      <c r="B44" s="117" t="s">
        <v>8</v>
      </c>
      <c r="C44" s="118">
        <v>45253</v>
      </c>
      <c r="D44" s="119" t="s">
        <v>359</v>
      </c>
      <c r="E44" s="117" t="s">
        <v>381</v>
      </c>
      <c r="F44" s="117">
        <v>674</v>
      </c>
      <c r="G44" s="121" t="s">
        <v>218</v>
      </c>
      <c r="H44" s="130">
        <v>45367</v>
      </c>
      <c r="I44" s="130">
        <v>45374</v>
      </c>
      <c r="J44" s="121">
        <v>674</v>
      </c>
      <c r="K44" s="121" t="s">
        <v>398</v>
      </c>
      <c r="L44" s="121"/>
      <c r="M44" s="121">
        <f t="shared" si="4"/>
        <v>0</v>
      </c>
      <c r="N44" s="121" t="s">
        <v>111</v>
      </c>
      <c r="O44" s="121">
        <v>360</v>
      </c>
      <c r="P44" s="121">
        <v>53.62</v>
      </c>
      <c r="Q44" s="174">
        <v>20.75</v>
      </c>
      <c r="R44" s="174">
        <f t="shared" si="5"/>
        <v>13985.5</v>
      </c>
      <c r="S44" s="175">
        <v>8.4499999999999993</v>
      </c>
      <c r="T44" s="175"/>
      <c r="U44" s="175"/>
      <c r="V44" s="176" t="s">
        <v>148</v>
      </c>
      <c r="W44" s="173" t="s">
        <v>193</v>
      </c>
      <c r="X44" s="173"/>
      <c r="Y44" s="249">
        <v>45353</v>
      </c>
      <c r="Z44" s="214">
        <v>45368</v>
      </c>
      <c r="AA44" s="211">
        <v>45378</v>
      </c>
      <c r="AB44" s="237" t="s">
        <v>493</v>
      </c>
      <c r="AC44" s="211"/>
      <c r="AD44" s="211"/>
      <c r="AE44" s="245"/>
      <c r="AF44" s="121"/>
      <c r="AG44" s="246"/>
      <c r="AH44" s="300" t="s">
        <v>161</v>
      </c>
      <c r="AI44" s="300"/>
      <c r="AJ44" s="213"/>
      <c r="AK44" s="278"/>
      <c r="AL44" s="278"/>
      <c r="AM44" s="279"/>
      <c r="AN44" s="279"/>
    </row>
    <row r="45" spans="1:40" s="33" customFormat="1" ht="17.100000000000001" customHeight="1" x14ac:dyDescent="0.25">
      <c r="A45" s="116">
        <f t="shared" si="3"/>
        <v>44</v>
      </c>
      <c r="B45" s="117" t="s">
        <v>8</v>
      </c>
      <c r="C45" s="118">
        <v>45253</v>
      </c>
      <c r="D45" s="119" t="s">
        <v>359</v>
      </c>
      <c r="E45" s="117" t="s">
        <v>381</v>
      </c>
      <c r="F45" s="117">
        <v>1784</v>
      </c>
      <c r="G45" s="121" t="s">
        <v>218</v>
      </c>
      <c r="H45" s="130">
        <v>45372</v>
      </c>
      <c r="I45" s="130">
        <v>45379</v>
      </c>
      <c r="J45" s="121">
        <v>1784</v>
      </c>
      <c r="K45" s="121" t="s">
        <v>398</v>
      </c>
      <c r="L45" s="121"/>
      <c r="M45" s="121">
        <f t="shared" si="4"/>
        <v>0</v>
      </c>
      <c r="N45" s="121" t="s">
        <v>111</v>
      </c>
      <c r="O45" s="121"/>
      <c r="P45" s="121">
        <v>53.62</v>
      </c>
      <c r="Q45" s="174">
        <v>20.75</v>
      </c>
      <c r="R45" s="174">
        <f t="shared" si="5"/>
        <v>37018</v>
      </c>
      <c r="S45" s="175">
        <v>8.4499999999999993</v>
      </c>
      <c r="T45" s="175"/>
      <c r="U45" s="175"/>
      <c r="V45" s="176" t="s">
        <v>148</v>
      </c>
      <c r="W45" s="173" t="s">
        <v>193</v>
      </c>
      <c r="X45" s="173"/>
      <c r="Y45" s="249">
        <v>45353</v>
      </c>
      <c r="Z45" s="214">
        <v>45371</v>
      </c>
      <c r="AA45" s="211">
        <v>45418</v>
      </c>
      <c r="AB45" s="237" t="s">
        <v>493</v>
      </c>
      <c r="AC45" s="211"/>
      <c r="AD45" s="211"/>
      <c r="AE45" s="245"/>
      <c r="AF45" s="250"/>
      <c r="AG45" s="246"/>
      <c r="AH45" s="300" t="s">
        <v>162</v>
      </c>
      <c r="AI45" s="300"/>
      <c r="AJ45" s="213"/>
      <c r="AK45" s="303" t="s">
        <v>37</v>
      </c>
      <c r="AL45" s="303" t="s">
        <v>37</v>
      </c>
      <c r="AM45" s="279"/>
      <c r="AN45" s="279"/>
    </row>
    <row r="46" spans="1:40" s="33" customFormat="1" ht="17.100000000000001" customHeight="1" x14ac:dyDescent="0.25">
      <c r="A46" s="116">
        <f t="shared" si="3"/>
        <v>45</v>
      </c>
      <c r="B46" s="173" t="s">
        <v>8</v>
      </c>
      <c r="C46" s="274">
        <v>45281</v>
      </c>
      <c r="D46" s="275" t="s">
        <v>48</v>
      </c>
      <c r="E46" s="276" t="s">
        <v>135</v>
      </c>
      <c r="F46" s="276">
        <v>2000</v>
      </c>
      <c r="G46" s="125" t="s">
        <v>218</v>
      </c>
      <c r="H46" s="131">
        <v>45438</v>
      </c>
      <c r="I46" s="131">
        <v>45448</v>
      </c>
      <c r="J46" s="125">
        <v>2000</v>
      </c>
      <c r="K46" s="125"/>
      <c r="L46" s="125"/>
      <c r="M46" s="121">
        <f t="shared" si="4"/>
        <v>0</v>
      </c>
      <c r="N46" s="121" t="s">
        <v>111</v>
      </c>
      <c r="O46" s="121"/>
      <c r="P46" s="125">
        <v>27</v>
      </c>
      <c r="Q46" s="220">
        <v>17.21</v>
      </c>
      <c r="R46" s="174">
        <f t="shared" si="5"/>
        <v>34420</v>
      </c>
      <c r="S46" s="221">
        <v>4.25</v>
      </c>
      <c r="T46" s="221"/>
      <c r="U46" s="221"/>
      <c r="V46" s="253" t="s">
        <v>385</v>
      </c>
      <c r="W46" s="120"/>
      <c r="X46" s="120"/>
      <c r="Y46" s="249" t="s">
        <v>485</v>
      </c>
      <c r="Z46" s="211">
        <f>AA46-40</f>
        <v>45407</v>
      </c>
      <c r="AA46" s="211">
        <v>45447</v>
      </c>
      <c r="AB46" s="237" t="s">
        <v>493</v>
      </c>
      <c r="AC46" s="213"/>
      <c r="AD46" s="213"/>
      <c r="AE46" s="238"/>
      <c r="AF46" s="273"/>
      <c r="AG46" s="213"/>
      <c r="AH46" s="213"/>
      <c r="AI46" s="213"/>
      <c r="AJ46" s="213"/>
      <c r="AK46" s="254" t="s">
        <v>71</v>
      </c>
      <c r="AL46" s="254" t="s">
        <v>71</v>
      </c>
      <c r="AM46" s="116"/>
      <c r="AN46" s="116"/>
    </row>
    <row r="47" spans="1:40" s="33" customFormat="1" ht="17.100000000000001" customHeight="1" x14ac:dyDescent="0.25">
      <c r="A47" s="116">
        <f t="shared" si="3"/>
        <v>46</v>
      </c>
      <c r="B47" s="117" t="s">
        <v>428</v>
      </c>
      <c r="C47" s="123">
        <v>45281</v>
      </c>
      <c r="D47" s="178" t="s">
        <v>58</v>
      </c>
      <c r="E47" s="198" t="s">
        <v>137</v>
      </c>
      <c r="F47" s="282">
        <v>2000</v>
      </c>
      <c r="G47" s="393" t="s">
        <v>477</v>
      </c>
      <c r="H47" s="131">
        <v>45468</v>
      </c>
      <c r="I47" s="130">
        <v>45487</v>
      </c>
      <c r="J47" s="125">
        <v>2000</v>
      </c>
      <c r="K47" s="125"/>
      <c r="L47" s="125"/>
      <c r="M47" s="121">
        <f t="shared" si="4"/>
        <v>0</v>
      </c>
      <c r="N47" s="121" t="s">
        <v>111</v>
      </c>
      <c r="O47" s="121">
        <v>250</v>
      </c>
      <c r="P47" s="125">
        <v>120</v>
      </c>
      <c r="Q47" s="220">
        <v>47.43</v>
      </c>
      <c r="R47" s="174">
        <f t="shared" si="5"/>
        <v>94860</v>
      </c>
      <c r="S47" s="221">
        <v>7.8</v>
      </c>
      <c r="T47" s="221"/>
      <c r="U47" s="221"/>
      <c r="V47" s="253"/>
      <c r="W47" s="120"/>
      <c r="X47" s="120"/>
      <c r="Y47" s="359" t="s">
        <v>544</v>
      </c>
      <c r="Z47" s="285">
        <v>45454</v>
      </c>
      <c r="AA47" s="285">
        <v>45484</v>
      </c>
      <c r="AB47" s="237" t="s">
        <v>493</v>
      </c>
      <c r="AC47" s="245"/>
      <c r="AD47" s="283"/>
      <c r="AE47" s="291"/>
      <c r="AF47" s="125"/>
      <c r="AG47" s="389" t="s">
        <v>346</v>
      </c>
      <c r="AH47" s="291" t="s">
        <v>183</v>
      </c>
      <c r="AI47" s="390"/>
      <c r="AJ47" s="213"/>
      <c r="AK47" s="391"/>
      <c r="AL47" s="391"/>
      <c r="AM47" s="279"/>
      <c r="AN47" s="279"/>
    </row>
    <row r="48" spans="1:40" s="37" customFormat="1" ht="27" customHeight="1" x14ac:dyDescent="0.25">
      <c r="A48" s="116">
        <f t="shared" si="3"/>
        <v>47</v>
      </c>
      <c r="B48" s="117" t="s">
        <v>428</v>
      </c>
      <c r="C48" s="123">
        <v>45281</v>
      </c>
      <c r="D48" s="178" t="s">
        <v>59</v>
      </c>
      <c r="E48" s="198" t="s">
        <v>153</v>
      </c>
      <c r="F48" s="198">
        <v>2000</v>
      </c>
      <c r="G48" s="437" t="s">
        <v>590</v>
      </c>
      <c r="H48" s="131">
        <v>45458</v>
      </c>
      <c r="I48" s="131">
        <v>45476</v>
      </c>
      <c r="J48" s="125">
        <v>2000</v>
      </c>
      <c r="K48" s="125"/>
      <c r="L48" s="125"/>
      <c r="M48" s="121">
        <f t="shared" si="4"/>
        <v>0</v>
      </c>
      <c r="N48" s="121" t="s">
        <v>111</v>
      </c>
      <c r="O48" s="121"/>
      <c r="P48" s="116">
        <v>78</v>
      </c>
      <c r="Q48" s="218">
        <v>37.81</v>
      </c>
      <c r="R48" s="174">
        <f t="shared" si="5"/>
        <v>75620</v>
      </c>
      <c r="S48" s="219">
        <v>11.27</v>
      </c>
      <c r="T48" s="221"/>
      <c r="U48" s="221"/>
      <c r="V48" s="253"/>
      <c r="W48" s="120"/>
      <c r="X48" s="120"/>
      <c r="Y48" s="359" t="s">
        <v>544</v>
      </c>
      <c r="Z48" s="285">
        <v>45454</v>
      </c>
      <c r="AA48" s="285">
        <v>45484</v>
      </c>
      <c r="AB48" s="237" t="s">
        <v>493</v>
      </c>
      <c r="AC48" s="247"/>
      <c r="AD48" s="285"/>
      <c r="AE48" s="247"/>
      <c r="AF48" s="116"/>
      <c r="AG48" s="247" t="s">
        <v>430</v>
      </c>
      <c r="AH48" s="247" t="s">
        <v>215</v>
      </c>
      <c r="AI48" s="412"/>
      <c r="AJ48" s="286"/>
      <c r="AK48" s="413"/>
      <c r="AL48" s="413"/>
      <c r="AM48" s="387"/>
      <c r="AN48" s="387"/>
    </row>
    <row r="49" spans="1:40" s="33" customFormat="1" ht="17.100000000000001" customHeight="1" x14ac:dyDescent="0.25">
      <c r="A49" s="116">
        <f t="shared" si="3"/>
        <v>48</v>
      </c>
      <c r="B49" s="117" t="s">
        <v>8</v>
      </c>
      <c r="C49" s="123">
        <v>45281</v>
      </c>
      <c r="D49" s="124" t="s">
        <v>49</v>
      </c>
      <c r="E49" s="120" t="s">
        <v>159</v>
      </c>
      <c r="F49" s="120">
        <v>2016</v>
      </c>
      <c r="G49" s="125"/>
      <c r="H49" s="131">
        <v>45419</v>
      </c>
      <c r="I49" s="131">
        <v>45427</v>
      </c>
      <c r="J49" s="125">
        <v>2016</v>
      </c>
      <c r="K49" s="125"/>
      <c r="L49" s="125"/>
      <c r="M49" s="121">
        <f t="shared" si="4"/>
        <v>0</v>
      </c>
      <c r="N49" s="121" t="s">
        <v>111</v>
      </c>
      <c r="O49" s="121"/>
      <c r="P49" s="125">
        <v>37</v>
      </c>
      <c r="Q49" s="220">
        <v>26.06</v>
      </c>
      <c r="R49" s="174">
        <f t="shared" si="5"/>
        <v>52536.959999999999</v>
      </c>
      <c r="S49" s="221">
        <v>6.01</v>
      </c>
      <c r="T49" s="221"/>
      <c r="U49" s="221"/>
      <c r="V49" s="253" t="s">
        <v>210</v>
      </c>
      <c r="W49" s="120"/>
      <c r="X49" s="120"/>
      <c r="Y49" s="249" t="s">
        <v>485</v>
      </c>
      <c r="Z49" s="213">
        <f>AA49-40</f>
        <v>45407</v>
      </c>
      <c r="AA49" s="213">
        <v>45447</v>
      </c>
      <c r="AB49" s="237" t="s">
        <v>493</v>
      </c>
      <c r="AC49" s="213"/>
      <c r="AD49" s="213"/>
      <c r="AE49" s="238"/>
      <c r="AF49" s="273"/>
      <c r="AG49" s="213"/>
      <c r="AH49" s="238" t="s">
        <v>366</v>
      </c>
      <c r="AI49" s="213"/>
      <c r="AJ49" s="213"/>
      <c r="AK49" s="254"/>
      <c r="AL49" s="254"/>
      <c r="AM49" s="125"/>
      <c r="AN49" s="125"/>
    </row>
    <row r="50" spans="1:40" s="33" customFormat="1" ht="17.100000000000001" customHeight="1" x14ac:dyDescent="0.25">
      <c r="A50" s="116">
        <f t="shared" si="3"/>
        <v>49</v>
      </c>
      <c r="B50" s="117" t="s">
        <v>8</v>
      </c>
      <c r="C50" s="118">
        <v>45344</v>
      </c>
      <c r="D50" s="279" t="s">
        <v>49</v>
      </c>
      <c r="E50" s="119" t="s">
        <v>159</v>
      </c>
      <c r="F50" s="124">
        <v>2434</v>
      </c>
      <c r="G50" s="255"/>
      <c r="H50" s="130">
        <v>45477</v>
      </c>
      <c r="I50" s="130">
        <v>45491</v>
      </c>
      <c r="J50" s="121">
        <v>2434</v>
      </c>
      <c r="K50" s="121"/>
      <c r="L50" s="121"/>
      <c r="M50" s="121">
        <f t="shared" si="4"/>
        <v>0</v>
      </c>
      <c r="N50" s="121" t="s">
        <v>111</v>
      </c>
      <c r="O50" s="121"/>
      <c r="P50" s="125">
        <v>37</v>
      </c>
      <c r="Q50" s="174">
        <v>26.06</v>
      </c>
      <c r="R50" s="174">
        <f t="shared" si="5"/>
        <v>63430.039999999994</v>
      </c>
      <c r="S50" s="175"/>
      <c r="T50" s="175"/>
      <c r="U50" s="360"/>
      <c r="V50" s="253" t="s">
        <v>210</v>
      </c>
      <c r="W50" s="173"/>
      <c r="X50" s="173"/>
      <c r="Y50" s="130" t="s">
        <v>550</v>
      </c>
      <c r="Z50" s="361">
        <v>45468</v>
      </c>
      <c r="AA50" s="213">
        <v>45496</v>
      </c>
      <c r="AB50" s="238" t="s">
        <v>149</v>
      </c>
      <c r="AC50" s="238"/>
      <c r="AD50" s="213"/>
      <c r="AE50" s="238"/>
      <c r="AF50" s="121"/>
      <c r="AG50" s="240"/>
      <c r="AH50" s="305"/>
      <c r="AI50" s="305"/>
      <c r="AJ50" s="213"/>
      <c r="AK50" s="278">
        <v>147</v>
      </c>
      <c r="AL50" s="278" t="s">
        <v>217</v>
      </c>
      <c r="AM50" s="279"/>
      <c r="AN50" s="279"/>
    </row>
    <row r="51" spans="1:40" s="33" customFormat="1" ht="17.100000000000001" customHeight="1" x14ac:dyDescent="0.25">
      <c r="A51" s="116">
        <f t="shared" si="3"/>
        <v>50</v>
      </c>
      <c r="B51" s="117" t="s">
        <v>8</v>
      </c>
      <c r="C51" s="123">
        <v>45281</v>
      </c>
      <c r="D51" s="124" t="s">
        <v>50</v>
      </c>
      <c r="E51" s="120" t="s">
        <v>156</v>
      </c>
      <c r="F51" s="120">
        <v>1920</v>
      </c>
      <c r="G51" s="125" t="s">
        <v>469</v>
      </c>
      <c r="H51" s="131">
        <v>45410</v>
      </c>
      <c r="I51" s="131">
        <v>45424</v>
      </c>
      <c r="J51" s="125">
        <v>1920</v>
      </c>
      <c r="K51" s="125"/>
      <c r="L51" s="125"/>
      <c r="M51" s="121">
        <f t="shared" si="4"/>
        <v>0</v>
      </c>
      <c r="N51" s="121" t="s">
        <v>111</v>
      </c>
      <c r="O51" s="121"/>
      <c r="P51" s="125">
        <v>59.4</v>
      </c>
      <c r="Q51" s="220">
        <v>24.01</v>
      </c>
      <c r="R51" s="174">
        <f t="shared" si="5"/>
        <v>46099.200000000004</v>
      </c>
      <c r="S51" s="221">
        <v>9.36</v>
      </c>
      <c r="T51" s="221"/>
      <c r="U51" s="221"/>
      <c r="V51" s="253" t="s">
        <v>210</v>
      </c>
      <c r="W51" s="120"/>
      <c r="X51" s="120"/>
      <c r="Y51" s="249">
        <f>Z51-10</f>
        <v>45378</v>
      </c>
      <c r="Z51" s="213">
        <f>AA51-38</f>
        <v>45388</v>
      </c>
      <c r="AA51" s="213">
        <v>45426</v>
      </c>
      <c r="AB51" s="237" t="s">
        <v>493</v>
      </c>
      <c r="AC51" s="213"/>
      <c r="AD51" s="213"/>
      <c r="AE51" s="238"/>
      <c r="AF51" s="273"/>
      <c r="AG51" s="213"/>
      <c r="AH51" s="213"/>
      <c r="AI51" s="213"/>
      <c r="AJ51" s="213"/>
      <c r="AK51" s="254"/>
      <c r="AL51" s="254"/>
      <c r="AM51" s="125"/>
      <c r="AN51" s="125"/>
    </row>
    <row r="52" spans="1:40" s="33" customFormat="1" ht="18.75" customHeight="1" x14ac:dyDescent="0.25">
      <c r="A52" s="116">
        <f t="shared" si="3"/>
        <v>51</v>
      </c>
      <c r="B52" s="117" t="s">
        <v>8</v>
      </c>
      <c r="C52" s="118">
        <v>45316</v>
      </c>
      <c r="D52" s="119" t="s">
        <v>50</v>
      </c>
      <c r="E52" s="120" t="s">
        <v>156</v>
      </c>
      <c r="F52" s="124">
        <v>1123</v>
      </c>
      <c r="G52" s="255"/>
      <c r="H52" s="124" t="s">
        <v>489</v>
      </c>
      <c r="I52" s="258">
        <v>45441</v>
      </c>
      <c r="J52" s="255">
        <v>1123</v>
      </c>
      <c r="K52" s="255"/>
      <c r="L52" s="255"/>
      <c r="M52" s="121">
        <f t="shared" si="4"/>
        <v>0</v>
      </c>
      <c r="N52" s="121" t="s">
        <v>111</v>
      </c>
      <c r="O52" s="121"/>
      <c r="P52" s="125">
        <v>59.4</v>
      </c>
      <c r="Q52" s="220">
        <v>24.02</v>
      </c>
      <c r="R52" s="174">
        <f t="shared" si="5"/>
        <v>26974.46</v>
      </c>
      <c r="S52" s="221">
        <v>9.36</v>
      </c>
      <c r="T52" s="256">
        <v>24.02</v>
      </c>
      <c r="U52" s="221">
        <f>T52-Q52</f>
        <v>0</v>
      </c>
      <c r="V52" s="257"/>
      <c r="W52" s="124"/>
      <c r="X52" s="124"/>
      <c r="Y52" s="124" t="s">
        <v>485</v>
      </c>
      <c r="Z52" s="213">
        <v>45422</v>
      </c>
      <c r="AA52" s="213">
        <v>45464</v>
      </c>
      <c r="AB52" s="237" t="s">
        <v>493</v>
      </c>
      <c r="AC52" s="213"/>
      <c r="AD52" s="213"/>
      <c r="AE52" s="238"/>
      <c r="AF52" s="124" t="s">
        <v>118</v>
      </c>
      <c r="AG52" s="213"/>
      <c r="AH52" s="213"/>
      <c r="AI52" s="213"/>
      <c r="AJ52" s="297" t="s">
        <v>124</v>
      </c>
      <c r="AK52" s="362" t="s">
        <v>92</v>
      </c>
      <c r="AL52" s="279" t="s">
        <v>92</v>
      </c>
      <c r="AM52" s="279"/>
      <c r="AN52" s="279"/>
    </row>
    <row r="53" spans="1:40" ht="17.100000000000001" customHeight="1" x14ac:dyDescent="0.25">
      <c r="A53" s="116">
        <f t="shared" si="3"/>
        <v>52</v>
      </c>
      <c r="B53" s="117" t="s">
        <v>8</v>
      </c>
      <c r="C53" s="118">
        <v>45253</v>
      </c>
      <c r="D53" s="119" t="s">
        <v>26</v>
      </c>
      <c r="E53" s="117" t="s">
        <v>159</v>
      </c>
      <c r="F53" s="117">
        <v>5485</v>
      </c>
      <c r="G53" s="116" t="s">
        <v>199</v>
      </c>
      <c r="H53" s="118">
        <v>45345</v>
      </c>
      <c r="I53" s="118">
        <v>45362</v>
      </c>
      <c r="J53" s="116">
        <v>5485</v>
      </c>
      <c r="K53" s="116" t="s">
        <v>398</v>
      </c>
      <c r="L53" s="116"/>
      <c r="M53" s="116">
        <f t="shared" si="4"/>
        <v>0</v>
      </c>
      <c r="N53" s="121" t="s">
        <v>111</v>
      </c>
      <c r="O53" s="116">
        <v>900</v>
      </c>
      <c r="P53" s="116">
        <v>32.119999999999997</v>
      </c>
      <c r="Q53" s="218">
        <v>15.645</v>
      </c>
      <c r="R53" s="174">
        <f t="shared" si="5"/>
        <v>85812.824999999997</v>
      </c>
      <c r="S53" s="219">
        <v>5.0599999999999996</v>
      </c>
      <c r="T53" s="219"/>
      <c r="U53" s="219"/>
      <c r="V53" s="252" t="s">
        <v>148</v>
      </c>
      <c r="W53" s="117" t="s">
        <v>192</v>
      </c>
      <c r="X53" s="117"/>
      <c r="Y53" s="118">
        <v>45337</v>
      </c>
      <c r="Z53" s="214">
        <v>45356</v>
      </c>
      <c r="AA53" s="213">
        <v>45406</v>
      </c>
      <c r="AB53" s="237" t="s">
        <v>493</v>
      </c>
      <c r="AC53" s="213"/>
      <c r="AD53" s="213"/>
      <c r="AE53" s="238"/>
      <c r="AF53" s="121"/>
      <c r="AG53" s="240"/>
      <c r="AH53" s="277" t="s">
        <v>171</v>
      </c>
      <c r="AI53" s="277"/>
      <c r="AJ53" s="213"/>
      <c r="AK53" s="278"/>
      <c r="AL53" s="278"/>
      <c r="AM53" s="279"/>
      <c r="AN53" s="279"/>
    </row>
    <row r="54" spans="1:40" ht="17.100000000000001" customHeight="1" x14ac:dyDescent="0.25">
      <c r="A54" s="116">
        <f t="shared" si="3"/>
        <v>53</v>
      </c>
      <c r="B54" s="117" t="s">
        <v>8</v>
      </c>
      <c r="C54" s="130">
        <v>45344</v>
      </c>
      <c r="D54" s="409" t="s">
        <v>85</v>
      </c>
      <c r="E54" s="289" t="s">
        <v>179</v>
      </c>
      <c r="F54" s="275">
        <v>319</v>
      </c>
      <c r="G54" s="410" t="s">
        <v>326</v>
      </c>
      <c r="H54" s="173"/>
      <c r="I54" s="173"/>
      <c r="J54" s="121">
        <v>319</v>
      </c>
      <c r="K54" s="121"/>
      <c r="L54" s="121"/>
      <c r="M54" s="121">
        <f t="shared" si="4"/>
        <v>0</v>
      </c>
      <c r="N54" s="121" t="s">
        <v>111</v>
      </c>
      <c r="O54" s="121"/>
      <c r="P54" s="121"/>
      <c r="Q54" s="174">
        <v>22</v>
      </c>
      <c r="R54" s="174">
        <f t="shared" si="5"/>
        <v>7018</v>
      </c>
      <c r="S54" s="175"/>
      <c r="T54" s="175"/>
      <c r="U54" s="360"/>
      <c r="V54" s="176"/>
      <c r="W54" s="173"/>
      <c r="X54" s="173"/>
      <c r="Y54" s="275" t="s">
        <v>486</v>
      </c>
      <c r="Z54" s="361">
        <v>45476</v>
      </c>
      <c r="AA54" s="213">
        <v>45496</v>
      </c>
      <c r="AB54" s="237" t="s">
        <v>493</v>
      </c>
      <c r="AC54" s="213"/>
      <c r="AD54" s="283" t="s">
        <v>600</v>
      </c>
      <c r="AE54" s="238"/>
      <c r="AF54" s="121"/>
      <c r="AG54" s="240"/>
      <c r="AH54" s="406">
        <f>AK54+C54</f>
        <v>45499</v>
      </c>
      <c r="AI54" s="406"/>
      <c r="AJ54" s="213" t="s">
        <v>185</v>
      </c>
      <c r="AK54" s="278">
        <v>155</v>
      </c>
      <c r="AL54" s="278" t="s">
        <v>217</v>
      </c>
      <c r="AM54" s="279"/>
      <c r="AN54" s="279"/>
    </row>
    <row r="55" spans="1:40" ht="17.100000000000001" customHeight="1" x14ac:dyDescent="0.25">
      <c r="A55" s="116">
        <f t="shared" si="3"/>
        <v>54</v>
      </c>
      <c r="B55" s="117" t="s">
        <v>8</v>
      </c>
      <c r="C55" s="118">
        <v>45316</v>
      </c>
      <c r="D55" s="119" t="s">
        <v>75</v>
      </c>
      <c r="E55" s="117" t="s">
        <v>137</v>
      </c>
      <c r="F55" s="124">
        <v>1595</v>
      </c>
      <c r="G55" s="255" t="s">
        <v>664</v>
      </c>
      <c r="H55" s="258">
        <v>45503</v>
      </c>
      <c r="I55" s="258">
        <v>45515</v>
      </c>
      <c r="J55" s="255">
        <v>1595</v>
      </c>
      <c r="K55" s="255"/>
      <c r="L55" s="255"/>
      <c r="M55" s="121">
        <f t="shared" si="4"/>
        <v>0</v>
      </c>
      <c r="N55" s="121" t="s">
        <v>111</v>
      </c>
      <c r="O55" s="121"/>
      <c r="P55" s="255">
        <v>73</v>
      </c>
      <c r="Q55" s="290">
        <v>42.37</v>
      </c>
      <c r="R55" s="174">
        <f t="shared" si="5"/>
        <v>67580.149999999994</v>
      </c>
      <c r="S55" s="256">
        <v>10.77</v>
      </c>
      <c r="T55" s="256">
        <v>42.37</v>
      </c>
      <c r="U55" s="221">
        <f>S55*0.4</f>
        <v>4.3079999999999998</v>
      </c>
      <c r="V55" s="257"/>
      <c r="W55" s="124"/>
      <c r="X55" s="124"/>
      <c r="Y55" s="428" t="s">
        <v>485</v>
      </c>
      <c r="Z55" s="213">
        <v>45432</v>
      </c>
      <c r="AA55" s="213">
        <v>45490</v>
      </c>
      <c r="AB55" s="237" t="s">
        <v>493</v>
      </c>
      <c r="AC55" s="213"/>
      <c r="AD55" s="213"/>
      <c r="AE55" s="389"/>
      <c r="AF55" s="255" t="s">
        <v>530</v>
      </c>
      <c r="AG55" s="213"/>
      <c r="AH55" s="247" t="s">
        <v>421</v>
      </c>
      <c r="AI55" s="213"/>
      <c r="AJ55" s="238">
        <v>45490</v>
      </c>
      <c r="AK55" s="279" t="s">
        <v>93</v>
      </c>
      <c r="AL55" s="279" t="s">
        <v>93</v>
      </c>
      <c r="AM55" s="279"/>
      <c r="AN55" s="279"/>
    </row>
    <row r="56" spans="1:40" ht="17.100000000000001" customHeight="1" x14ac:dyDescent="0.25">
      <c r="A56" s="116">
        <f t="shared" si="3"/>
        <v>55</v>
      </c>
      <c r="B56" s="117" t="s">
        <v>8</v>
      </c>
      <c r="C56" s="118">
        <v>45316</v>
      </c>
      <c r="D56" s="119" t="s">
        <v>76</v>
      </c>
      <c r="E56" s="117" t="s">
        <v>175</v>
      </c>
      <c r="F56" s="124">
        <v>1358</v>
      </c>
      <c r="G56" s="255" t="s">
        <v>604</v>
      </c>
      <c r="H56" s="131">
        <v>45476</v>
      </c>
      <c r="I56" s="258">
        <v>45487</v>
      </c>
      <c r="J56" s="255">
        <v>1358</v>
      </c>
      <c r="K56" s="255"/>
      <c r="L56" s="255"/>
      <c r="M56" s="121">
        <f t="shared" si="4"/>
        <v>0</v>
      </c>
      <c r="N56" s="121" t="s">
        <v>217</v>
      </c>
      <c r="O56" s="121"/>
      <c r="P56" s="255">
        <v>100</v>
      </c>
      <c r="Q56" s="290">
        <v>50.35</v>
      </c>
      <c r="R56" s="174">
        <f t="shared" si="5"/>
        <v>68375.3</v>
      </c>
      <c r="S56" s="256">
        <v>14.85</v>
      </c>
      <c r="T56" s="256">
        <v>50.35</v>
      </c>
      <c r="U56" s="221">
        <f>T56-Q56</f>
        <v>0</v>
      </c>
      <c r="V56" s="347">
        <v>45385</v>
      </c>
      <c r="W56" s="124"/>
      <c r="X56" s="124"/>
      <c r="Y56" s="124" t="s">
        <v>485</v>
      </c>
      <c r="Z56" s="213">
        <f>AA56-38</f>
        <v>45445</v>
      </c>
      <c r="AA56" s="213">
        <v>45483</v>
      </c>
      <c r="AB56" s="237" t="s">
        <v>493</v>
      </c>
      <c r="AC56" s="213">
        <v>45483</v>
      </c>
      <c r="AD56" s="213"/>
      <c r="AE56" s="238" t="s">
        <v>533</v>
      </c>
      <c r="AF56" s="255"/>
      <c r="AG56" s="213"/>
      <c r="AH56" s="213"/>
      <c r="AI56" s="213"/>
      <c r="AJ56" s="238">
        <v>45490</v>
      </c>
      <c r="AK56" s="279" t="s">
        <v>94</v>
      </c>
      <c r="AL56" s="279" t="s">
        <v>94</v>
      </c>
      <c r="AM56" s="279"/>
      <c r="AN56" s="279"/>
    </row>
    <row r="57" spans="1:40" ht="17.100000000000001" customHeight="1" x14ac:dyDescent="0.3">
      <c r="A57" s="116">
        <f t="shared" si="3"/>
        <v>56</v>
      </c>
      <c r="B57" s="117" t="s">
        <v>8</v>
      </c>
      <c r="C57" s="274">
        <v>45281</v>
      </c>
      <c r="D57" s="275" t="s">
        <v>523</v>
      </c>
      <c r="E57" s="276" t="s">
        <v>173</v>
      </c>
      <c r="F57" s="276">
        <v>7172</v>
      </c>
      <c r="G57" s="436" t="s">
        <v>603</v>
      </c>
      <c r="H57" s="439">
        <v>45472</v>
      </c>
      <c r="I57" s="400">
        <v>45491</v>
      </c>
      <c r="J57" s="125">
        <v>7172</v>
      </c>
      <c r="K57" s="125"/>
      <c r="L57" s="125"/>
      <c r="M57" s="121">
        <f t="shared" si="4"/>
        <v>0</v>
      </c>
      <c r="N57" s="121" t="s">
        <v>111</v>
      </c>
      <c r="O57" s="121">
        <v>500</v>
      </c>
      <c r="P57" s="125">
        <v>61.91</v>
      </c>
      <c r="Q57" s="220">
        <v>65.7</v>
      </c>
      <c r="R57" s="174">
        <f t="shared" si="5"/>
        <v>471200.4</v>
      </c>
      <c r="S57" s="221">
        <v>9.75</v>
      </c>
      <c r="T57" s="221"/>
      <c r="U57" s="221"/>
      <c r="V57" s="253"/>
      <c r="W57" s="120"/>
      <c r="X57" s="120"/>
      <c r="Y57" s="275" t="s">
        <v>549</v>
      </c>
      <c r="Z57" s="213">
        <v>45450</v>
      </c>
      <c r="AA57" s="213">
        <v>45490</v>
      </c>
      <c r="AB57" s="356" t="s">
        <v>493</v>
      </c>
      <c r="AC57" s="238"/>
      <c r="AD57" s="213"/>
      <c r="AE57" s="238"/>
      <c r="AF57" s="273"/>
      <c r="AG57" s="238" t="s">
        <v>348</v>
      </c>
      <c r="AH57" s="430" t="s">
        <v>361</v>
      </c>
      <c r="AI57" s="389" t="s">
        <v>579</v>
      </c>
      <c r="AJ57" s="213"/>
      <c r="AK57" s="254"/>
      <c r="AL57" s="254"/>
      <c r="AM57" s="279"/>
      <c r="AN57" s="279"/>
    </row>
    <row r="58" spans="1:40" ht="17.100000000000001" customHeight="1" x14ac:dyDescent="0.25">
      <c r="A58" s="116">
        <f t="shared" si="3"/>
        <v>57</v>
      </c>
      <c r="B58" s="117" t="s">
        <v>8</v>
      </c>
      <c r="C58" s="118">
        <v>45253</v>
      </c>
      <c r="D58" s="119" t="s">
        <v>27</v>
      </c>
      <c r="E58" s="117" t="s">
        <v>153</v>
      </c>
      <c r="F58" s="117">
        <v>2121</v>
      </c>
      <c r="G58" s="121" t="s">
        <v>322</v>
      </c>
      <c r="H58" s="130">
        <v>45367</v>
      </c>
      <c r="I58" s="401">
        <v>45379</v>
      </c>
      <c r="J58" s="121">
        <v>2121</v>
      </c>
      <c r="K58" s="122" t="s">
        <v>398</v>
      </c>
      <c r="L58" s="121" t="s">
        <v>391</v>
      </c>
      <c r="M58" s="121">
        <f t="shared" si="4"/>
        <v>0</v>
      </c>
      <c r="N58" s="121" t="s">
        <v>111</v>
      </c>
      <c r="O58" s="121">
        <v>220</v>
      </c>
      <c r="P58" s="121">
        <v>80</v>
      </c>
      <c r="Q58" s="174">
        <v>38.26</v>
      </c>
      <c r="R58" s="174">
        <f t="shared" si="5"/>
        <v>81149.459999999992</v>
      </c>
      <c r="S58" s="175">
        <v>11.4</v>
      </c>
      <c r="T58" s="175"/>
      <c r="U58" s="175"/>
      <c r="V58" s="176" t="s">
        <v>148</v>
      </c>
      <c r="W58" s="173" t="s">
        <v>191</v>
      </c>
      <c r="X58" s="173"/>
      <c r="Y58" s="249">
        <f>Z58-10</f>
        <v>45346</v>
      </c>
      <c r="Z58" s="214">
        <v>45356</v>
      </c>
      <c r="AA58" s="213">
        <v>45398</v>
      </c>
      <c r="AB58" s="356" t="s">
        <v>493</v>
      </c>
      <c r="AC58" s="213"/>
      <c r="AD58" s="213"/>
      <c r="AE58" s="238"/>
      <c r="AF58" s="121"/>
      <c r="AG58" s="240"/>
      <c r="AH58" s="277"/>
      <c r="AI58" s="277"/>
      <c r="AJ58" s="213"/>
      <c r="AK58" s="278"/>
      <c r="AL58" s="304" t="s">
        <v>216</v>
      </c>
      <c r="AM58" s="279"/>
      <c r="AN58" s="279"/>
    </row>
    <row r="59" spans="1:40" ht="17.100000000000001" customHeight="1" x14ac:dyDescent="0.25">
      <c r="A59" s="116">
        <f t="shared" si="3"/>
        <v>58</v>
      </c>
      <c r="B59" s="117" t="s">
        <v>8</v>
      </c>
      <c r="C59" s="118">
        <v>45316</v>
      </c>
      <c r="D59" s="289" t="s">
        <v>77</v>
      </c>
      <c r="E59" s="173" t="s">
        <v>159</v>
      </c>
      <c r="F59" s="375">
        <v>2378</v>
      </c>
      <c r="G59" s="443" t="s">
        <v>326</v>
      </c>
      <c r="H59" s="374">
        <v>45440</v>
      </c>
      <c r="I59" s="258">
        <v>45418</v>
      </c>
      <c r="J59" s="255">
        <v>2378</v>
      </c>
      <c r="K59" s="255"/>
      <c r="L59" s="255" t="s">
        <v>398</v>
      </c>
      <c r="M59" s="121">
        <f t="shared" si="4"/>
        <v>0</v>
      </c>
      <c r="N59" s="121" t="s">
        <v>111</v>
      </c>
      <c r="O59" s="121"/>
      <c r="P59" s="255">
        <v>24</v>
      </c>
      <c r="Q59" s="290">
        <v>13.25</v>
      </c>
      <c r="R59" s="174">
        <f t="shared" si="5"/>
        <v>31508.5</v>
      </c>
      <c r="S59" s="256">
        <v>3.28</v>
      </c>
      <c r="T59" s="256">
        <v>13.25</v>
      </c>
      <c r="U59" s="221">
        <f>T59-Q59</f>
        <v>0</v>
      </c>
      <c r="V59" s="257"/>
      <c r="W59" s="124"/>
      <c r="X59" s="124"/>
      <c r="Y59" s="247" t="s">
        <v>485</v>
      </c>
      <c r="Z59" s="211">
        <v>45417</v>
      </c>
      <c r="AA59" s="431">
        <v>45447</v>
      </c>
      <c r="AB59" s="237" t="s">
        <v>493</v>
      </c>
      <c r="AC59" s="213"/>
      <c r="AD59" s="213"/>
      <c r="AE59" s="238"/>
      <c r="AF59" s="124" t="s">
        <v>119</v>
      </c>
      <c r="AG59" s="213"/>
      <c r="AH59" s="213"/>
      <c r="AI59" s="213"/>
      <c r="AJ59" s="238" t="s">
        <v>123</v>
      </c>
      <c r="AK59" s="279" t="s">
        <v>110</v>
      </c>
      <c r="AL59" s="279" t="s">
        <v>130</v>
      </c>
      <c r="AM59" s="279"/>
      <c r="AN59" s="279"/>
    </row>
    <row r="60" spans="1:40" ht="17.100000000000001" customHeight="1" x14ac:dyDescent="0.25">
      <c r="A60" s="116">
        <v>95</v>
      </c>
      <c r="B60" s="173" t="s">
        <v>418</v>
      </c>
      <c r="C60" s="130">
        <v>45387</v>
      </c>
      <c r="D60" s="289" t="s">
        <v>419</v>
      </c>
      <c r="E60" s="276" t="s">
        <v>154</v>
      </c>
      <c r="F60" s="173">
        <v>250</v>
      </c>
      <c r="G60" s="121"/>
      <c r="H60" s="130"/>
      <c r="I60" s="401">
        <v>45514</v>
      </c>
      <c r="J60" s="121">
        <v>250</v>
      </c>
      <c r="K60" s="121"/>
      <c r="L60" s="121"/>
      <c r="M60" s="121">
        <f t="shared" si="4"/>
        <v>0</v>
      </c>
      <c r="N60" s="121" t="s">
        <v>111</v>
      </c>
      <c r="O60" s="121"/>
      <c r="P60" s="121"/>
      <c r="Q60" s="220">
        <v>53.89</v>
      </c>
      <c r="R60" s="174">
        <f t="shared" si="5"/>
        <v>13472.5</v>
      </c>
      <c r="S60" s="175">
        <v>17.5</v>
      </c>
      <c r="T60" s="175"/>
      <c r="U60" s="175"/>
      <c r="V60" s="176"/>
      <c r="W60" s="173"/>
      <c r="X60" s="173"/>
      <c r="Y60" s="275" t="s">
        <v>485</v>
      </c>
      <c r="Z60" s="211">
        <v>45501</v>
      </c>
      <c r="AA60" s="211">
        <v>45540</v>
      </c>
      <c r="AB60" s="356" t="s">
        <v>493</v>
      </c>
      <c r="AC60" s="213"/>
      <c r="AD60" s="213"/>
      <c r="AE60" s="238"/>
      <c r="AF60" s="121"/>
      <c r="AG60" s="240"/>
      <c r="AH60" s="296"/>
      <c r="AI60" s="277"/>
      <c r="AJ60" s="213"/>
      <c r="AK60" s="278">
        <v>170</v>
      </c>
      <c r="AL60" s="304" t="s">
        <v>423</v>
      </c>
      <c r="AM60" s="279"/>
      <c r="AN60" s="279"/>
    </row>
    <row r="61" spans="1:40" s="194" customFormat="1" ht="15" customHeight="1" x14ac:dyDescent="0.25">
      <c r="A61" s="116">
        <f t="shared" ref="A61:A96" si="6">ROW()-1</f>
        <v>60</v>
      </c>
      <c r="B61" s="117" t="s">
        <v>8</v>
      </c>
      <c r="C61" s="123">
        <v>45281</v>
      </c>
      <c r="D61" s="124" t="s">
        <v>51</v>
      </c>
      <c r="E61" s="120" t="s">
        <v>170</v>
      </c>
      <c r="F61" s="433">
        <v>2814</v>
      </c>
      <c r="G61" s="435" t="s">
        <v>467</v>
      </c>
      <c r="H61" s="411">
        <v>45411</v>
      </c>
      <c r="I61" s="131">
        <v>45431</v>
      </c>
      <c r="J61" s="125">
        <v>2814</v>
      </c>
      <c r="K61" s="125"/>
      <c r="L61" s="255" t="s">
        <v>398</v>
      </c>
      <c r="M61" s="121">
        <f t="shared" si="4"/>
        <v>0</v>
      </c>
      <c r="N61" s="121" t="s">
        <v>111</v>
      </c>
      <c r="O61" s="121"/>
      <c r="P61" s="125">
        <v>40</v>
      </c>
      <c r="Q61" s="220">
        <v>14.94</v>
      </c>
      <c r="R61" s="174">
        <f t="shared" si="5"/>
        <v>42041.159999999996</v>
      </c>
      <c r="S61" s="221">
        <v>5.56</v>
      </c>
      <c r="T61" s="221"/>
      <c r="U61" s="221"/>
      <c r="V61" s="253"/>
      <c r="W61" s="120" t="s">
        <v>342</v>
      </c>
      <c r="X61" s="120"/>
      <c r="Y61" s="249" t="s">
        <v>485</v>
      </c>
      <c r="Z61" s="213">
        <f>AA61-32</f>
        <v>45402</v>
      </c>
      <c r="AA61" s="405">
        <v>45434</v>
      </c>
      <c r="AB61" s="237" t="s">
        <v>493</v>
      </c>
      <c r="AC61" s="213"/>
      <c r="AD61" s="213"/>
      <c r="AE61" s="238"/>
      <c r="AF61" s="273"/>
      <c r="AG61" s="213"/>
      <c r="AH61" s="213"/>
      <c r="AI61" s="213"/>
      <c r="AJ61" s="213"/>
      <c r="AK61" s="254"/>
      <c r="AL61" s="254"/>
      <c r="AM61" s="125"/>
      <c r="AN61" s="125"/>
    </row>
    <row r="62" spans="1:40" s="194" customFormat="1" ht="21" customHeight="1" x14ac:dyDescent="0.25">
      <c r="A62" s="116">
        <f t="shared" si="6"/>
        <v>61</v>
      </c>
      <c r="B62" s="173" t="s">
        <v>8</v>
      </c>
      <c r="C62" s="130">
        <v>45316</v>
      </c>
      <c r="D62" s="289" t="s">
        <v>499</v>
      </c>
      <c r="E62" s="173" t="s">
        <v>174</v>
      </c>
      <c r="F62" s="289">
        <v>6135</v>
      </c>
      <c r="G62" s="343" t="s">
        <v>526</v>
      </c>
      <c r="H62" s="344">
        <v>45434</v>
      </c>
      <c r="I62" s="131">
        <v>45457</v>
      </c>
      <c r="J62" s="343">
        <v>6135</v>
      </c>
      <c r="K62" s="343"/>
      <c r="L62" s="343" t="s">
        <v>398</v>
      </c>
      <c r="M62" s="121">
        <f t="shared" si="4"/>
        <v>0</v>
      </c>
      <c r="N62" s="121" t="s">
        <v>111</v>
      </c>
      <c r="O62" s="121">
        <v>360</v>
      </c>
      <c r="P62" s="343">
        <v>140</v>
      </c>
      <c r="Q62" s="348">
        <v>54.66</v>
      </c>
      <c r="R62" s="174">
        <f t="shared" si="5"/>
        <v>335339.09999999998</v>
      </c>
      <c r="S62" s="349">
        <v>19.809999999999999</v>
      </c>
      <c r="T62" s="349">
        <v>54.66</v>
      </c>
      <c r="U62" s="219">
        <f>T62-Q62</f>
        <v>0</v>
      </c>
      <c r="V62" s="350"/>
      <c r="W62" s="119"/>
      <c r="X62" s="119"/>
      <c r="Y62" s="119" t="s">
        <v>485</v>
      </c>
      <c r="Z62" s="214">
        <f>AA62-36</f>
        <v>45428</v>
      </c>
      <c r="AA62" s="214">
        <v>45464</v>
      </c>
      <c r="AB62" s="351" t="s">
        <v>149</v>
      </c>
      <c r="AC62" s="351" t="s">
        <v>498</v>
      </c>
      <c r="AD62" s="287" t="s">
        <v>483</v>
      </c>
      <c r="AE62" s="287"/>
      <c r="AF62" s="343"/>
      <c r="AG62" s="286"/>
      <c r="AH62" s="351" t="s">
        <v>163</v>
      </c>
      <c r="AI62" s="351"/>
      <c r="AJ62" s="287" t="s">
        <v>111</v>
      </c>
      <c r="AK62" s="387"/>
      <c r="AL62" s="387"/>
      <c r="AM62" s="279"/>
      <c r="AN62" s="279"/>
    </row>
    <row r="63" spans="1:40" ht="17.100000000000001" customHeight="1" x14ac:dyDescent="0.25">
      <c r="A63" s="116">
        <f t="shared" si="6"/>
        <v>62</v>
      </c>
      <c r="B63" s="173" t="s">
        <v>8</v>
      </c>
      <c r="C63" s="130">
        <v>45316</v>
      </c>
      <c r="D63" s="289" t="s">
        <v>78</v>
      </c>
      <c r="E63" s="173" t="s">
        <v>175</v>
      </c>
      <c r="F63" s="289">
        <v>5370</v>
      </c>
      <c r="G63" s="346" t="s">
        <v>527</v>
      </c>
      <c r="H63" s="258">
        <v>45432</v>
      </c>
      <c r="I63" s="400">
        <v>45457</v>
      </c>
      <c r="J63" s="255">
        <v>5370</v>
      </c>
      <c r="K63" s="255"/>
      <c r="L63" s="255" t="s">
        <v>398</v>
      </c>
      <c r="M63" s="121">
        <f t="shared" si="4"/>
        <v>0</v>
      </c>
      <c r="N63" s="121" t="s">
        <v>111</v>
      </c>
      <c r="O63" s="121">
        <v>280</v>
      </c>
      <c r="P63" s="255">
        <v>148</v>
      </c>
      <c r="Q63" s="290">
        <v>49.21</v>
      </c>
      <c r="R63" s="174">
        <f t="shared" si="5"/>
        <v>264257.7</v>
      </c>
      <c r="S63" s="256">
        <v>21.34</v>
      </c>
      <c r="T63" s="256">
        <v>49.21</v>
      </c>
      <c r="U63" s="221">
        <f>T63-Q63</f>
        <v>0</v>
      </c>
      <c r="V63" s="257"/>
      <c r="W63" s="124"/>
      <c r="X63" s="124"/>
      <c r="Y63" s="440" t="s">
        <v>500</v>
      </c>
      <c r="Z63" s="214">
        <v>45428</v>
      </c>
      <c r="AA63" s="214">
        <v>45464</v>
      </c>
      <c r="AB63" s="450" t="s">
        <v>19</v>
      </c>
      <c r="AC63" s="286"/>
      <c r="AD63" s="213"/>
      <c r="AE63" s="287"/>
      <c r="AF63" s="343"/>
      <c r="AG63" s="286"/>
      <c r="AH63" s="351" t="s">
        <v>163</v>
      </c>
      <c r="AI63" s="351"/>
      <c r="AJ63" s="287" t="s">
        <v>111</v>
      </c>
      <c r="AK63" s="387"/>
      <c r="AL63" s="387"/>
      <c r="AM63" s="279"/>
      <c r="AN63" s="279"/>
    </row>
    <row r="64" spans="1:40" ht="17.100000000000001" customHeight="1" x14ac:dyDescent="0.25">
      <c r="A64" s="116">
        <f t="shared" si="6"/>
        <v>63</v>
      </c>
      <c r="B64" s="117" t="s">
        <v>8</v>
      </c>
      <c r="C64" s="123">
        <v>45281</v>
      </c>
      <c r="D64" s="119" t="s">
        <v>52</v>
      </c>
      <c r="E64" s="117" t="s">
        <v>167</v>
      </c>
      <c r="F64" s="392">
        <v>3903</v>
      </c>
      <c r="G64" s="445" t="s">
        <v>477</v>
      </c>
      <c r="H64" s="411">
        <v>45435</v>
      </c>
      <c r="I64" s="131">
        <v>45473</v>
      </c>
      <c r="J64" s="125">
        <v>3903</v>
      </c>
      <c r="K64" s="125"/>
      <c r="L64" s="125"/>
      <c r="M64" s="121">
        <f t="shared" si="4"/>
        <v>0</v>
      </c>
      <c r="N64" s="121" t="s">
        <v>111</v>
      </c>
      <c r="O64" s="121">
        <v>220</v>
      </c>
      <c r="P64" s="125">
        <v>100</v>
      </c>
      <c r="Q64" s="220">
        <v>51.08</v>
      </c>
      <c r="R64" s="174">
        <f t="shared" si="5"/>
        <v>199365.24</v>
      </c>
      <c r="S64" s="221">
        <v>14.85</v>
      </c>
      <c r="T64" s="221"/>
      <c r="U64" s="221"/>
      <c r="V64" s="429">
        <v>45375</v>
      </c>
      <c r="W64" s="120"/>
      <c r="X64" s="120"/>
      <c r="Y64" s="124" t="s">
        <v>485</v>
      </c>
      <c r="Z64" s="286">
        <f>AA64-42</f>
        <v>45426</v>
      </c>
      <c r="AA64" s="449">
        <v>45468</v>
      </c>
      <c r="AB64" s="237" t="s">
        <v>493</v>
      </c>
      <c r="AC64" s="286"/>
      <c r="AD64" s="286"/>
      <c r="AE64" s="287"/>
      <c r="AF64" s="288"/>
      <c r="AG64" s="286"/>
      <c r="AH64" s="286"/>
      <c r="AI64" s="286"/>
      <c r="AJ64" s="286"/>
      <c r="AK64" s="302" t="s">
        <v>95</v>
      </c>
      <c r="AL64" s="302" t="s">
        <v>95</v>
      </c>
      <c r="AM64" s="279"/>
      <c r="AN64" s="279"/>
    </row>
    <row r="65" spans="1:40" ht="17.100000000000001" customHeight="1" x14ac:dyDescent="0.25">
      <c r="A65" s="116">
        <f t="shared" si="6"/>
        <v>64</v>
      </c>
      <c r="B65" s="117" t="s">
        <v>8</v>
      </c>
      <c r="C65" s="118">
        <v>45316</v>
      </c>
      <c r="D65" s="119" t="s">
        <v>52</v>
      </c>
      <c r="E65" s="117" t="s">
        <v>167</v>
      </c>
      <c r="F65" s="124">
        <v>2241</v>
      </c>
      <c r="G65" s="255" t="s">
        <v>604</v>
      </c>
      <c r="H65" s="258">
        <v>45474</v>
      </c>
      <c r="I65" s="258">
        <v>45482</v>
      </c>
      <c r="J65" s="255">
        <v>2241</v>
      </c>
      <c r="K65" s="255"/>
      <c r="L65" s="255"/>
      <c r="M65" s="121">
        <f t="shared" si="4"/>
        <v>0</v>
      </c>
      <c r="N65" s="121" t="s">
        <v>111</v>
      </c>
      <c r="O65" s="121"/>
      <c r="P65" s="125">
        <v>100</v>
      </c>
      <c r="Q65" s="220">
        <v>51.08</v>
      </c>
      <c r="R65" s="174">
        <f t="shared" si="5"/>
        <v>114470.28</v>
      </c>
      <c r="S65" s="221">
        <v>14.85</v>
      </c>
      <c r="T65" s="256">
        <v>51.08</v>
      </c>
      <c r="U65" s="221">
        <f>T65-Q65</f>
        <v>0</v>
      </c>
      <c r="V65" s="347"/>
      <c r="W65" s="124"/>
      <c r="X65" s="124"/>
      <c r="Y65" s="130" t="s">
        <v>548</v>
      </c>
      <c r="Z65" s="213">
        <v>45464</v>
      </c>
      <c r="AA65" s="283">
        <v>45503</v>
      </c>
      <c r="AB65" s="237" t="s">
        <v>493</v>
      </c>
      <c r="AC65" s="291"/>
      <c r="AD65" s="213"/>
      <c r="AE65" s="238"/>
      <c r="AF65" s="213"/>
      <c r="AG65" s="213"/>
      <c r="AH65" s="213"/>
      <c r="AI65" s="213"/>
      <c r="AJ65" s="238" t="s">
        <v>111</v>
      </c>
      <c r="AK65" s="237" t="s">
        <v>95</v>
      </c>
      <c r="AL65" s="237" t="s">
        <v>95</v>
      </c>
      <c r="AM65" s="279"/>
      <c r="AN65" s="279"/>
    </row>
    <row r="66" spans="1:40" ht="17.100000000000001" customHeight="1" x14ac:dyDescent="0.25">
      <c r="A66" s="116">
        <f t="shared" si="6"/>
        <v>65</v>
      </c>
      <c r="B66" s="117" t="s">
        <v>8</v>
      </c>
      <c r="C66" s="118">
        <v>45253</v>
      </c>
      <c r="D66" s="119" t="s">
        <v>28</v>
      </c>
      <c r="E66" s="117" t="s">
        <v>165</v>
      </c>
      <c r="F66" s="117">
        <v>3315</v>
      </c>
      <c r="G66" s="121" t="s">
        <v>218</v>
      </c>
      <c r="H66" s="130">
        <v>45385</v>
      </c>
      <c r="I66" s="130">
        <v>45411</v>
      </c>
      <c r="J66" s="121">
        <v>3315</v>
      </c>
      <c r="K66" s="121" t="s">
        <v>429</v>
      </c>
      <c r="L66" s="121" t="s">
        <v>398</v>
      </c>
      <c r="M66" s="121">
        <f t="shared" ref="M66:M94" si="7">F66-J66</f>
        <v>0</v>
      </c>
      <c r="N66" s="121" t="s">
        <v>111</v>
      </c>
      <c r="O66" s="121"/>
      <c r="P66" s="121">
        <v>46.62</v>
      </c>
      <c r="Q66" s="174">
        <v>26.86</v>
      </c>
      <c r="R66" s="174">
        <f t="shared" ref="R66:R96" si="8">Q66*F66</f>
        <v>89040.9</v>
      </c>
      <c r="S66" s="175">
        <v>7.35</v>
      </c>
      <c r="T66" s="175"/>
      <c r="U66" s="175"/>
      <c r="V66" s="176" t="s">
        <v>148</v>
      </c>
      <c r="W66" s="173" t="s">
        <v>190</v>
      </c>
      <c r="X66" s="173"/>
      <c r="Y66" s="130">
        <v>45345</v>
      </c>
      <c r="Z66" s="214">
        <v>45356</v>
      </c>
      <c r="AA66" s="213">
        <v>45399</v>
      </c>
      <c r="AB66" s="237" t="s">
        <v>493</v>
      </c>
      <c r="AC66" s="213"/>
      <c r="AD66" s="213"/>
      <c r="AE66" s="238"/>
      <c r="AF66" s="121"/>
      <c r="AG66" s="240"/>
      <c r="AH66" s="277"/>
      <c r="AI66" s="277"/>
      <c r="AJ66" s="213"/>
      <c r="AK66" s="278"/>
      <c r="AL66" s="278"/>
      <c r="AM66" s="387"/>
      <c r="AN66" s="387"/>
    </row>
    <row r="67" spans="1:40" ht="17.100000000000001" customHeight="1" x14ac:dyDescent="0.25">
      <c r="A67" s="116">
        <f t="shared" si="6"/>
        <v>66</v>
      </c>
      <c r="B67" s="117" t="s">
        <v>8</v>
      </c>
      <c r="C67" s="123">
        <v>45281</v>
      </c>
      <c r="D67" s="124" t="s">
        <v>28</v>
      </c>
      <c r="E67" s="117" t="s">
        <v>165</v>
      </c>
      <c r="F67" s="120">
        <v>5069</v>
      </c>
      <c r="G67" s="125" t="s">
        <v>218</v>
      </c>
      <c r="H67" s="120"/>
      <c r="I67" s="131">
        <v>45419</v>
      </c>
      <c r="J67" s="125">
        <v>5069</v>
      </c>
      <c r="K67" s="125"/>
      <c r="L67" s="125"/>
      <c r="M67" s="121">
        <f t="shared" si="7"/>
        <v>0</v>
      </c>
      <c r="N67" s="121" t="s">
        <v>111</v>
      </c>
      <c r="O67" s="121"/>
      <c r="P67" s="121">
        <v>46.62</v>
      </c>
      <c r="Q67" s="174">
        <v>26.86</v>
      </c>
      <c r="R67" s="174">
        <f t="shared" si="8"/>
        <v>136153.34</v>
      </c>
      <c r="S67" s="175">
        <v>7.35</v>
      </c>
      <c r="T67" s="221"/>
      <c r="U67" s="221"/>
      <c r="V67" s="253"/>
      <c r="W67" s="120"/>
      <c r="X67" s="120"/>
      <c r="Y67" s="173" t="s">
        <v>111</v>
      </c>
      <c r="Z67" s="213">
        <f>AA67-24</f>
        <v>45402</v>
      </c>
      <c r="AA67" s="213">
        <v>45426</v>
      </c>
      <c r="AB67" s="237" t="s">
        <v>493</v>
      </c>
      <c r="AC67" s="213"/>
      <c r="AD67" s="213"/>
      <c r="AE67" s="238"/>
      <c r="AF67" s="273"/>
      <c r="AG67" s="238" t="s">
        <v>348</v>
      </c>
      <c r="AH67" s="291" t="s">
        <v>396</v>
      </c>
      <c r="AI67" s="213"/>
      <c r="AJ67" s="213"/>
      <c r="AK67" s="254" t="s">
        <v>64</v>
      </c>
      <c r="AL67" s="254" t="s">
        <v>64</v>
      </c>
      <c r="AM67" s="125"/>
      <c r="AN67" s="125"/>
    </row>
    <row r="68" spans="1:40" ht="17.100000000000001" customHeight="1" x14ac:dyDescent="0.25">
      <c r="A68" s="116">
        <f t="shared" si="6"/>
        <v>67</v>
      </c>
      <c r="B68" s="117" t="s">
        <v>8</v>
      </c>
      <c r="C68" s="118">
        <v>45316</v>
      </c>
      <c r="D68" s="119" t="s">
        <v>28</v>
      </c>
      <c r="E68" s="117" t="s">
        <v>165</v>
      </c>
      <c r="F68" s="124">
        <v>4063</v>
      </c>
      <c r="G68" s="255" t="s">
        <v>218</v>
      </c>
      <c r="H68" s="124"/>
      <c r="I68" s="258">
        <v>45431</v>
      </c>
      <c r="J68" s="255">
        <v>4063</v>
      </c>
      <c r="K68" s="255"/>
      <c r="L68" s="255"/>
      <c r="M68" s="121">
        <f t="shared" si="7"/>
        <v>0</v>
      </c>
      <c r="N68" s="121" t="s">
        <v>111</v>
      </c>
      <c r="O68" s="121"/>
      <c r="P68" s="121">
        <v>46.62</v>
      </c>
      <c r="Q68" s="174">
        <v>26.87</v>
      </c>
      <c r="R68" s="174">
        <f t="shared" si="8"/>
        <v>109172.81</v>
      </c>
      <c r="S68" s="175">
        <v>7.35</v>
      </c>
      <c r="T68" s="256">
        <v>26.87</v>
      </c>
      <c r="U68" s="221">
        <f>T68-Q68</f>
        <v>0</v>
      </c>
      <c r="V68" s="257"/>
      <c r="W68" s="124"/>
      <c r="X68" s="124"/>
      <c r="Y68" s="130" t="s">
        <v>485</v>
      </c>
      <c r="Z68" s="213">
        <f>AA68-36</f>
        <v>45428</v>
      </c>
      <c r="AA68" s="213">
        <v>45464</v>
      </c>
      <c r="AB68" s="237" t="s">
        <v>493</v>
      </c>
      <c r="AC68" s="213"/>
      <c r="AD68" s="213"/>
      <c r="AE68" s="238"/>
      <c r="AF68" s="258" t="s">
        <v>120</v>
      </c>
      <c r="AG68" s="213"/>
      <c r="AH68" s="213"/>
      <c r="AI68" s="213"/>
      <c r="AJ68" s="238" t="s">
        <v>122</v>
      </c>
      <c r="AK68" s="279" t="s">
        <v>131</v>
      </c>
      <c r="AL68" s="279" t="s">
        <v>95</v>
      </c>
      <c r="AM68" s="279"/>
      <c r="AN68" s="279"/>
    </row>
    <row r="69" spans="1:40" ht="17.100000000000001" customHeight="1" x14ac:dyDescent="0.25">
      <c r="A69" s="116">
        <f t="shared" si="6"/>
        <v>68</v>
      </c>
      <c r="B69" s="117" t="s">
        <v>8</v>
      </c>
      <c r="C69" s="118">
        <v>45253</v>
      </c>
      <c r="D69" s="178" t="s">
        <v>29</v>
      </c>
      <c r="E69" s="117" t="s">
        <v>137</v>
      </c>
      <c r="F69" s="117">
        <v>2254</v>
      </c>
      <c r="G69" s="121" t="s">
        <v>403</v>
      </c>
      <c r="H69" s="130">
        <v>45378</v>
      </c>
      <c r="I69" s="130">
        <v>45386</v>
      </c>
      <c r="J69" s="121">
        <v>2254</v>
      </c>
      <c r="K69" s="121" t="s">
        <v>164</v>
      </c>
      <c r="L69" s="121"/>
      <c r="M69" s="121">
        <f t="shared" si="7"/>
        <v>0</v>
      </c>
      <c r="N69" s="121" t="s">
        <v>111</v>
      </c>
      <c r="O69" s="121">
        <v>335</v>
      </c>
      <c r="P69" s="121">
        <v>50.32</v>
      </c>
      <c r="Q69" s="174">
        <v>21.57</v>
      </c>
      <c r="R69" s="174">
        <f t="shared" si="8"/>
        <v>48618.78</v>
      </c>
      <c r="S69" s="175">
        <v>7.48</v>
      </c>
      <c r="T69" s="175"/>
      <c r="U69" s="175"/>
      <c r="V69" s="176" t="s">
        <v>148</v>
      </c>
      <c r="W69" s="173" t="s">
        <v>341</v>
      </c>
      <c r="X69" s="173"/>
      <c r="Y69" s="130">
        <v>45349</v>
      </c>
      <c r="Z69" s="214">
        <v>45361</v>
      </c>
      <c r="AA69" s="213">
        <v>45412</v>
      </c>
      <c r="AB69" s="237" t="s">
        <v>493</v>
      </c>
      <c r="AC69" s="213"/>
      <c r="AD69" s="213"/>
      <c r="AE69" s="238"/>
      <c r="AF69" s="121"/>
      <c r="AG69" s="240"/>
      <c r="AH69" s="277"/>
      <c r="AI69" s="277"/>
      <c r="AJ69" s="213"/>
      <c r="AK69" s="278"/>
      <c r="AL69" s="278"/>
      <c r="AM69" s="125"/>
      <c r="AN69" s="125"/>
    </row>
    <row r="70" spans="1:40" ht="17.100000000000001" customHeight="1" x14ac:dyDescent="0.25">
      <c r="A70" s="116">
        <f t="shared" si="6"/>
        <v>69</v>
      </c>
      <c r="B70" s="117" t="s">
        <v>8</v>
      </c>
      <c r="C70" s="123">
        <v>45281</v>
      </c>
      <c r="D70" s="124" t="s">
        <v>29</v>
      </c>
      <c r="E70" s="117" t="s">
        <v>137</v>
      </c>
      <c r="F70" s="120">
        <v>3079</v>
      </c>
      <c r="G70" s="125" t="s">
        <v>488</v>
      </c>
      <c r="H70" s="131">
        <v>45434</v>
      </c>
      <c r="I70" s="258">
        <v>45449</v>
      </c>
      <c r="J70" s="125">
        <v>3079</v>
      </c>
      <c r="K70" s="125"/>
      <c r="L70" s="255" t="s">
        <v>398</v>
      </c>
      <c r="M70" s="121">
        <f t="shared" si="7"/>
        <v>0</v>
      </c>
      <c r="N70" s="121" t="s">
        <v>111</v>
      </c>
      <c r="O70" s="121">
        <v>700</v>
      </c>
      <c r="P70" s="121">
        <v>50.32</v>
      </c>
      <c r="Q70" s="174">
        <v>21.57</v>
      </c>
      <c r="R70" s="174">
        <f t="shared" si="8"/>
        <v>66414.03</v>
      </c>
      <c r="S70" s="175">
        <v>7.48</v>
      </c>
      <c r="T70" s="221"/>
      <c r="U70" s="221"/>
      <c r="V70" s="253"/>
      <c r="W70" s="120"/>
      <c r="X70" s="120"/>
      <c r="Y70" s="249" t="s">
        <v>485</v>
      </c>
      <c r="Z70" s="213">
        <v>45402</v>
      </c>
      <c r="AA70" s="213">
        <v>45441</v>
      </c>
      <c r="AB70" s="237" t="s">
        <v>493</v>
      </c>
      <c r="AC70" s="213"/>
      <c r="AD70" s="213"/>
      <c r="AE70" s="238"/>
      <c r="AF70" s="273"/>
      <c r="AG70" s="238" t="s">
        <v>348</v>
      </c>
      <c r="AH70" s="213"/>
      <c r="AI70" s="213"/>
      <c r="AJ70" s="213"/>
      <c r="AK70" s="254"/>
      <c r="AL70" s="254"/>
      <c r="AM70" s="116"/>
      <c r="AN70" s="116"/>
    </row>
    <row r="71" spans="1:40" ht="17.100000000000001" customHeight="1" x14ac:dyDescent="0.25">
      <c r="A71" s="116">
        <f t="shared" si="6"/>
        <v>70</v>
      </c>
      <c r="B71" s="117" t="s">
        <v>8</v>
      </c>
      <c r="C71" s="123">
        <v>45281</v>
      </c>
      <c r="D71" s="124" t="s">
        <v>53</v>
      </c>
      <c r="E71" s="120" t="s">
        <v>165</v>
      </c>
      <c r="F71" s="120">
        <v>7452</v>
      </c>
      <c r="G71" s="125" t="s">
        <v>477</v>
      </c>
      <c r="H71" s="131">
        <v>45416</v>
      </c>
      <c r="I71" s="131">
        <v>45441</v>
      </c>
      <c r="J71" s="125">
        <v>7452</v>
      </c>
      <c r="K71" s="125"/>
      <c r="L71" s="125"/>
      <c r="M71" s="121">
        <f t="shared" si="7"/>
        <v>0</v>
      </c>
      <c r="N71" s="121" t="s">
        <v>111</v>
      </c>
      <c r="O71" s="121">
        <v>600</v>
      </c>
      <c r="P71" s="125">
        <v>48.82</v>
      </c>
      <c r="Q71" s="221">
        <v>25.22</v>
      </c>
      <c r="R71" s="174">
        <f t="shared" si="8"/>
        <v>187939.44</v>
      </c>
      <c r="S71" s="221">
        <v>7.25</v>
      </c>
      <c r="T71" s="221"/>
      <c r="U71" s="221"/>
      <c r="V71" s="272" t="s">
        <v>386</v>
      </c>
      <c r="W71" s="120"/>
      <c r="X71" s="120"/>
      <c r="Y71" s="249" t="s">
        <v>485</v>
      </c>
      <c r="Z71" s="213">
        <v>45402</v>
      </c>
      <c r="AA71" s="213">
        <v>45426</v>
      </c>
      <c r="AB71" s="237" t="s">
        <v>493</v>
      </c>
      <c r="AC71" s="213"/>
      <c r="AD71" s="213"/>
      <c r="AE71" s="238"/>
      <c r="AF71" s="273"/>
      <c r="AG71" s="213"/>
      <c r="AH71" s="213"/>
      <c r="AI71" s="213"/>
      <c r="AJ71" s="213"/>
      <c r="AK71" s="254" t="s">
        <v>65</v>
      </c>
      <c r="AL71" s="254" t="s">
        <v>65</v>
      </c>
      <c r="AM71" s="125"/>
      <c r="AN71" s="125"/>
    </row>
    <row r="72" spans="1:40" ht="17.100000000000001" customHeight="1" x14ac:dyDescent="0.25">
      <c r="A72" s="345">
        <f t="shared" si="6"/>
        <v>71</v>
      </c>
      <c r="B72" s="117" t="s">
        <v>8</v>
      </c>
      <c r="C72" s="118">
        <v>45316</v>
      </c>
      <c r="D72" s="119" t="s">
        <v>53</v>
      </c>
      <c r="E72" s="120" t="s">
        <v>165</v>
      </c>
      <c r="F72" s="124">
        <v>2984</v>
      </c>
      <c r="G72" s="125" t="s">
        <v>477</v>
      </c>
      <c r="H72" s="258">
        <v>45442</v>
      </c>
      <c r="I72" s="258">
        <v>45449</v>
      </c>
      <c r="J72" s="255">
        <v>2984</v>
      </c>
      <c r="K72" s="255"/>
      <c r="L72" s="255"/>
      <c r="M72" s="121">
        <f t="shared" si="7"/>
        <v>0</v>
      </c>
      <c r="N72" s="121" t="s">
        <v>111</v>
      </c>
      <c r="O72" s="121"/>
      <c r="P72" s="125">
        <v>48.82</v>
      </c>
      <c r="Q72" s="221">
        <v>24.16</v>
      </c>
      <c r="R72" s="174">
        <f t="shared" si="8"/>
        <v>72093.440000000002</v>
      </c>
      <c r="S72" s="221">
        <v>7.25</v>
      </c>
      <c r="T72" s="256">
        <v>24.16</v>
      </c>
      <c r="U72" s="221">
        <f>T72-Q72</f>
        <v>0</v>
      </c>
      <c r="V72" s="272" t="s">
        <v>386</v>
      </c>
      <c r="W72" s="124"/>
      <c r="X72" s="124"/>
      <c r="Y72" s="124" t="s">
        <v>485</v>
      </c>
      <c r="Z72" s="213">
        <v>45427</v>
      </c>
      <c r="AA72" s="213">
        <v>45464</v>
      </c>
      <c r="AB72" s="237" t="s">
        <v>493</v>
      </c>
      <c r="AC72" s="213"/>
      <c r="AD72" s="213"/>
      <c r="AE72" s="238"/>
      <c r="AF72" s="124" t="s">
        <v>127</v>
      </c>
      <c r="AG72" s="213"/>
      <c r="AH72" s="213"/>
      <c r="AI72" s="213"/>
      <c r="AJ72" s="238" t="s">
        <v>122</v>
      </c>
      <c r="AK72" s="279"/>
      <c r="AL72" s="279"/>
      <c r="AM72" s="279"/>
      <c r="AN72" s="279"/>
    </row>
    <row r="73" spans="1:40" ht="21" customHeight="1" x14ac:dyDescent="0.25">
      <c r="A73" s="116">
        <f t="shared" si="6"/>
        <v>72</v>
      </c>
      <c r="B73" s="392" t="s">
        <v>8</v>
      </c>
      <c r="C73" s="432">
        <v>45281</v>
      </c>
      <c r="D73" s="373" t="s">
        <v>54</v>
      </c>
      <c r="E73" s="433" t="s">
        <v>137</v>
      </c>
      <c r="F73" s="433">
        <v>9537</v>
      </c>
      <c r="G73" s="435" t="s">
        <v>435</v>
      </c>
      <c r="H73" s="411">
        <v>45416</v>
      </c>
      <c r="I73" s="131">
        <v>45441</v>
      </c>
      <c r="J73" s="125">
        <v>9537</v>
      </c>
      <c r="K73" s="125"/>
      <c r="L73" s="125"/>
      <c r="M73" s="121">
        <f t="shared" si="7"/>
        <v>0</v>
      </c>
      <c r="N73" s="121" t="s">
        <v>111</v>
      </c>
      <c r="O73" s="121"/>
      <c r="P73" s="125">
        <v>69.55</v>
      </c>
      <c r="Q73" s="220">
        <v>32.21</v>
      </c>
      <c r="R73" s="174">
        <f t="shared" si="8"/>
        <v>307186.77</v>
      </c>
      <c r="S73" s="221">
        <v>10.039999999999999</v>
      </c>
      <c r="T73" s="221"/>
      <c r="U73" s="221"/>
      <c r="V73" s="281" t="s">
        <v>213</v>
      </c>
      <c r="W73" s="120"/>
      <c r="X73" s="120"/>
      <c r="Y73" s="249">
        <f>Z73-10</f>
        <v>45378</v>
      </c>
      <c r="Z73" s="213">
        <f>AA73-38</f>
        <v>45388</v>
      </c>
      <c r="AA73" s="213">
        <v>45426</v>
      </c>
      <c r="AB73" s="237" t="s">
        <v>493</v>
      </c>
      <c r="AC73" s="213"/>
      <c r="AD73" s="213"/>
      <c r="AE73" s="238"/>
      <c r="AF73" s="273"/>
      <c r="AG73" s="213"/>
      <c r="AH73" s="238" t="s">
        <v>420</v>
      </c>
      <c r="AI73" s="213"/>
      <c r="AJ73" s="213"/>
      <c r="AK73" s="254" t="s">
        <v>109</v>
      </c>
      <c r="AL73" s="254"/>
      <c r="AM73" s="125"/>
      <c r="AN73" s="125"/>
    </row>
    <row r="74" spans="1:40" s="194" customFormat="1" ht="17.25" customHeight="1" x14ac:dyDescent="0.25">
      <c r="A74" s="116">
        <f t="shared" si="6"/>
        <v>73</v>
      </c>
      <c r="B74" s="117" t="s">
        <v>8</v>
      </c>
      <c r="C74" s="274">
        <v>45356</v>
      </c>
      <c r="D74" s="119" t="s">
        <v>54</v>
      </c>
      <c r="E74" s="117" t="s">
        <v>137</v>
      </c>
      <c r="F74" s="117">
        <v>1210</v>
      </c>
      <c r="G74" s="125" t="s">
        <v>435</v>
      </c>
      <c r="H74" s="118">
        <v>45445</v>
      </c>
      <c r="I74" s="118">
        <v>45447</v>
      </c>
      <c r="J74" s="116">
        <v>1210</v>
      </c>
      <c r="K74" s="125"/>
      <c r="L74" s="125"/>
      <c r="M74" s="121">
        <f t="shared" si="7"/>
        <v>0</v>
      </c>
      <c r="N74" s="121" t="s">
        <v>111</v>
      </c>
      <c r="O74" s="121"/>
      <c r="P74" s="125">
        <v>69.55</v>
      </c>
      <c r="Q74" s="220">
        <v>32.21</v>
      </c>
      <c r="R74" s="174">
        <f t="shared" si="8"/>
        <v>38974.1</v>
      </c>
      <c r="S74" s="221">
        <v>10.039999999999999</v>
      </c>
      <c r="T74" s="221"/>
      <c r="U74" s="221"/>
      <c r="V74" s="281" t="s">
        <v>213</v>
      </c>
      <c r="W74" s="120"/>
      <c r="X74" s="120"/>
      <c r="Y74" s="120" t="s">
        <v>485</v>
      </c>
      <c r="Z74" s="285">
        <v>45453</v>
      </c>
      <c r="AA74" s="286">
        <v>45491</v>
      </c>
      <c r="AB74" s="237" t="s">
        <v>493</v>
      </c>
      <c r="AC74" s="287"/>
      <c r="AD74" s="286"/>
      <c r="AE74" s="287"/>
      <c r="AF74" s="288"/>
      <c r="AG74" s="286"/>
      <c r="AH74" s="305">
        <f>AK74+C74</f>
        <v>45486</v>
      </c>
      <c r="AI74" s="305"/>
      <c r="AJ74" s="286"/>
      <c r="AK74" s="278">
        <v>130</v>
      </c>
      <c r="AL74" s="302" t="s">
        <v>217</v>
      </c>
      <c r="AM74" s="279"/>
      <c r="AN74" s="279"/>
    </row>
    <row r="75" spans="1:40" ht="16.5" customHeight="1" x14ac:dyDescent="0.25">
      <c r="A75" s="345">
        <f t="shared" si="6"/>
        <v>74</v>
      </c>
      <c r="B75" s="117" t="s">
        <v>8</v>
      </c>
      <c r="C75" s="274">
        <v>45385</v>
      </c>
      <c r="D75" s="124" t="s">
        <v>54</v>
      </c>
      <c r="E75" s="120" t="s">
        <v>137</v>
      </c>
      <c r="F75" s="282">
        <v>523</v>
      </c>
      <c r="G75" s="125" t="s">
        <v>435</v>
      </c>
      <c r="H75" s="131">
        <v>45448</v>
      </c>
      <c r="I75" s="131">
        <v>45451</v>
      </c>
      <c r="J75" s="125">
        <v>523</v>
      </c>
      <c r="K75" s="125"/>
      <c r="L75" s="125"/>
      <c r="M75" s="121">
        <f t="shared" si="7"/>
        <v>0</v>
      </c>
      <c r="N75" s="121" t="s">
        <v>111</v>
      </c>
      <c r="O75" s="121"/>
      <c r="P75" s="125">
        <v>69.55</v>
      </c>
      <c r="Q75" s="220">
        <v>32.21</v>
      </c>
      <c r="R75" s="174">
        <f t="shared" si="8"/>
        <v>16845.830000000002</v>
      </c>
      <c r="S75" s="221">
        <v>10.039999999999999</v>
      </c>
      <c r="T75" s="221"/>
      <c r="U75" s="221"/>
      <c r="V75" s="281" t="s">
        <v>213</v>
      </c>
      <c r="W75" s="120"/>
      <c r="X75" s="120"/>
      <c r="Y75" s="120" t="s">
        <v>485</v>
      </c>
      <c r="Z75" s="283">
        <v>45481</v>
      </c>
      <c r="AA75" s="213">
        <v>45526</v>
      </c>
      <c r="AB75" s="237" t="s">
        <v>493</v>
      </c>
      <c r="AC75" s="213"/>
      <c r="AD75" s="213"/>
      <c r="AE75" s="238"/>
      <c r="AF75" s="284"/>
      <c r="AG75" s="213"/>
      <c r="AH75" s="305">
        <f>AK75+C75</f>
        <v>45515</v>
      </c>
      <c r="AI75" s="305"/>
      <c r="AJ75" s="213"/>
      <c r="AK75" s="278">
        <v>130</v>
      </c>
      <c r="AL75" s="295" t="s">
        <v>217</v>
      </c>
      <c r="AM75" s="279"/>
      <c r="AN75" s="279"/>
    </row>
    <row r="76" spans="1:40" ht="17.100000000000001" customHeight="1" x14ac:dyDescent="0.25">
      <c r="A76" s="345">
        <f t="shared" si="6"/>
        <v>75</v>
      </c>
      <c r="B76" s="173" t="s">
        <v>8</v>
      </c>
      <c r="C76" s="130">
        <v>45316</v>
      </c>
      <c r="D76" s="289" t="s">
        <v>79</v>
      </c>
      <c r="E76" s="173" t="s">
        <v>159</v>
      </c>
      <c r="F76" s="275">
        <v>800</v>
      </c>
      <c r="G76" s="255" t="s">
        <v>513</v>
      </c>
      <c r="H76" s="258">
        <v>45445</v>
      </c>
      <c r="I76" s="258">
        <v>45456</v>
      </c>
      <c r="J76" s="255">
        <v>800</v>
      </c>
      <c r="K76" s="255"/>
      <c r="L76" s="255"/>
      <c r="M76" s="121">
        <f t="shared" si="7"/>
        <v>0</v>
      </c>
      <c r="N76" s="121" t="s">
        <v>111</v>
      </c>
      <c r="O76" s="121"/>
      <c r="P76" s="255">
        <v>46</v>
      </c>
      <c r="Q76" s="290">
        <v>28.1</v>
      </c>
      <c r="R76" s="174">
        <f t="shared" si="8"/>
        <v>22480</v>
      </c>
      <c r="S76" s="256">
        <v>6.82</v>
      </c>
      <c r="T76" s="256">
        <v>27.5</v>
      </c>
      <c r="U76" s="261">
        <f>T76-Q76</f>
        <v>-0.60000000000000142</v>
      </c>
      <c r="V76" s="257"/>
      <c r="W76" s="124"/>
      <c r="X76" s="124"/>
      <c r="Y76" s="124" t="s">
        <v>485</v>
      </c>
      <c r="Z76" s="211">
        <v>45427</v>
      </c>
      <c r="AA76" s="211">
        <v>45464</v>
      </c>
      <c r="AB76" s="237" t="s">
        <v>493</v>
      </c>
      <c r="AC76" s="213"/>
      <c r="AD76" s="213"/>
      <c r="AE76" s="238"/>
      <c r="AF76" s="124" t="s">
        <v>121</v>
      </c>
      <c r="AG76" s="213"/>
      <c r="AH76" s="213"/>
      <c r="AI76" s="213"/>
      <c r="AJ76" s="238" t="s">
        <v>125</v>
      </c>
      <c r="AK76" s="279"/>
      <c r="AL76" s="279"/>
      <c r="AM76" s="279"/>
      <c r="AN76" s="279"/>
    </row>
    <row r="77" spans="1:40" ht="17.100000000000001" customHeight="1" x14ac:dyDescent="0.25">
      <c r="A77" s="116">
        <f t="shared" si="6"/>
        <v>76</v>
      </c>
      <c r="B77" s="392" t="s">
        <v>8</v>
      </c>
      <c r="C77" s="397">
        <v>45344</v>
      </c>
      <c r="D77" s="377" t="s">
        <v>86</v>
      </c>
      <c r="E77" s="398" t="s">
        <v>159</v>
      </c>
      <c r="F77" s="373">
        <v>2291</v>
      </c>
      <c r="G77" s="376" t="s">
        <v>621</v>
      </c>
      <c r="H77" s="378">
        <v>45483</v>
      </c>
      <c r="I77" s="130">
        <v>45491</v>
      </c>
      <c r="J77" s="121">
        <v>2291</v>
      </c>
      <c r="K77" s="121"/>
      <c r="L77" s="121"/>
      <c r="M77" s="121">
        <f t="shared" si="7"/>
        <v>0</v>
      </c>
      <c r="N77" s="121" t="s">
        <v>111</v>
      </c>
      <c r="O77" s="121">
        <v>350</v>
      </c>
      <c r="P77" s="121"/>
      <c r="Q77" s="174">
        <v>17.37</v>
      </c>
      <c r="R77" s="174">
        <f t="shared" si="8"/>
        <v>39794.670000000006</v>
      </c>
      <c r="S77" s="175"/>
      <c r="T77" s="175"/>
      <c r="U77" s="360"/>
      <c r="V77" s="176"/>
      <c r="W77" s="173"/>
      <c r="X77" s="173"/>
      <c r="Y77" s="275" t="s">
        <v>544</v>
      </c>
      <c r="Z77" s="448">
        <v>45453</v>
      </c>
      <c r="AA77" s="213">
        <v>45490</v>
      </c>
      <c r="AB77" s="237" t="s">
        <v>493</v>
      </c>
      <c r="AC77" s="238"/>
      <c r="AD77" s="213"/>
      <c r="AE77" s="238"/>
      <c r="AF77" s="121"/>
      <c r="AG77" s="240"/>
      <c r="AH77" s="305">
        <f>AK77+C77</f>
        <v>45459</v>
      </c>
      <c r="AI77" s="305"/>
      <c r="AJ77" s="213"/>
      <c r="AK77" s="278">
        <v>115</v>
      </c>
      <c r="AL77" s="278" t="s">
        <v>217</v>
      </c>
      <c r="AM77" s="279"/>
      <c r="AN77" s="279"/>
    </row>
    <row r="78" spans="1:40" ht="16.5" customHeight="1" x14ac:dyDescent="0.25">
      <c r="A78" s="116">
        <f t="shared" si="6"/>
        <v>77</v>
      </c>
      <c r="B78" s="117" t="s">
        <v>8</v>
      </c>
      <c r="C78" s="118">
        <v>45253</v>
      </c>
      <c r="D78" s="119" t="s">
        <v>80</v>
      </c>
      <c r="E78" s="117" t="s">
        <v>157</v>
      </c>
      <c r="F78" s="117">
        <v>2310</v>
      </c>
      <c r="G78" s="122" t="s">
        <v>387</v>
      </c>
      <c r="H78" s="130">
        <v>45370</v>
      </c>
      <c r="I78" s="130">
        <v>45382</v>
      </c>
      <c r="J78" s="121">
        <v>2310</v>
      </c>
      <c r="K78" s="121" t="s">
        <v>398</v>
      </c>
      <c r="L78" s="121"/>
      <c r="M78" s="121">
        <f t="shared" si="7"/>
        <v>0</v>
      </c>
      <c r="N78" s="121" t="s">
        <v>111</v>
      </c>
      <c r="O78" s="121">
        <v>350</v>
      </c>
      <c r="P78" s="121">
        <v>72.569999999999993</v>
      </c>
      <c r="Q78" s="174">
        <v>30.02</v>
      </c>
      <c r="R78" s="174">
        <f t="shared" si="8"/>
        <v>69346.2</v>
      </c>
      <c r="S78" s="175">
        <v>10.48</v>
      </c>
      <c r="T78" s="175"/>
      <c r="U78" s="175"/>
      <c r="V78" s="176" t="s">
        <v>148</v>
      </c>
      <c r="W78" s="173" t="s">
        <v>133</v>
      </c>
      <c r="X78" s="173"/>
      <c r="Y78" s="394">
        <v>45353</v>
      </c>
      <c r="Z78" s="214">
        <v>45366</v>
      </c>
      <c r="AA78" s="213">
        <v>45412</v>
      </c>
      <c r="AB78" s="237" t="s">
        <v>493</v>
      </c>
      <c r="AC78" s="213"/>
      <c r="AD78" s="213"/>
      <c r="AE78" s="238"/>
      <c r="AF78" s="121"/>
      <c r="AG78" s="240"/>
      <c r="AH78" s="296" t="s">
        <v>388</v>
      </c>
      <c r="AI78" s="277"/>
      <c r="AJ78" s="213"/>
      <c r="AK78" s="278" t="s">
        <v>40</v>
      </c>
      <c r="AL78" s="278" t="s">
        <v>40</v>
      </c>
      <c r="AM78" s="125"/>
      <c r="AN78" s="125"/>
    </row>
    <row r="79" spans="1:40" ht="13.9" x14ac:dyDescent="0.25">
      <c r="A79" s="116">
        <f t="shared" si="6"/>
        <v>78</v>
      </c>
      <c r="B79" s="117" t="s">
        <v>8</v>
      </c>
      <c r="C79" s="118">
        <v>45316</v>
      </c>
      <c r="D79" s="119" t="s">
        <v>80</v>
      </c>
      <c r="E79" s="117" t="s">
        <v>157</v>
      </c>
      <c r="F79" s="124">
        <v>778</v>
      </c>
      <c r="G79" s="121" t="s">
        <v>591</v>
      </c>
      <c r="H79" s="258">
        <v>45457</v>
      </c>
      <c r="I79" s="258">
        <v>45506</v>
      </c>
      <c r="J79" s="255">
        <v>778</v>
      </c>
      <c r="K79" s="255"/>
      <c r="L79" s="255"/>
      <c r="M79" s="121">
        <f t="shared" si="7"/>
        <v>0</v>
      </c>
      <c r="N79" s="121" t="s">
        <v>111</v>
      </c>
      <c r="O79" s="121"/>
      <c r="P79" s="121">
        <v>72.569999999999993</v>
      </c>
      <c r="Q79" s="174">
        <v>30.02</v>
      </c>
      <c r="R79" s="174">
        <f t="shared" si="8"/>
        <v>23355.56</v>
      </c>
      <c r="S79" s="175">
        <v>10.48</v>
      </c>
      <c r="T79" s="256">
        <v>29.59</v>
      </c>
      <c r="U79" s="261">
        <f>T79-Q79</f>
        <v>-0.42999999999999972</v>
      </c>
      <c r="V79" s="257"/>
      <c r="W79" s="124"/>
      <c r="X79" s="124"/>
      <c r="Y79" s="403" t="s">
        <v>485</v>
      </c>
      <c r="Z79" s="213">
        <v>45432</v>
      </c>
      <c r="AA79" s="213">
        <v>45477</v>
      </c>
      <c r="AB79" s="237" t="s">
        <v>493</v>
      </c>
      <c r="AC79" s="213"/>
      <c r="AD79" s="213"/>
      <c r="AE79" s="238"/>
      <c r="AF79" s="255"/>
      <c r="AG79" s="213"/>
      <c r="AH79" s="213"/>
      <c r="AI79" s="213"/>
      <c r="AJ79" s="238" t="s">
        <v>112</v>
      </c>
      <c r="AK79" s="426" t="s">
        <v>96</v>
      </c>
      <c r="AL79" s="279" t="s">
        <v>96</v>
      </c>
      <c r="AM79" s="279"/>
      <c r="AN79" s="279"/>
    </row>
    <row r="80" spans="1:40" ht="14.45" x14ac:dyDescent="0.3">
      <c r="A80" s="116">
        <f t="shared" si="6"/>
        <v>79</v>
      </c>
      <c r="B80" s="173" t="s">
        <v>8</v>
      </c>
      <c r="C80" s="130">
        <v>45372</v>
      </c>
      <c r="D80" s="289" t="s">
        <v>407</v>
      </c>
      <c r="E80" s="173" t="s">
        <v>393</v>
      </c>
      <c r="F80" s="275">
        <v>1761</v>
      </c>
      <c r="G80" s="255" t="s">
        <v>723</v>
      </c>
      <c r="H80" s="258">
        <v>45524</v>
      </c>
      <c r="I80" s="258">
        <v>45529</v>
      </c>
      <c r="J80" s="255">
        <v>1761</v>
      </c>
      <c r="K80" s="255"/>
      <c r="L80" s="255"/>
      <c r="M80" s="121">
        <f t="shared" si="7"/>
        <v>0</v>
      </c>
      <c r="N80" s="121" t="s">
        <v>111</v>
      </c>
      <c r="O80" s="121"/>
      <c r="P80" s="255">
        <v>26</v>
      </c>
      <c r="Q80" s="290">
        <v>60.540999999999997</v>
      </c>
      <c r="R80" s="174">
        <f t="shared" si="8"/>
        <v>106612.701</v>
      </c>
      <c r="S80" s="256">
        <v>10.73</v>
      </c>
      <c r="T80" s="256">
        <f>Q80*F80</f>
        <v>106612.701</v>
      </c>
      <c r="U80" s="256"/>
      <c r="V80" s="257"/>
      <c r="W80" s="124"/>
      <c r="X80" s="124"/>
      <c r="Y80" s="275" t="s">
        <v>485</v>
      </c>
      <c r="Z80" s="211">
        <v>45505</v>
      </c>
      <c r="AA80" s="342">
        <v>45522</v>
      </c>
      <c r="AB80" s="237" t="s">
        <v>493</v>
      </c>
      <c r="AC80" s="342"/>
      <c r="AD80" s="342"/>
      <c r="AE80" s="258"/>
      <c r="AF80" s="255"/>
      <c r="AG80" s="255"/>
      <c r="AH80" s="430" t="s">
        <v>361</v>
      </c>
      <c r="AI80" s="389" t="s">
        <v>362</v>
      </c>
      <c r="AJ80" s="255"/>
      <c r="AK80" s="279">
        <v>145</v>
      </c>
      <c r="AL80" s="408"/>
      <c r="AM80" s="279"/>
      <c r="AN80" s="279"/>
    </row>
    <row r="81" spans="1:40" ht="13.9" x14ac:dyDescent="0.25">
      <c r="A81" s="116">
        <f t="shared" si="6"/>
        <v>80</v>
      </c>
      <c r="B81" s="117" t="s">
        <v>8</v>
      </c>
      <c r="C81" s="118">
        <v>45253</v>
      </c>
      <c r="D81" s="119" t="s">
        <v>352</v>
      </c>
      <c r="E81" s="117" t="s">
        <v>158</v>
      </c>
      <c r="F81" s="117">
        <v>1817</v>
      </c>
      <c r="G81" s="132" t="s">
        <v>326</v>
      </c>
      <c r="H81" s="130">
        <v>45370</v>
      </c>
      <c r="I81" s="130">
        <v>45374</v>
      </c>
      <c r="J81" s="121">
        <v>1817</v>
      </c>
      <c r="K81" s="121" t="s">
        <v>398</v>
      </c>
      <c r="L81" s="121"/>
      <c r="M81" s="121">
        <f t="shared" si="7"/>
        <v>0</v>
      </c>
      <c r="N81" s="121" t="s">
        <v>111</v>
      </c>
      <c r="O81" s="121"/>
      <c r="P81" s="121">
        <v>32.770000000000003</v>
      </c>
      <c r="Q81" s="174">
        <v>23</v>
      </c>
      <c r="R81" s="174">
        <f t="shared" si="8"/>
        <v>41791</v>
      </c>
      <c r="S81" s="175">
        <v>4.29</v>
      </c>
      <c r="T81" s="175"/>
      <c r="U81" s="175"/>
      <c r="V81" s="176" t="s">
        <v>148</v>
      </c>
      <c r="W81" s="198" t="s">
        <v>189</v>
      </c>
      <c r="X81" s="173"/>
      <c r="Y81" s="394">
        <v>45353</v>
      </c>
      <c r="Z81" s="285">
        <v>45364</v>
      </c>
      <c r="AA81" s="211">
        <v>45399</v>
      </c>
      <c r="AB81" s="237" t="s">
        <v>493</v>
      </c>
      <c r="AC81" s="211"/>
      <c r="AD81" s="211"/>
      <c r="AE81" s="245"/>
      <c r="AF81" s="121"/>
      <c r="AG81" s="246"/>
      <c r="AH81" s="291" t="s">
        <v>329</v>
      </c>
      <c r="AI81" s="245" t="s">
        <v>332</v>
      </c>
      <c r="AJ81" s="213"/>
      <c r="AK81" s="278" t="s">
        <v>42</v>
      </c>
      <c r="AL81" s="278" t="s">
        <v>42</v>
      </c>
      <c r="AM81" s="125"/>
      <c r="AN81" s="125"/>
    </row>
    <row r="82" spans="1:40" ht="13.9" x14ac:dyDescent="0.25">
      <c r="A82" s="116">
        <f t="shared" si="6"/>
        <v>81</v>
      </c>
      <c r="B82" s="117" t="s">
        <v>8</v>
      </c>
      <c r="C82" s="123">
        <v>45281</v>
      </c>
      <c r="D82" s="124" t="s">
        <v>55</v>
      </c>
      <c r="E82" s="120" t="s">
        <v>169</v>
      </c>
      <c r="F82" s="120">
        <v>1210</v>
      </c>
      <c r="G82" s="125" t="s">
        <v>528</v>
      </c>
      <c r="H82" s="131">
        <v>45432</v>
      </c>
      <c r="I82" s="400">
        <v>45441</v>
      </c>
      <c r="J82" s="125">
        <v>1210</v>
      </c>
      <c r="K82" s="125"/>
      <c r="L82" s="125" t="s">
        <v>398</v>
      </c>
      <c r="M82" s="121">
        <f t="shared" si="7"/>
        <v>0</v>
      </c>
      <c r="N82" s="121" t="s">
        <v>111</v>
      </c>
      <c r="O82" s="121"/>
      <c r="P82" s="125">
        <v>56</v>
      </c>
      <c r="Q82" s="220">
        <v>25.93</v>
      </c>
      <c r="R82" s="174">
        <f t="shared" si="8"/>
        <v>31375.3</v>
      </c>
      <c r="S82" s="221">
        <v>7.28</v>
      </c>
      <c r="T82" s="221"/>
      <c r="U82" s="221"/>
      <c r="V82" s="280">
        <v>0.14285714285714285</v>
      </c>
      <c r="W82" s="120"/>
      <c r="X82" s="120"/>
      <c r="Y82" s="247" t="s">
        <v>485</v>
      </c>
      <c r="Z82" s="213">
        <v>45414</v>
      </c>
      <c r="AA82" s="213">
        <v>45449</v>
      </c>
      <c r="AB82" s="356" t="s">
        <v>493</v>
      </c>
      <c r="AC82" s="213"/>
      <c r="AD82" s="213"/>
      <c r="AE82" s="238"/>
      <c r="AF82" s="284"/>
      <c r="AG82" s="213"/>
      <c r="AH82" s="291" t="s">
        <v>494</v>
      </c>
      <c r="AI82" s="213"/>
      <c r="AJ82" s="213"/>
      <c r="AK82" s="295"/>
      <c r="AL82" s="295"/>
      <c r="AM82" s="125"/>
      <c r="AN82" s="125"/>
    </row>
    <row r="83" spans="1:40" ht="16.5" customHeight="1" x14ac:dyDescent="0.25">
      <c r="A83" s="116">
        <f t="shared" si="6"/>
        <v>82</v>
      </c>
      <c r="B83" s="117" t="s">
        <v>184</v>
      </c>
      <c r="C83" s="123">
        <v>45267</v>
      </c>
      <c r="D83" s="119" t="s">
        <v>33</v>
      </c>
      <c r="E83" s="117" t="s">
        <v>159</v>
      </c>
      <c r="F83" s="392">
        <v>2422</v>
      </c>
      <c r="G83" s="121" t="s">
        <v>431</v>
      </c>
      <c r="H83" s="130">
        <v>45386</v>
      </c>
      <c r="I83" s="130">
        <v>45414</v>
      </c>
      <c r="J83" s="121">
        <v>2422</v>
      </c>
      <c r="K83" s="121"/>
      <c r="L83" s="121"/>
      <c r="M83" s="121">
        <f t="shared" si="7"/>
        <v>0</v>
      </c>
      <c r="N83" s="121" t="s">
        <v>111</v>
      </c>
      <c r="O83" s="121"/>
      <c r="P83" s="121">
        <v>40.119999999999997</v>
      </c>
      <c r="Q83" s="174">
        <v>16.350000000000001</v>
      </c>
      <c r="R83" s="174">
        <f t="shared" si="8"/>
        <v>39599.700000000004</v>
      </c>
      <c r="S83" s="175">
        <v>5.21</v>
      </c>
      <c r="T83" s="175"/>
      <c r="U83" s="175"/>
      <c r="V83" s="176" t="s">
        <v>148</v>
      </c>
      <c r="W83" s="198" t="s">
        <v>144</v>
      </c>
      <c r="X83" s="198"/>
      <c r="Y83" s="173" t="s">
        <v>111</v>
      </c>
      <c r="Z83" s="214">
        <v>45381</v>
      </c>
      <c r="AA83" s="405">
        <v>45421</v>
      </c>
      <c r="AB83" s="237" t="s">
        <v>493</v>
      </c>
      <c r="AC83" s="213"/>
      <c r="AD83" s="213"/>
      <c r="AE83" s="238"/>
      <c r="AF83" s="132" t="s">
        <v>138</v>
      </c>
      <c r="AG83" s="238" t="s">
        <v>347</v>
      </c>
      <c r="AH83" s="213"/>
      <c r="AI83" s="213"/>
      <c r="AJ83" s="213"/>
      <c r="AK83" s="278"/>
      <c r="AL83" s="278"/>
      <c r="AM83" s="125"/>
      <c r="AN83" s="125"/>
    </row>
    <row r="84" spans="1:40" ht="15.75" customHeight="1" x14ac:dyDescent="0.25">
      <c r="A84" s="116">
        <f t="shared" si="6"/>
        <v>83</v>
      </c>
      <c r="B84" s="117" t="s">
        <v>8</v>
      </c>
      <c r="C84" s="118">
        <v>45344</v>
      </c>
      <c r="D84" s="279" t="s">
        <v>87</v>
      </c>
      <c r="E84" s="119" t="s">
        <v>137</v>
      </c>
      <c r="F84" s="124">
        <v>2211</v>
      </c>
      <c r="G84" s="255" t="s">
        <v>529</v>
      </c>
      <c r="H84" s="130">
        <v>45457</v>
      </c>
      <c r="I84" s="130">
        <v>45487</v>
      </c>
      <c r="J84" s="121">
        <v>2211</v>
      </c>
      <c r="K84" s="121"/>
      <c r="L84" s="121"/>
      <c r="M84" s="121">
        <f t="shared" si="7"/>
        <v>0</v>
      </c>
      <c r="N84" s="121" t="s">
        <v>111</v>
      </c>
      <c r="O84" s="121">
        <v>330</v>
      </c>
      <c r="P84" s="121"/>
      <c r="Q84" s="174">
        <v>32.78</v>
      </c>
      <c r="R84" s="174">
        <f t="shared" si="8"/>
        <v>72476.58</v>
      </c>
      <c r="S84" s="175"/>
      <c r="T84" s="175"/>
      <c r="U84" s="360"/>
      <c r="V84" s="176"/>
      <c r="W84" s="173"/>
      <c r="X84" s="173"/>
      <c r="Y84" s="258">
        <v>45440</v>
      </c>
      <c r="Z84" s="361">
        <v>45439</v>
      </c>
      <c r="AA84" s="213">
        <v>45476</v>
      </c>
      <c r="AB84" s="237" t="s">
        <v>493</v>
      </c>
      <c r="AC84" s="213"/>
      <c r="AD84" s="213"/>
      <c r="AE84" s="238"/>
      <c r="AF84" s="121"/>
      <c r="AG84" s="240"/>
      <c r="AH84" s="406">
        <f>AK84+C84</f>
        <v>45477</v>
      </c>
      <c r="AI84" s="406"/>
      <c r="AJ84" s="213" t="s">
        <v>186</v>
      </c>
      <c r="AK84" s="278">
        <v>133</v>
      </c>
      <c r="AL84" s="278" t="s">
        <v>217</v>
      </c>
      <c r="AM84" s="279"/>
      <c r="AN84" s="279"/>
    </row>
    <row r="85" spans="1:40" ht="13.9" x14ac:dyDescent="0.25">
      <c r="A85" s="116">
        <f t="shared" si="6"/>
        <v>84</v>
      </c>
      <c r="B85" s="117" t="s">
        <v>8</v>
      </c>
      <c r="C85" s="118">
        <v>45253</v>
      </c>
      <c r="D85" s="119" t="s">
        <v>379</v>
      </c>
      <c r="E85" s="117" t="s">
        <v>159</v>
      </c>
      <c r="F85" s="117">
        <v>4091</v>
      </c>
      <c r="G85" s="122">
        <v>45385</v>
      </c>
      <c r="H85" s="130">
        <v>45404</v>
      </c>
      <c r="I85" s="130">
        <v>45410</v>
      </c>
      <c r="J85" s="121">
        <v>4091</v>
      </c>
      <c r="K85" s="121" t="s">
        <v>429</v>
      </c>
      <c r="L85" s="121" t="s">
        <v>398</v>
      </c>
      <c r="M85" s="121">
        <f t="shared" si="7"/>
        <v>0</v>
      </c>
      <c r="N85" s="121" t="s">
        <v>111</v>
      </c>
      <c r="O85" s="121"/>
      <c r="P85" s="121">
        <v>31.37</v>
      </c>
      <c r="Q85" s="174">
        <v>24.18</v>
      </c>
      <c r="R85" s="174">
        <f t="shared" si="8"/>
        <v>98920.38</v>
      </c>
      <c r="S85" s="175">
        <v>4.3</v>
      </c>
      <c r="T85" s="175"/>
      <c r="U85" s="175"/>
      <c r="V85" s="176" t="s">
        <v>148</v>
      </c>
      <c r="W85" s="173" t="s">
        <v>340</v>
      </c>
      <c r="X85" s="173"/>
      <c r="Y85" s="294">
        <f>Z85-10</f>
        <v>45375</v>
      </c>
      <c r="Z85" s="214">
        <v>45385</v>
      </c>
      <c r="AA85" s="213">
        <v>45418</v>
      </c>
      <c r="AB85" s="237" t="s">
        <v>493</v>
      </c>
      <c r="AC85" s="213"/>
      <c r="AD85" s="213"/>
      <c r="AE85" s="238" t="s">
        <v>380</v>
      </c>
      <c r="AF85" s="304" t="s">
        <v>461</v>
      </c>
      <c r="AG85" s="240"/>
      <c r="AH85" s="198" t="s">
        <v>344</v>
      </c>
      <c r="AI85" s="277" t="s">
        <v>389</v>
      </c>
      <c r="AJ85" s="213"/>
      <c r="AK85" s="303"/>
      <c r="AL85" s="303" t="s">
        <v>43</v>
      </c>
      <c r="AM85" s="125"/>
      <c r="AN85" s="125"/>
    </row>
    <row r="86" spans="1:40" ht="13.9" x14ac:dyDescent="0.25">
      <c r="A86" s="116">
        <f t="shared" si="6"/>
        <v>85</v>
      </c>
      <c r="B86" s="117" t="s">
        <v>8</v>
      </c>
      <c r="C86" s="118">
        <v>45316</v>
      </c>
      <c r="D86" s="119" t="s">
        <v>374</v>
      </c>
      <c r="E86" s="117" t="s">
        <v>159</v>
      </c>
      <c r="F86" s="124">
        <v>2810</v>
      </c>
      <c r="G86" s="255" t="s">
        <v>529</v>
      </c>
      <c r="H86" s="258">
        <v>45434</v>
      </c>
      <c r="I86" s="258">
        <v>45441</v>
      </c>
      <c r="J86" s="255">
        <v>2810</v>
      </c>
      <c r="K86" s="255"/>
      <c r="L86" s="255" t="s">
        <v>398</v>
      </c>
      <c r="M86" s="121">
        <f t="shared" si="7"/>
        <v>0</v>
      </c>
      <c r="N86" s="121" t="s">
        <v>111</v>
      </c>
      <c r="O86" s="121">
        <v>350</v>
      </c>
      <c r="P86" s="121">
        <v>26</v>
      </c>
      <c r="Q86" s="174">
        <v>15.08</v>
      </c>
      <c r="R86" s="174">
        <f t="shared" si="8"/>
        <v>42374.8</v>
      </c>
      <c r="S86" s="175">
        <v>4</v>
      </c>
      <c r="T86" s="292">
        <v>15.08</v>
      </c>
      <c r="U86" s="221">
        <f>T86-Q86</f>
        <v>0</v>
      </c>
      <c r="V86" s="293">
        <v>9.6774193548387094E-2</v>
      </c>
      <c r="W86" s="124"/>
      <c r="X86" s="124"/>
      <c r="Y86" s="247" t="s">
        <v>485</v>
      </c>
      <c r="Z86" s="213">
        <f>AA86-35</f>
        <v>45414</v>
      </c>
      <c r="AA86" s="213">
        <v>45449</v>
      </c>
      <c r="AB86" s="237" t="s">
        <v>493</v>
      </c>
      <c r="AC86" s="213"/>
      <c r="AD86" s="213"/>
      <c r="AE86" s="238"/>
      <c r="AF86" s="279" t="s">
        <v>141</v>
      </c>
      <c r="AG86" s="213"/>
      <c r="AH86" s="213"/>
      <c r="AI86" s="213"/>
      <c r="AJ86" s="238" t="s">
        <v>111</v>
      </c>
      <c r="AK86" s="279"/>
      <c r="AL86" s="279"/>
      <c r="AM86" s="279"/>
      <c r="AN86" s="279"/>
    </row>
    <row r="87" spans="1:40" ht="13.9" x14ac:dyDescent="0.25">
      <c r="A87" s="116">
        <f t="shared" si="6"/>
        <v>86</v>
      </c>
      <c r="B87" s="117" t="s">
        <v>8</v>
      </c>
      <c r="C87" s="118">
        <v>45344</v>
      </c>
      <c r="D87" s="279" t="s">
        <v>82</v>
      </c>
      <c r="E87" s="119" t="s">
        <v>159</v>
      </c>
      <c r="F87" s="359">
        <v>5434</v>
      </c>
      <c r="G87" s="255" t="s">
        <v>510</v>
      </c>
      <c r="H87" s="130">
        <v>45442</v>
      </c>
      <c r="I87" s="130">
        <v>45476</v>
      </c>
      <c r="J87" s="121">
        <v>5434</v>
      </c>
      <c r="K87" s="121"/>
      <c r="L87" s="121"/>
      <c r="M87" s="121">
        <f t="shared" si="7"/>
        <v>0</v>
      </c>
      <c r="N87" s="121" t="s">
        <v>111</v>
      </c>
      <c r="O87" s="121"/>
      <c r="P87" s="121"/>
      <c r="Q87" s="174">
        <v>18.46</v>
      </c>
      <c r="R87" s="174">
        <f t="shared" si="8"/>
        <v>100311.64</v>
      </c>
      <c r="S87" s="175"/>
      <c r="T87" s="175"/>
      <c r="U87" s="360"/>
      <c r="V87" s="176"/>
      <c r="W87" s="173"/>
      <c r="X87" s="173"/>
      <c r="Y87" s="402" t="s">
        <v>485</v>
      </c>
      <c r="Z87" s="361">
        <v>45445</v>
      </c>
      <c r="AA87" s="213">
        <v>45475</v>
      </c>
      <c r="AB87" s="238" t="s">
        <v>149</v>
      </c>
      <c r="AC87" s="238"/>
      <c r="AD87" s="213"/>
      <c r="AE87" s="238" t="s">
        <v>496</v>
      </c>
      <c r="AF87" s="121"/>
      <c r="AG87" s="240"/>
      <c r="AH87" s="305">
        <f>AK87+C87</f>
        <v>45474</v>
      </c>
      <c r="AI87" s="305"/>
      <c r="AJ87" s="213"/>
      <c r="AK87" s="278">
        <v>130</v>
      </c>
      <c r="AL87" s="278" t="s">
        <v>221</v>
      </c>
      <c r="AM87" s="279"/>
      <c r="AN87" s="279"/>
    </row>
    <row r="88" spans="1:40" ht="18.75" customHeight="1" x14ac:dyDescent="0.25">
      <c r="A88" s="116">
        <f t="shared" si="6"/>
        <v>87</v>
      </c>
      <c r="B88" s="173" t="s">
        <v>8</v>
      </c>
      <c r="C88" s="130">
        <v>45372</v>
      </c>
      <c r="D88" s="289" t="s">
        <v>395</v>
      </c>
      <c r="E88" s="173" t="s">
        <v>159</v>
      </c>
      <c r="F88" s="275">
        <v>4247</v>
      </c>
      <c r="G88" s="410" t="s">
        <v>326</v>
      </c>
      <c r="H88" s="427">
        <v>45512</v>
      </c>
      <c r="I88" s="124"/>
      <c r="J88" s="255"/>
      <c r="K88" s="255"/>
      <c r="L88" s="255"/>
      <c r="M88" s="121">
        <f t="shared" si="7"/>
        <v>4247</v>
      </c>
      <c r="N88" s="121" t="s">
        <v>111</v>
      </c>
      <c r="O88" s="121"/>
      <c r="P88" s="255">
        <v>26</v>
      </c>
      <c r="Q88" s="290">
        <v>17.420000000000002</v>
      </c>
      <c r="R88" s="174">
        <f t="shared" si="8"/>
        <v>73982.740000000005</v>
      </c>
      <c r="S88" s="256">
        <v>3.65</v>
      </c>
      <c r="T88" s="256">
        <f>Q88*F88</f>
        <v>73982.740000000005</v>
      </c>
      <c r="U88" s="256"/>
      <c r="V88" s="257"/>
      <c r="W88" s="124"/>
      <c r="X88" s="124" t="s">
        <v>668</v>
      </c>
      <c r="Y88" s="275" t="s">
        <v>485</v>
      </c>
      <c r="Z88" s="211">
        <v>45493</v>
      </c>
      <c r="AA88" s="383">
        <v>45521</v>
      </c>
      <c r="AB88" s="237" t="s">
        <v>493</v>
      </c>
      <c r="AC88" s="472"/>
      <c r="AD88" s="472"/>
      <c r="AE88" s="428"/>
      <c r="AF88" s="255"/>
      <c r="AG88" s="255"/>
      <c r="AH88" s="255"/>
      <c r="AI88" s="255"/>
      <c r="AJ88" s="255"/>
      <c r="AK88" s="279">
        <v>150</v>
      </c>
      <c r="AL88" s="408" t="s">
        <v>402</v>
      </c>
      <c r="AM88" s="279"/>
      <c r="AN88" s="279"/>
    </row>
    <row r="89" spans="1:40" ht="13.9" x14ac:dyDescent="0.25">
      <c r="A89" s="116">
        <f t="shared" si="6"/>
        <v>88</v>
      </c>
      <c r="B89" s="117" t="s">
        <v>8</v>
      </c>
      <c r="C89" s="123">
        <v>45281</v>
      </c>
      <c r="D89" s="124" t="s">
        <v>56</v>
      </c>
      <c r="E89" s="120" t="s">
        <v>135</v>
      </c>
      <c r="F89" s="120">
        <v>3490</v>
      </c>
      <c r="G89" s="125" t="s">
        <v>224</v>
      </c>
      <c r="H89" s="131">
        <v>45357</v>
      </c>
      <c r="I89" s="131">
        <v>45367</v>
      </c>
      <c r="J89" s="125">
        <v>3490</v>
      </c>
      <c r="K89" s="125" t="s">
        <v>398</v>
      </c>
      <c r="L89" s="125"/>
      <c r="M89" s="121">
        <f t="shared" si="7"/>
        <v>0</v>
      </c>
      <c r="N89" s="121" t="s">
        <v>111</v>
      </c>
      <c r="O89" s="121">
        <v>780</v>
      </c>
      <c r="P89" s="125">
        <v>35.54</v>
      </c>
      <c r="Q89" s="220">
        <v>15.305</v>
      </c>
      <c r="R89" s="174">
        <f t="shared" si="8"/>
        <v>53414.45</v>
      </c>
      <c r="S89" s="221">
        <v>5.2850000000000001</v>
      </c>
      <c r="T89" s="221"/>
      <c r="U89" s="221"/>
      <c r="V89" s="253" t="s">
        <v>148</v>
      </c>
      <c r="W89" s="276" t="s">
        <v>188</v>
      </c>
      <c r="X89" s="276"/>
      <c r="Y89" s="441" t="s">
        <v>143</v>
      </c>
      <c r="Z89" s="213">
        <f>AA89-25</f>
        <v>45353</v>
      </c>
      <c r="AA89" s="213">
        <v>45378</v>
      </c>
      <c r="AB89" s="237" t="s">
        <v>493</v>
      </c>
      <c r="AC89" s="213"/>
      <c r="AD89" s="213"/>
      <c r="AE89" s="238"/>
      <c r="AF89" s="306"/>
      <c r="AG89" s="213"/>
      <c r="AH89" s="291" t="s">
        <v>327</v>
      </c>
      <c r="AI89" s="307"/>
      <c r="AJ89" s="213"/>
      <c r="AK89" s="308" t="s">
        <v>96</v>
      </c>
      <c r="AL89" s="308" t="s">
        <v>96</v>
      </c>
      <c r="AM89" s="125"/>
      <c r="AN89" s="125"/>
    </row>
    <row r="90" spans="1:40" ht="21.75" customHeight="1" x14ac:dyDescent="0.25">
      <c r="A90" s="345">
        <f t="shared" si="6"/>
        <v>89</v>
      </c>
      <c r="B90" s="117" t="s">
        <v>8</v>
      </c>
      <c r="C90" s="118">
        <v>45316</v>
      </c>
      <c r="D90" s="119" t="s">
        <v>56</v>
      </c>
      <c r="E90" s="120" t="s">
        <v>135</v>
      </c>
      <c r="F90" s="124">
        <v>3792</v>
      </c>
      <c r="G90" s="255"/>
      <c r="H90" s="258">
        <v>45416</v>
      </c>
      <c r="I90" s="258">
        <v>45424</v>
      </c>
      <c r="J90" s="255">
        <v>3792</v>
      </c>
      <c r="K90" s="124"/>
      <c r="L90" s="255"/>
      <c r="M90" s="121">
        <f t="shared" si="7"/>
        <v>0</v>
      </c>
      <c r="N90" s="121" t="s">
        <v>111</v>
      </c>
      <c r="O90" s="121"/>
      <c r="P90" s="125">
        <v>35.54</v>
      </c>
      <c r="Q90" s="220">
        <v>15</v>
      </c>
      <c r="R90" s="174">
        <f t="shared" si="8"/>
        <v>56880</v>
      </c>
      <c r="S90" s="221">
        <v>5</v>
      </c>
      <c r="T90" s="260">
        <v>14.92</v>
      </c>
      <c r="U90" s="261">
        <f>T90-Q90</f>
        <v>-8.0000000000000071E-2</v>
      </c>
      <c r="V90" s="257"/>
      <c r="W90" s="124" t="s">
        <v>134</v>
      </c>
      <c r="X90" s="124"/>
      <c r="Y90" s="402" t="s">
        <v>111</v>
      </c>
      <c r="Z90" s="262">
        <f>AA90-25</f>
        <v>45402</v>
      </c>
      <c r="AA90" s="213">
        <v>45427</v>
      </c>
      <c r="AB90" s="237" t="s">
        <v>493</v>
      </c>
      <c r="AC90" s="213"/>
      <c r="AD90" s="213"/>
      <c r="AE90" s="238"/>
      <c r="AF90" s="306" t="s">
        <v>211</v>
      </c>
      <c r="AG90" s="213"/>
      <c r="AH90" s="213"/>
      <c r="AI90" s="213"/>
      <c r="AJ90" s="238" t="s">
        <v>111</v>
      </c>
      <c r="AK90" s="279" t="s">
        <v>96</v>
      </c>
      <c r="AL90" s="308" t="s">
        <v>96</v>
      </c>
      <c r="AM90" s="279"/>
      <c r="AN90" s="279"/>
    </row>
    <row r="91" spans="1:40" ht="13.9" x14ac:dyDescent="0.25">
      <c r="A91" s="345">
        <f t="shared" si="6"/>
        <v>90</v>
      </c>
      <c r="B91" s="117" t="s">
        <v>8</v>
      </c>
      <c r="C91" s="123">
        <v>45281</v>
      </c>
      <c r="D91" s="124" t="s">
        <v>57</v>
      </c>
      <c r="E91" s="120" t="s">
        <v>135</v>
      </c>
      <c r="F91" s="120">
        <v>2611</v>
      </c>
      <c r="G91" s="125" t="s">
        <v>431</v>
      </c>
      <c r="H91" s="131">
        <v>45403</v>
      </c>
      <c r="I91" s="400">
        <v>45417</v>
      </c>
      <c r="J91" s="125">
        <v>2611</v>
      </c>
      <c r="K91" s="212">
        <v>45403</v>
      </c>
      <c r="L91" s="125"/>
      <c r="M91" s="121">
        <f t="shared" si="7"/>
        <v>0</v>
      </c>
      <c r="N91" s="121" t="s">
        <v>111</v>
      </c>
      <c r="O91" s="121"/>
      <c r="P91" s="125">
        <v>26.42</v>
      </c>
      <c r="Q91" s="220">
        <v>12.47</v>
      </c>
      <c r="R91" s="174">
        <f t="shared" si="8"/>
        <v>32559.170000000002</v>
      </c>
      <c r="S91" s="221">
        <v>3.93</v>
      </c>
      <c r="T91" s="221"/>
      <c r="U91" s="221"/>
      <c r="V91" s="253"/>
      <c r="W91" s="120"/>
      <c r="X91" s="120"/>
      <c r="Y91" s="294">
        <f>Z91-10</f>
        <v>45373</v>
      </c>
      <c r="Z91" s="213">
        <v>45383</v>
      </c>
      <c r="AA91" s="213">
        <v>45422</v>
      </c>
      <c r="AB91" s="356" t="s">
        <v>493</v>
      </c>
      <c r="AC91" s="213"/>
      <c r="AD91" s="213"/>
      <c r="AE91" s="238"/>
      <c r="AF91" s="284"/>
      <c r="AG91" s="213"/>
      <c r="AH91" s="291" t="s">
        <v>330</v>
      </c>
      <c r="AI91" s="245" t="s">
        <v>331</v>
      </c>
      <c r="AJ91" s="213"/>
      <c r="AK91" s="295"/>
      <c r="AL91" s="295"/>
      <c r="AM91" s="279"/>
      <c r="AN91" s="279"/>
    </row>
    <row r="92" spans="1:40" ht="13.9" x14ac:dyDescent="0.25">
      <c r="A92" s="345">
        <f t="shared" si="6"/>
        <v>91</v>
      </c>
      <c r="B92" s="117" t="s">
        <v>8</v>
      </c>
      <c r="C92" s="118">
        <v>45253</v>
      </c>
      <c r="D92" s="119" t="s">
        <v>30</v>
      </c>
      <c r="E92" s="117" t="s">
        <v>137</v>
      </c>
      <c r="F92" s="392">
        <v>6219</v>
      </c>
      <c r="G92" s="444" t="s">
        <v>474</v>
      </c>
      <c r="H92" s="378">
        <v>45382</v>
      </c>
      <c r="I92" s="130">
        <v>45417</v>
      </c>
      <c r="J92" s="121">
        <v>6219</v>
      </c>
      <c r="K92" s="121" t="s">
        <v>429</v>
      </c>
      <c r="L92" s="121" t="s">
        <v>398</v>
      </c>
      <c r="M92" s="121">
        <f t="shared" si="7"/>
        <v>0</v>
      </c>
      <c r="N92" s="121" t="s">
        <v>111</v>
      </c>
      <c r="O92" s="121"/>
      <c r="P92" s="121">
        <v>120</v>
      </c>
      <c r="Q92" s="174">
        <v>47.44</v>
      </c>
      <c r="R92" s="174">
        <f t="shared" si="8"/>
        <v>295029.36</v>
      </c>
      <c r="S92" s="175">
        <v>7.8</v>
      </c>
      <c r="T92" s="175"/>
      <c r="U92" s="175"/>
      <c r="V92" s="176" t="s">
        <v>149</v>
      </c>
      <c r="W92" s="198" t="s">
        <v>349</v>
      </c>
      <c r="X92" s="173"/>
      <c r="Y92" s="402" t="s">
        <v>149</v>
      </c>
      <c r="Z92" s="214">
        <v>45372</v>
      </c>
      <c r="AA92" s="431">
        <v>45419</v>
      </c>
      <c r="AB92" s="237" t="s">
        <v>493</v>
      </c>
      <c r="AC92" s="211"/>
      <c r="AD92" s="211"/>
      <c r="AE92" s="245"/>
      <c r="AF92" s="121"/>
      <c r="AG92" s="246"/>
      <c r="AH92" s="299" t="s">
        <v>397</v>
      </c>
      <c r="AI92" s="300"/>
      <c r="AJ92" s="213"/>
      <c r="AK92" s="278"/>
      <c r="AL92" s="278"/>
      <c r="AM92" s="125"/>
      <c r="AN92" s="125"/>
    </row>
    <row r="93" spans="1:40" ht="13.9" x14ac:dyDescent="0.25">
      <c r="A93" s="116">
        <f t="shared" si="6"/>
        <v>92</v>
      </c>
      <c r="B93" s="392" t="s">
        <v>8</v>
      </c>
      <c r="C93" s="397">
        <v>45253</v>
      </c>
      <c r="D93" s="398" t="s">
        <v>31</v>
      </c>
      <c r="E93" s="392" t="s">
        <v>153</v>
      </c>
      <c r="F93" s="392">
        <v>2000</v>
      </c>
      <c r="G93" s="434" t="s">
        <v>394</v>
      </c>
      <c r="H93" s="378">
        <v>45388</v>
      </c>
      <c r="I93" s="130">
        <v>45408</v>
      </c>
      <c r="J93" s="121">
        <v>2000</v>
      </c>
      <c r="K93" s="121" t="s">
        <v>398</v>
      </c>
      <c r="L93" s="121"/>
      <c r="M93" s="121">
        <f t="shared" si="7"/>
        <v>0</v>
      </c>
      <c r="N93" s="121" t="s">
        <v>111</v>
      </c>
      <c r="O93" s="121"/>
      <c r="P93" s="121"/>
      <c r="Q93" s="174">
        <v>34.619999999999997</v>
      </c>
      <c r="R93" s="174">
        <f t="shared" si="8"/>
        <v>69240</v>
      </c>
      <c r="S93" s="175">
        <v>8</v>
      </c>
      <c r="T93" s="175"/>
      <c r="U93" s="175"/>
      <c r="V93" s="176" t="s">
        <v>149</v>
      </c>
      <c r="W93" s="173" t="s">
        <v>343</v>
      </c>
      <c r="X93" s="173"/>
      <c r="Y93" s="402" t="s">
        <v>149</v>
      </c>
      <c r="Z93" s="214">
        <v>45371</v>
      </c>
      <c r="AA93" s="213">
        <v>45412</v>
      </c>
      <c r="AB93" s="237" t="s">
        <v>493</v>
      </c>
      <c r="AC93" s="213"/>
      <c r="AD93" s="213"/>
      <c r="AE93" s="238"/>
      <c r="AF93" s="121"/>
      <c r="AG93" s="240"/>
      <c r="AH93" s="277"/>
      <c r="AI93" s="277"/>
      <c r="AJ93" s="213"/>
      <c r="AK93" s="278"/>
      <c r="AL93" s="278"/>
      <c r="AM93" s="116"/>
      <c r="AN93" s="116"/>
    </row>
    <row r="94" spans="1:40" ht="18" customHeight="1" x14ac:dyDescent="0.25">
      <c r="A94" s="116">
        <f t="shared" si="6"/>
        <v>93</v>
      </c>
      <c r="B94" s="117" t="s">
        <v>8</v>
      </c>
      <c r="C94" s="118">
        <v>45253</v>
      </c>
      <c r="D94" s="119" t="s">
        <v>180</v>
      </c>
      <c r="E94" s="117" t="s">
        <v>153</v>
      </c>
      <c r="F94" s="117">
        <v>3207</v>
      </c>
      <c r="G94" s="121" t="s">
        <v>353</v>
      </c>
      <c r="H94" s="130">
        <v>45370</v>
      </c>
      <c r="I94" s="130">
        <v>45389</v>
      </c>
      <c r="J94" s="121">
        <v>3207</v>
      </c>
      <c r="K94" s="121" t="s">
        <v>398</v>
      </c>
      <c r="L94" s="121"/>
      <c r="M94" s="121">
        <f t="shared" si="7"/>
        <v>0</v>
      </c>
      <c r="N94" s="121" t="s">
        <v>111</v>
      </c>
      <c r="O94" s="121">
        <v>300</v>
      </c>
      <c r="P94" s="121">
        <v>74</v>
      </c>
      <c r="Q94" s="174">
        <v>37.828000000000003</v>
      </c>
      <c r="R94" s="174">
        <f t="shared" si="8"/>
        <v>121314.39600000001</v>
      </c>
      <c r="S94" s="175">
        <v>10.75</v>
      </c>
      <c r="T94" s="175"/>
      <c r="U94" s="175"/>
      <c r="V94" s="176" t="s">
        <v>148</v>
      </c>
      <c r="W94" s="173" t="s">
        <v>196</v>
      </c>
      <c r="X94" s="173"/>
      <c r="Y94" s="173" t="s">
        <v>111</v>
      </c>
      <c r="Z94" s="214">
        <v>45368</v>
      </c>
      <c r="AA94" s="211">
        <v>45405</v>
      </c>
      <c r="AB94" s="237" t="s">
        <v>493</v>
      </c>
      <c r="AC94" s="211"/>
      <c r="AD94" s="211"/>
      <c r="AE94" s="245"/>
      <c r="AF94" s="121"/>
      <c r="AG94" s="246"/>
      <c r="AH94" s="453" t="s">
        <v>354</v>
      </c>
      <c r="AI94" s="300" t="s">
        <v>355</v>
      </c>
      <c r="AJ94" s="213"/>
      <c r="AK94" s="278"/>
      <c r="AL94" s="278"/>
      <c r="AM94" s="125"/>
      <c r="AN94" s="125"/>
    </row>
    <row r="95" spans="1:40" ht="17.100000000000001" customHeight="1" x14ac:dyDescent="0.25">
      <c r="A95" s="116">
        <f t="shared" si="6"/>
        <v>94</v>
      </c>
      <c r="B95" s="117" t="s">
        <v>8</v>
      </c>
      <c r="C95" s="118">
        <v>45253</v>
      </c>
      <c r="D95" s="119" t="s">
        <v>32</v>
      </c>
      <c r="E95" s="117" t="s">
        <v>159</v>
      </c>
      <c r="F95" s="117">
        <v>2000</v>
      </c>
      <c r="G95" s="121" t="s">
        <v>427</v>
      </c>
      <c r="H95" s="130">
        <v>45402</v>
      </c>
      <c r="I95" s="130">
        <v>45416</v>
      </c>
      <c r="J95" s="121">
        <v>2000</v>
      </c>
      <c r="K95" s="121"/>
      <c r="L95" s="121"/>
      <c r="M95" s="121">
        <v>0</v>
      </c>
      <c r="N95" s="121" t="s">
        <v>111</v>
      </c>
      <c r="O95" s="121"/>
      <c r="P95" s="121">
        <v>38</v>
      </c>
      <c r="Q95" s="174">
        <v>23.1</v>
      </c>
      <c r="R95" s="174">
        <f t="shared" si="8"/>
        <v>46200</v>
      </c>
      <c r="S95" s="175">
        <v>9</v>
      </c>
      <c r="T95" s="175"/>
      <c r="U95" s="175"/>
      <c r="V95" s="176" t="s">
        <v>149</v>
      </c>
      <c r="W95" s="173" t="s">
        <v>195</v>
      </c>
      <c r="X95" s="173"/>
      <c r="Y95" s="173" t="s">
        <v>149</v>
      </c>
      <c r="Z95" s="214">
        <v>45376</v>
      </c>
      <c r="AA95" s="213">
        <v>45419</v>
      </c>
      <c r="AB95" s="237" t="s">
        <v>493</v>
      </c>
      <c r="AC95" s="213"/>
      <c r="AD95" s="213"/>
      <c r="AE95" s="238"/>
      <c r="AF95" s="121"/>
      <c r="AG95" s="240"/>
      <c r="AH95" s="277"/>
      <c r="AI95" s="277"/>
      <c r="AJ95" s="213"/>
      <c r="AK95" s="278"/>
      <c r="AL95" s="278"/>
      <c r="AM95" s="279"/>
      <c r="AN95" s="279"/>
    </row>
    <row r="96" spans="1:40" ht="17.100000000000001" customHeight="1" x14ac:dyDescent="0.25">
      <c r="A96" s="116">
        <f t="shared" si="6"/>
        <v>95</v>
      </c>
      <c r="B96" s="117" t="s">
        <v>8</v>
      </c>
      <c r="C96" s="118">
        <v>45344</v>
      </c>
      <c r="D96" s="279" t="s">
        <v>32</v>
      </c>
      <c r="E96" s="119" t="s">
        <v>159</v>
      </c>
      <c r="F96" s="124">
        <v>3244</v>
      </c>
      <c r="G96" s="255" t="s">
        <v>622</v>
      </c>
      <c r="H96" s="130">
        <v>45483</v>
      </c>
      <c r="I96" s="130">
        <v>45491</v>
      </c>
      <c r="J96" s="121">
        <v>3244</v>
      </c>
      <c r="K96" s="121"/>
      <c r="L96" s="121"/>
      <c r="M96" s="121">
        <f>F96-J96</f>
        <v>0</v>
      </c>
      <c r="N96" s="121" t="s">
        <v>111</v>
      </c>
      <c r="O96" s="121">
        <v>400</v>
      </c>
      <c r="P96" s="121">
        <v>38</v>
      </c>
      <c r="Q96" s="174">
        <v>23.1</v>
      </c>
      <c r="R96" s="174">
        <f t="shared" si="8"/>
        <v>74936.400000000009</v>
      </c>
      <c r="S96" s="175">
        <v>9</v>
      </c>
      <c r="T96" s="175"/>
      <c r="U96" s="360"/>
      <c r="V96" s="176"/>
      <c r="W96" s="173"/>
      <c r="X96" s="173"/>
      <c r="Y96" s="130" t="s">
        <v>550</v>
      </c>
      <c r="Z96" s="361">
        <v>45468</v>
      </c>
      <c r="AA96" s="213">
        <v>45496</v>
      </c>
      <c r="AB96" s="238" t="s">
        <v>149</v>
      </c>
      <c r="AC96" s="238" t="s">
        <v>462</v>
      </c>
      <c r="AD96" s="213"/>
      <c r="AE96" s="238"/>
      <c r="AF96" s="121"/>
      <c r="AG96" s="240"/>
      <c r="AH96" s="305">
        <f>AK96+C96</f>
        <v>45491</v>
      </c>
      <c r="AI96" s="305"/>
      <c r="AJ96" s="213"/>
      <c r="AK96" s="278">
        <v>147</v>
      </c>
      <c r="AL96" s="278" t="s">
        <v>217</v>
      </c>
      <c r="AM96" s="279"/>
      <c r="AN96" s="279"/>
    </row>
    <row r="97" spans="1:38" ht="13.9" x14ac:dyDescent="0.25">
      <c r="A97" s="25"/>
      <c r="B97" s="28"/>
      <c r="C97" s="28"/>
      <c r="D97" s="45"/>
      <c r="E97" s="28" t="s">
        <v>412</v>
      </c>
      <c r="F97" s="28">
        <f>SUM(F2:F96)</f>
        <v>305219</v>
      </c>
      <c r="G97" s="27"/>
      <c r="H97" s="28"/>
      <c r="I97" s="28"/>
      <c r="J97" s="28">
        <f>SUM(J2:J96)</f>
        <v>299643</v>
      </c>
      <c r="K97" s="97"/>
      <c r="L97" s="97"/>
      <c r="M97" s="27">
        <f>SUM(M88:M94)</f>
        <v>4247</v>
      </c>
      <c r="N97" s="27"/>
      <c r="O97" s="27"/>
      <c r="P97" s="27">
        <f>SUM(P88:P94)</f>
        <v>317.5</v>
      </c>
      <c r="Q97" s="27"/>
      <c r="R97" s="698">
        <f>SUM(R2:R94)</f>
        <v>9525923.5220000017</v>
      </c>
      <c r="S97" s="27">
        <f>SUM(S88:S94)</f>
        <v>44.415000000000006</v>
      </c>
      <c r="T97" s="27">
        <f>SUM(T88:T94)</f>
        <v>73997.66</v>
      </c>
      <c r="U97" s="27">
        <f>SUM(U88:U94)</f>
        <v>-8.0000000000000071E-2</v>
      </c>
      <c r="V97" s="27"/>
      <c r="W97" s="27"/>
      <c r="X97" s="27"/>
      <c r="Y97" s="27"/>
      <c r="Z97" s="29"/>
      <c r="AA97" s="30"/>
      <c r="AB97" s="42"/>
      <c r="AC97" s="30"/>
      <c r="AD97" s="30"/>
      <c r="AE97" s="40"/>
      <c r="AF97" s="27"/>
      <c r="AG97" s="31"/>
      <c r="AH97" s="32"/>
      <c r="AI97" s="32"/>
      <c r="AJ97" s="30"/>
      <c r="AK97" s="9"/>
      <c r="AL97" s="471"/>
    </row>
    <row r="98" spans="1:38" ht="13.9" x14ac:dyDescent="0.25">
      <c r="A98" s="37"/>
      <c r="B98" s="28"/>
      <c r="C98" s="34"/>
      <c r="D98" s="45"/>
      <c r="E98" s="28"/>
      <c r="F98" s="28"/>
      <c r="G98" s="27"/>
      <c r="H98" s="446" t="s">
        <v>411</v>
      </c>
      <c r="I98" s="46"/>
      <c r="J98" s="46"/>
      <c r="K98" s="48"/>
      <c r="L98" s="48"/>
      <c r="M98" s="48"/>
      <c r="N98" s="48"/>
      <c r="O98" s="48"/>
      <c r="P98" s="48"/>
      <c r="Q98" s="49"/>
      <c r="R98" s="49"/>
      <c r="S98" s="50"/>
      <c r="T98" s="50"/>
      <c r="U98" s="50"/>
      <c r="V98" s="51"/>
      <c r="W98" s="46"/>
      <c r="X98" s="46"/>
      <c r="Y98" s="46"/>
      <c r="Z98" s="52"/>
      <c r="AA98" s="53"/>
      <c r="AB98" s="451"/>
      <c r="AC98" s="53"/>
      <c r="AD98" s="53"/>
      <c r="AE98" s="210"/>
      <c r="AF98" s="48"/>
      <c r="AG98" s="54"/>
      <c r="AH98" s="55"/>
      <c r="AI98" s="55"/>
      <c r="AJ98" s="53"/>
      <c r="AK98" s="56"/>
      <c r="AL98" s="56"/>
    </row>
    <row r="99" spans="1:38" ht="13.9" x14ac:dyDescent="0.25">
      <c r="A99" s="37"/>
      <c r="B99" s="46"/>
      <c r="C99" s="129"/>
      <c r="D99" s="47"/>
      <c r="E99" s="46"/>
      <c r="F99" s="46"/>
      <c r="G99" s="48"/>
      <c r="H99" s="46">
        <v>3000</v>
      </c>
      <c r="I99" s="129"/>
      <c r="J99" s="48"/>
      <c r="K99" s="48"/>
      <c r="L99" s="48"/>
      <c r="M99" s="48"/>
      <c r="N99" s="48"/>
      <c r="O99" s="48"/>
      <c r="P99" s="48"/>
      <c r="Q99" s="49"/>
      <c r="R99" s="49"/>
      <c r="S99" s="50"/>
      <c r="T99" s="50"/>
      <c r="U99" s="50"/>
      <c r="V99" s="51"/>
      <c r="W99" s="46"/>
      <c r="X99" s="46"/>
      <c r="Y99" s="46"/>
      <c r="Z99" s="52"/>
      <c r="AA99" s="53"/>
      <c r="AB99" s="210"/>
      <c r="AC99" s="210"/>
      <c r="AD99" s="53"/>
      <c r="AE99" s="210"/>
      <c r="AF99" s="48"/>
      <c r="AG99" s="54"/>
      <c r="AH99" s="55"/>
      <c r="AI99" s="55"/>
      <c r="AJ99" s="53"/>
      <c r="AK99" s="56"/>
      <c r="AL99" s="56"/>
    </row>
    <row r="100" spans="1:38" ht="13.9" x14ac:dyDescent="0.25">
      <c r="A100" s="37"/>
      <c r="B100" s="57"/>
      <c r="C100" s="313" t="s">
        <v>200</v>
      </c>
      <c r="D100" s="314"/>
      <c r="E100" s="313"/>
      <c r="F100" s="46"/>
      <c r="G100" s="48"/>
      <c r="H100" s="46">
        <v>1.2</v>
      </c>
      <c r="I100" s="46"/>
      <c r="J100" s="48"/>
      <c r="K100" s="48"/>
      <c r="L100" s="48"/>
      <c r="M100" s="48"/>
      <c r="N100" s="48"/>
      <c r="O100" s="48"/>
      <c r="P100" s="48"/>
      <c r="Q100" s="49"/>
      <c r="R100" s="49"/>
      <c r="S100" s="50"/>
      <c r="T100" s="50"/>
      <c r="U100" s="50"/>
      <c r="V100" s="51"/>
      <c r="W100" s="46"/>
      <c r="X100" s="46"/>
      <c r="Y100" s="46"/>
      <c r="Z100" s="52"/>
      <c r="AA100" s="53"/>
      <c r="AB100" s="210"/>
      <c r="AC100" s="210"/>
      <c r="AD100" s="53"/>
      <c r="AE100" s="210"/>
      <c r="AF100" s="48"/>
      <c r="AG100" s="54"/>
      <c r="AH100" s="55"/>
      <c r="AI100" s="55"/>
      <c r="AJ100" s="53"/>
      <c r="AK100" s="56"/>
      <c r="AL100" s="56"/>
    </row>
    <row r="101" spans="1:38" ht="13.9" x14ac:dyDescent="0.25">
      <c r="A101" s="37"/>
      <c r="B101" s="58"/>
      <c r="C101" s="1223" t="s">
        <v>684</v>
      </c>
      <c r="D101" s="1223"/>
      <c r="E101" s="1223"/>
      <c r="F101" s="28"/>
      <c r="G101" s="39"/>
      <c r="H101" s="215">
        <v>3490</v>
      </c>
      <c r="I101" s="215"/>
      <c r="J101" s="48"/>
      <c r="K101" s="48"/>
      <c r="L101" s="48"/>
      <c r="M101" s="48"/>
      <c r="N101" s="48"/>
      <c r="O101" s="48"/>
      <c r="P101" s="48"/>
      <c r="Q101" s="49"/>
      <c r="R101" s="49"/>
      <c r="S101" s="50"/>
      <c r="T101" s="50"/>
      <c r="U101" s="50"/>
      <c r="V101" s="51"/>
      <c r="W101" s="46"/>
      <c r="X101" s="46"/>
      <c r="Y101" s="46"/>
      <c r="Z101" s="52"/>
      <c r="AA101" s="53"/>
      <c r="AB101" s="210"/>
      <c r="AC101" s="210"/>
      <c r="AD101" s="53"/>
      <c r="AE101" s="210"/>
      <c r="AF101" s="48"/>
      <c r="AG101" s="54"/>
      <c r="AH101" s="55"/>
      <c r="AI101" s="55"/>
      <c r="AJ101" s="53"/>
      <c r="AK101" s="56"/>
      <c r="AL101" s="56"/>
    </row>
    <row r="102" spans="1:38" ht="13.9" x14ac:dyDescent="0.25">
      <c r="A102" s="37"/>
      <c r="B102" s="57"/>
      <c r="C102" s="60" t="s">
        <v>400</v>
      </c>
      <c r="D102" s="61" t="s">
        <v>476</v>
      </c>
      <c r="E102" s="62">
        <v>95</v>
      </c>
      <c r="F102" s="64" t="s">
        <v>541</v>
      </c>
      <c r="G102" s="43" t="s">
        <v>540</v>
      </c>
      <c r="H102" s="215">
        <f>H99/1.2</f>
        <v>2500</v>
      </c>
      <c r="I102" s="216"/>
      <c r="J102" s="48"/>
      <c r="K102" s="48"/>
      <c r="L102" s="48"/>
      <c r="M102" s="48"/>
      <c r="N102" s="48"/>
      <c r="O102" s="48"/>
      <c r="P102" s="48"/>
      <c r="Q102" s="49"/>
      <c r="R102" s="49"/>
      <c r="S102" s="50"/>
      <c r="T102" s="172"/>
      <c r="U102" s="50"/>
      <c r="V102" s="51"/>
      <c r="W102" s="46"/>
      <c r="X102" s="46"/>
      <c r="Y102" s="46"/>
      <c r="Z102" s="52"/>
      <c r="AA102" s="53"/>
      <c r="AB102" s="210"/>
      <c r="AC102" s="210"/>
      <c r="AD102" s="53"/>
      <c r="AE102" s="210"/>
      <c r="AF102" s="48"/>
      <c r="AG102" s="54"/>
      <c r="AH102" s="55"/>
      <c r="AI102" s="55"/>
      <c r="AJ102" s="53"/>
      <c r="AK102" s="56"/>
      <c r="AL102" s="56"/>
    </row>
    <row r="103" spans="1:38" ht="13.9" x14ac:dyDescent="0.25">
      <c r="A103" s="37"/>
      <c r="B103" s="58"/>
      <c r="C103" s="63" t="s">
        <v>201</v>
      </c>
      <c r="D103" s="63">
        <f>F97</f>
        <v>305219</v>
      </c>
      <c r="E103" s="63" t="s">
        <v>674</v>
      </c>
      <c r="F103" s="121">
        <v>90</v>
      </c>
      <c r="G103" s="127">
        <f>E102-F103</f>
        <v>5</v>
      </c>
      <c r="H103" s="46"/>
      <c r="I103" s="129"/>
      <c r="J103" s="48"/>
      <c r="K103" s="48"/>
      <c r="L103" s="48"/>
      <c r="M103" s="48"/>
      <c r="N103" s="48"/>
      <c r="O103" s="48"/>
      <c r="P103" s="48"/>
      <c r="Q103" s="49"/>
      <c r="R103" s="49"/>
      <c r="S103" s="50"/>
      <c r="T103" s="50"/>
      <c r="U103" s="50"/>
      <c r="V103" s="51"/>
      <c r="W103" s="46"/>
      <c r="X103" s="46"/>
      <c r="Y103" s="46"/>
      <c r="Z103" s="52"/>
      <c r="AA103" s="53"/>
      <c r="AB103" s="210"/>
      <c r="AC103" s="210"/>
      <c r="AD103" s="53"/>
      <c r="AE103" s="210"/>
      <c r="AF103" s="48"/>
      <c r="AG103" s="54"/>
      <c r="AH103" s="55"/>
      <c r="AI103" s="55"/>
      <c r="AJ103" s="53"/>
      <c r="AK103" s="56"/>
      <c r="AL103" s="56"/>
    </row>
    <row r="104" spans="1:38" ht="13.9" x14ac:dyDescent="0.25">
      <c r="A104" s="37"/>
      <c r="B104" s="57"/>
      <c r="C104" s="64" t="s">
        <v>202</v>
      </c>
      <c r="D104" s="65">
        <f>J97</f>
        <v>299643</v>
      </c>
      <c r="E104" s="63" t="s">
        <v>626</v>
      </c>
      <c r="F104" s="27" t="s">
        <v>623</v>
      </c>
      <c r="G104" s="27"/>
      <c r="H104" s="311"/>
      <c r="I104" s="28"/>
      <c r="J104" s="48"/>
      <c r="K104" s="48"/>
      <c r="L104" s="48"/>
      <c r="M104" s="48"/>
      <c r="N104" s="48"/>
      <c r="O104" s="48"/>
      <c r="P104" s="48"/>
      <c r="Q104" s="49"/>
      <c r="R104" s="49"/>
      <c r="S104" s="50"/>
      <c r="T104" s="50"/>
      <c r="U104" s="50"/>
      <c r="V104" s="51"/>
      <c r="W104" s="46"/>
      <c r="X104" s="46"/>
      <c r="Y104" s="46"/>
      <c r="Z104" s="52"/>
      <c r="AA104" s="53"/>
      <c r="AB104" s="210"/>
      <c r="AC104" s="210"/>
      <c r="AD104" s="53"/>
      <c r="AE104" s="210"/>
      <c r="AF104" s="48"/>
      <c r="AG104" s="54"/>
      <c r="AH104" s="55"/>
      <c r="AI104" s="55"/>
      <c r="AJ104" s="53"/>
      <c r="AK104" s="56"/>
      <c r="AL104" s="56"/>
    </row>
    <row r="105" spans="1:38" ht="13.9" x14ac:dyDescent="0.25">
      <c r="A105" s="37"/>
      <c r="B105" s="58"/>
      <c r="C105" s="63" t="s">
        <v>203</v>
      </c>
      <c r="D105" s="63">
        <v>213778</v>
      </c>
      <c r="E105" s="63" t="s">
        <v>683</v>
      </c>
      <c r="F105" s="27"/>
      <c r="G105" s="27"/>
      <c r="H105" s="312"/>
      <c r="I105" s="28"/>
      <c r="J105" s="48"/>
      <c r="K105" s="48"/>
      <c r="L105" s="48"/>
      <c r="M105" s="48"/>
      <c r="N105" s="48"/>
      <c r="O105" s="48"/>
      <c r="P105" s="48"/>
      <c r="Q105" s="49"/>
      <c r="R105" s="49"/>
      <c r="S105" s="50"/>
      <c r="T105" s="50"/>
      <c r="U105" s="50"/>
      <c r="V105" s="51"/>
      <c r="W105" s="46"/>
      <c r="X105" s="46"/>
      <c r="Y105" s="46"/>
      <c r="Z105" s="52"/>
      <c r="AA105" s="53"/>
      <c r="AB105" s="210"/>
      <c r="AC105" s="210"/>
      <c r="AD105" s="53"/>
      <c r="AE105" s="210"/>
      <c r="AF105" s="48"/>
      <c r="AG105" s="54"/>
      <c r="AH105" s="55"/>
      <c r="AI105" s="55"/>
      <c r="AJ105" s="53"/>
      <c r="AK105" s="56"/>
      <c r="AL105" s="56"/>
    </row>
    <row r="106" spans="1:38" ht="13.9" x14ac:dyDescent="0.25">
      <c r="A106" s="37"/>
      <c r="B106" s="57"/>
      <c r="C106" s="64" t="s">
        <v>204</v>
      </c>
      <c r="D106" s="65">
        <f>J97-D105</f>
        <v>85865</v>
      </c>
      <c r="E106" s="64"/>
      <c r="F106" s="28" t="s">
        <v>675</v>
      </c>
      <c r="G106" s="127">
        <v>80775</v>
      </c>
      <c r="H106" s="311"/>
      <c r="I106" s="28"/>
      <c r="J106" s="48"/>
      <c r="K106" s="48"/>
      <c r="L106" s="48"/>
      <c r="M106" s="48"/>
      <c r="N106" s="48"/>
      <c r="O106" s="48"/>
      <c r="P106" s="48"/>
      <c r="Q106" s="49"/>
      <c r="R106" s="49"/>
      <c r="S106" s="50"/>
      <c r="T106" s="50"/>
      <c r="U106" s="50"/>
      <c r="V106" s="51"/>
      <c r="W106" s="46"/>
      <c r="X106" s="46"/>
      <c r="Y106" s="46"/>
      <c r="Z106" s="52"/>
      <c r="AA106" s="53"/>
      <c r="AB106" s="210"/>
      <c r="AC106" s="210"/>
      <c r="AD106" s="53"/>
      <c r="AE106" s="210"/>
      <c r="AF106" s="48"/>
      <c r="AG106" s="54"/>
      <c r="AH106" s="55"/>
      <c r="AI106" s="55"/>
      <c r="AJ106" s="53"/>
      <c r="AK106" s="56"/>
      <c r="AL106" s="56"/>
    </row>
    <row r="107" spans="1:38" ht="13.9" x14ac:dyDescent="0.25">
      <c r="A107" s="37"/>
      <c r="B107" s="58"/>
      <c r="C107" s="44" t="s">
        <v>205</v>
      </c>
      <c r="D107" s="44">
        <f>D103-D104</f>
        <v>5576</v>
      </c>
      <c r="E107" s="44"/>
      <c r="F107" s="27"/>
      <c r="G107" s="27"/>
      <c r="H107" s="311"/>
      <c r="I107" s="28"/>
      <c r="J107" s="48"/>
      <c r="K107" s="48"/>
      <c r="L107" s="48"/>
      <c r="M107" s="48"/>
      <c r="N107" s="48"/>
      <c r="O107" s="48"/>
      <c r="P107" s="48"/>
      <c r="Q107" s="49"/>
      <c r="R107" s="49"/>
      <c r="S107" s="50"/>
      <c r="T107" s="50"/>
      <c r="U107" s="50"/>
      <c r="V107" s="51"/>
      <c r="W107" s="46"/>
      <c r="X107" s="46"/>
      <c r="Y107" s="46"/>
      <c r="Z107" s="52"/>
      <c r="AA107" s="53"/>
      <c r="AB107" s="210"/>
      <c r="AC107" s="210"/>
      <c r="AD107" s="53"/>
      <c r="AE107" s="210"/>
      <c r="AF107" s="48"/>
      <c r="AG107" s="54"/>
      <c r="AH107" s="55"/>
      <c r="AI107" s="55"/>
      <c r="AJ107" s="53"/>
      <c r="AK107" s="56"/>
      <c r="AL107" s="56"/>
    </row>
    <row r="108" spans="1:38" ht="13.9" x14ac:dyDescent="0.25">
      <c r="A108" s="37"/>
      <c r="B108" s="58"/>
      <c r="C108" s="44" t="s">
        <v>248</v>
      </c>
      <c r="D108" s="44" t="s">
        <v>676</v>
      </c>
      <c r="E108" s="44"/>
      <c r="F108" s="27"/>
      <c r="G108" s="27"/>
      <c r="H108" s="311"/>
      <c r="I108" s="28"/>
      <c r="J108" s="48"/>
      <c r="K108" s="48"/>
      <c r="L108" s="48"/>
      <c r="M108" s="48"/>
      <c r="N108" s="48"/>
      <c r="O108" s="48"/>
      <c r="P108" s="48"/>
      <c r="Q108" s="49"/>
      <c r="R108" s="49"/>
      <c r="S108" s="50"/>
      <c r="T108" s="50"/>
      <c r="U108" s="50"/>
      <c r="V108" s="51"/>
      <c r="W108" s="46"/>
      <c r="X108" s="46"/>
      <c r="Y108" s="46"/>
      <c r="Z108" s="52"/>
      <c r="AA108" s="53"/>
      <c r="AB108" s="210"/>
      <c r="AC108" s="210"/>
      <c r="AD108" s="53"/>
      <c r="AE108" s="210"/>
      <c r="AF108" s="48"/>
      <c r="AG108" s="54"/>
      <c r="AH108" s="55"/>
      <c r="AI108" s="55"/>
      <c r="AJ108" s="53"/>
      <c r="AK108" s="56"/>
      <c r="AL108" s="56"/>
    </row>
    <row r="109" spans="1:38" ht="13.9" x14ac:dyDescent="0.25">
      <c r="A109" s="37"/>
      <c r="B109" s="57"/>
      <c r="C109" s="66" t="s">
        <v>206</v>
      </c>
      <c r="D109" s="64" t="s">
        <v>539</v>
      </c>
      <c r="E109" s="63"/>
      <c r="F109" s="27"/>
      <c r="G109" s="27"/>
      <c r="H109" s="28"/>
      <c r="I109" s="28"/>
      <c r="J109" s="48"/>
      <c r="K109" s="48"/>
      <c r="L109" s="48"/>
      <c r="M109" s="48"/>
      <c r="N109" s="48"/>
      <c r="O109" s="48"/>
      <c r="P109" s="48"/>
      <c r="Q109" s="49"/>
      <c r="R109" s="49"/>
      <c r="S109" s="50"/>
      <c r="T109" s="50"/>
      <c r="U109" s="50"/>
      <c r="V109" s="51"/>
      <c r="W109" s="46"/>
      <c r="X109" s="46"/>
      <c r="Y109" s="46"/>
      <c r="Z109" s="52"/>
      <c r="AA109" s="53"/>
      <c r="AB109" s="210"/>
      <c r="AC109" s="210"/>
      <c r="AD109" s="53"/>
      <c r="AE109" s="210"/>
      <c r="AF109" s="48"/>
      <c r="AG109" s="54"/>
      <c r="AH109" s="55"/>
      <c r="AI109" s="55"/>
      <c r="AJ109" s="53"/>
      <c r="AK109" s="56"/>
      <c r="AL109" s="56"/>
    </row>
    <row r="110" spans="1:38" ht="13.9" x14ac:dyDescent="0.25">
      <c r="A110" s="37"/>
      <c r="B110" s="58"/>
      <c r="C110" s="63" t="s">
        <v>207</v>
      </c>
      <c r="D110" s="63" t="s">
        <v>209</v>
      </c>
      <c r="E110" s="63"/>
      <c r="F110" s="27"/>
      <c r="G110" s="27"/>
      <c r="H110" s="28"/>
      <c r="I110" s="28"/>
      <c r="J110" s="48"/>
      <c r="K110" s="48"/>
      <c r="L110" s="48"/>
      <c r="M110" s="48"/>
      <c r="N110" s="48"/>
      <c r="O110" s="48"/>
      <c r="P110" s="48"/>
      <c r="Q110" s="49"/>
      <c r="R110" s="49"/>
      <c r="S110" s="50"/>
      <c r="T110" s="50"/>
      <c r="U110" s="50"/>
      <c r="V110" s="51"/>
      <c r="W110" s="46"/>
      <c r="X110" s="46"/>
      <c r="Y110" s="46"/>
      <c r="Z110" s="52"/>
      <c r="AA110" s="53"/>
      <c r="AB110" s="210"/>
      <c r="AC110" s="210"/>
      <c r="AD110" s="53"/>
      <c r="AE110" s="210"/>
      <c r="AF110" s="48"/>
      <c r="AG110" s="54"/>
      <c r="AH110" s="55"/>
      <c r="AI110" s="55"/>
      <c r="AJ110" s="53"/>
      <c r="AK110" s="56"/>
      <c r="AL110" s="56"/>
    </row>
    <row r="111" spans="1:38" ht="13.9" x14ac:dyDescent="0.25">
      <c r="A111" s="37"/>
      <c r="B111" s="46"/>
      <c r="C111" s="46"/>
      <c r="D111" s="47"/>
      <c r="E111" s="46"/>
      <c r="F111" s="46"/>
      <c r="G111" s="48"/>
      <c r="H111" s="46"/>
      <c r="I111" s="46"/>
      <c r="J111" s="48"/>
      <c r="K111" s="48"/>
      <c r="L111" s="48"/>
      <c r="M111" s="48"/>
      <c r="N111" s="48"/>
      <c r="O111" s="48"/>
      <c r="P111" s="48"/>
      <c r="Q111" s="49"/>
      <c r="R111" s="49"/>
      <c r="S111" s="50"/>
      <c r="T111" s="50"/>
      <c r="U111" s="50"/>
      <c r="V111" s="51"/>
      <c r="W111" s="46"/>
      <c r="X111" s="46"/>
      <c r="Y111" s="46"/>
      <c r="Z111" s="52"/>
      <c r="AA111" s="53"/>
      <c r="AB111" s="210"/>
      <c r="AC111" s="210"/>
      <c r="AD111" s="53"/>
      <c r="AE111" s="210"/>
      <c r="AF111" s="56"/>
      <c r="AG111" s="54"/>
      <c r="AH111" s="55"/>
      <c r="AI111" s="55"/>
      <c r="AJ111" s="53"/>
      <c r="AK111" s="56"/>
      <c r="AL111" s="56"/>
    </row>
    <row r="112" spans="1:38" ht="35.25" customHeight="1" x14ac:dyDescent="0.25">
      <c r="A112" s="37"/>
      <c r="B112" s="67" t="s">
        <v>304</v>
      </c>
      <c r="C112" s="46"/>
      <c r="D112" s="47"/>
      <c r="E112" s="46"/>
      <c r="F112" s="45"/>
      <c r="G112" s="48"/>
      <c r="H112" s="46"/>
      <c r="I112" s="46"/>
      <c r="J112" s="48"/>
      <c r="K112" s="48"/>
      <c r="L112" s="48"/>
      <c r="M112" s="48"/>
      <c r="N112" s="48"/>
      <c r="O112" s="48"/>
      <c r="P112" s="48"/>
      <c r="Q112" s="49"/>
      <c r="R112" s="49"/>
      <c r="S112" s="50"/>
      <c r="T112" s="50"/>
      <c r="U112" s="50"/>
      <c r="V112" s="51"/>
      <c r="W112" s="46"/>
      <c r="X112" s="46"/>
      <c r="Y112" s="46"/>
      <c r="Z112" s="52"/>
      <c r="AA112" s="53"/>
      <c r="AB112" s="210"/>
      <c r="AC112" s="210"/>
      <c r="AD112" s="53"/>
      <c r="AE112" s="210"/>
      <c r="AF112" s="56"/>
      <c r="AG112" s="54"/>
      <c r="AH112" s="55"/>
      <c r="AI112" s="55"/>
      <c r="AJ112" s="53"/>
      <c r="AK112" s="56"/>
      <c r="AL112" s="56"/>
    </row>
    <row r="113" spans="1:38" ht="22.5" customHeight="1" x14ac:dyDescent="0.25">
      <c r="A113" s="37"/>
      <c r="B113" s="67" t="s">
        <v>497</v>
      </c>
      <c r="C113" s="46"/>
      <c r="D113" s="47"/>
      <c r="E113" s="46"/>
      <c r="F113" s="28"/>
      <c r="G113" s="48"/>
      <c r="H113" s="46"/>
      <c r="I113" s="46"/>
      <c r="J113" s="48"/>
      <c r="K113" s="48"/>
      <c r="L113" s="48"/>
      <c r="M113" s="48"/>
      <c r="N113" s="48"/>
      <c r="O113" s="48"/>
      <c r="P113" s="48"/>
      <c r="Q113" s="49"/>
      <c r="R113" s="49"/>
      <c r="S113" s="50"/>
      <c r="T113" s="50"/>
      <c r="U113" s="50"/>
      <c r="V113" s="51"/>
      <c r="W113" s="46"/>
      <c r="X113" s="46"/>
      <c r="Y113" s="46"/>
      <c r="Z113" s="52"/>
      <c r="AA113" s="53"/>
      <c r="AB113" s="210"/>
      <c r="AC113" s="210"/>
      <c r="AD113" s="53"/>
      <c r="AE113" s="210"/>
      <c r="AF113" s="56"/>
      <c r="AG113" s="54"/>
      <c r="AH113" s="55"/>
      <c r="AI113" s="55"/>
      <c r="AJ113" s="53"/>
      <c r="AK113" s="56"/>
      <c r="AL113" s="56"/>
    </row>
    <row r="114" spans="1:38" ht="13.9" x14ac:dyDescent="0.25">
      <c r="H114" s="179"/>
      <c r="Q114" s="98"/>
      <c r="R114" s="98"/>
      <c r="S114" s="99"/>
      <c r="T114" s="99"/>
      <c r="U114" s="99"/>
      <c r="V114" s="100"/>
    </row>
    <row r="115" spans="1:38" ht="17.45" x14ac:dyDescent="0.25">
      <c r="B115" s="10" t="s">
        <v>245</v>
      </c>
      <c r="C115" s="82" t="s">
        <v>237</v>
      </c>
      <c r="D115" s="11" t="s">
        <v>238</v>
      </c>
      <c r="E115" s="11" t="s">
        <v>246</v>
      </c>
      <c r="F115" s="12"/>
      <c r="H115" s="179"/>
      <c r="M115" s="101"/>
      <c r="N115" s="101"/>
      <c r="O115" s="102"/>
      <c r="P115" s="1221"/>
      <c r="Q115" s="1221"/>
      <c r="R115" s="1221"/>
      <c r="S115" s="1222"/>
      <c r="T115" s="1222"/>
      <c r="U115" s="1222"/>
      <c r="V115" s="1222"/>
    </row>
    <row r="116" spans="1:38" ht="14.45" x14ac:dyDescent="0.25">
      <c r="B116" s="12" t="s">
        <v>225</v>
      </c>
      <c r="C116" s="12">
        <v>62</v>
      </c>
      <c r="D116" s="12">
        <v>28</v>
      </c>
      <c r="E116" s="12"/>
      <c r="F116" s="12"/>
      <c r="H116" s="179"/>
      <c r="M116" s="103"/>
      <c r="N116" s="103"/>
      <c r="O116" s="104"/>
      <c r="P116" s="1219"/>
      <c r="Q116" s="1219"/>
      <c r="R116" s="1219"/>
      <c r="S116" s="105"/>
      <c r="T116" s="105"/>
      <c r="U116" s="1217"/>
      <c r="V116" s="1217"/>
    </row>
    <row r="117" spans="1:38" ht="14.45" x14ac:dyDescent="0.25">
      <c r="B117" s="12" t="s">
        <v>226</v>
      </c>
      <c r="C117" s="12">
        <v>93</v>
      </c>
      <c r="D117" s="12">
        <v>33</v>
      </c>
      <c r="E117" s="12"/>
      <c r="F117" s="12"/>
      <c r="M117" s="103"/>
      <c r="N117" s="103"/>
      <c r="O117" s="104"/>
      <c r="P117" s="1219"/>
      <c r="Q117" s="1219"/>
      <c r="R117" s="1219"/>
      <c r="S117" s="105"/>
      <c r="T117" s="105"/>
      <c r="U117" s="1217"/>
      <c r="V117" s="1217"/>
    </row>
    <row r="118" spans="1:38" ht="14.45" x14ac:dyDescent="0.25">
      <c r="B118" s="13" t="s">
        <v>227</v>
      </c>
      <c r="C118" s="80">
        <f>D103</f>
        <v>305219</v>
      </c>
      <c r="D118" s="13">
        <v>139557</v>
      </c>
      <c r="E118" s="14">
        <f>D118+C118</f>
        <v>444776</v>
      </c>
      <c r="F118" s="12" t="s">
        <v>16</v>
      </c>
      <c r="H118" s="179"/>
      <c r="M118" s="103"/>
      <c r="N118" s="103"/>
      <c r="O118" s="104"/>
      <c r="P118" s="1219"/>
      <c r="Q118" s="1219"/>
      <c r="R118" s="1219"/>
      <c r="S118" s="105"/>
      <c r="T118" s="105"/>
      <c r="U118" s="1217"/>
      <c r="V118" s="1217"/>
    </row>
    <row r="119" spans="1:38" ht="14.45" x14ac:dyDescent="0.25">
      <c r="B119" s="12" t="s">
        <v>228</v>
      </c>
      <c r="C119" s="12">
        <v>8</v>
      </c>
      <c r="D119" s="12">
        <v>5</v>
      </c>
      <c r="E119" s="12"/>
      <c r="F119" s="12"/>
      <c r="M119" s="103"/>
      <c r="N119" s="103"/>
      <c r="O119" s="104"/>
      <c r="P119" s="1219"/>
      <c r="Q119" s="1219"/>
      <c r="R119" s="1219"/>
      <c r="S119" s="105"/>
      <c r="T119" s="105"/>
      <c r="U119" s="1217"/>
      <c r="V119" s="1217"/>
    </row>
    <row r="120" spans="1:38" ht="14.45" x14ac:dyDescent="0.25">
      <c r="B120" s="12" t="s">
        <v>229</v>
      </c>
      <c r="C120" s="12" t="s">
        <v>234</v>
      </c>
      <c r="D120" s="12" t="s">
        <v>230</v>
      </c>
      <c r="E120" s="12"/>
      <c r="F120" s="12"/>
      <c r="M120" s="103"/>
      <c r="N120" s="103"/>
      <c r="O120" s="104"/>
      <c r="P120" s="1219"/>
      <c r="Q120" s="1219"/>
      <c r="R120" s="1219"/>
      <c r="S120" s="105"/>
      <c r="T120" s="105"/>
      <c r="U120" s="1217"/>
      <c r="V120" s="1217"/>
    </row>
    <row r="121" spans="1:38" ht="14.45" x14ac:dyDescent="0.25">
      <c r="B121" s="12" t="s">
        <v>231</v>
      </c>
      <c r="C121" s="12" t="s">
        <v>235</v>
      </c>
      <c r="D121" s="12" t="s">
        <v>232</v>
      </c>
      <c r="E121" s="12"/>
      <c r="F121" s="12"/>
      <c r="M121" s="103"/>
      <c r="N121" s="103"/>
      <c r="O121" s="104"/>
      <c r="P121" s="1219"/>
      <c r="Q121" s="1219"/>
      <c r="R121" s="1219"/>
      <c r="S121" s="105"/>
      <c r="T121" s="105"/>
      <c r="U121" s="1217"/>
      <c r="V121" s="1217"/>
    </row>
    <row r="122" spans="1:38" ht="14.45" x14ac:dyDescent="0.25">
      <c r="B122" s="83" t="s">
        <v>239</v>
      </c>
      <c r="C122" s="83" t="s">
        <v>240</v>
      </c>
      <c r="D122" s="83" t="s">
        <v>241</v>
      </c>
      <c r="E122" s="83"/>
      <c r="F122" s="83"/>
      <c r="M122" s="103"/>
      <c r="N122" s="103"/>
      <c r="O122" s="104"/>
      <c r="P122" s="1219"/>
      <c r="Q122" s="1219"/>
      <c r="R122" s="1219"/>
      <c r="S122" s="105"/>
      <c r="T122" s="105"/>
      <c r="U122" s="1217"/>
      <c r="V122" s="1217"/>
    </row>
    <row r="123" spans="1:38" ht="14.45" x14ac:dyDescent="0.25">
      <c r="B123" s="12" t="s">
        <v>233</v>
      </c>
      <c r="C123" s="12">
        <v>3295</v>
      </c>
      <c r="D123" s="12">
        <v>4190</v>
      </c>
      <c r="E123" s="12"/>
      <c r="F123" s="12"/>
      <c r="M123" s="103"/>
      <c r="N123" s="103"/>
      <c r="O123" s="106"/>
      <c r="P123" s="1219"/>
      <c r="Q123" s="1219"/>
      <c r="R123" s="1219"/>
      <c r="S123" s="105"/>
      <c r="T123" s="105"/>
      <c r="U123" s="1217"/>
      <c r="V123" s="1217"/>
    </row>
    <row r="124" spans="1:38" ht="14.45" x14ac:dyDescent="0.25">
      <c r="B124" s="12" t="s">
        <v>252</v>
      </c>
      <c r="C124" s="12" t="s">
        <v>236</v>
      </c>
      <c r="D124" s="12">
        <v>0</v>
      </c>
      <c r="E124" s="12"/>
      <c r="F124" s="12"/>
      <c r="M124" s="103"/>
      <c r="N124" s="103"/>
      <c r="O124" s="104"/>
      <c r="P124" s="1219"/>
      <c r="Q124" s="1219"/>
      <c r="R124" s="1219"/>
      <c r="S124" s="105"/>
      <c r="T124" s="105"/>
      <c r="U124" s="1217"/>
      <c r="V124" s="1217"/>
    </row>
    <row r="125" spans="1:38" ht="14.45" x14ac:dyDescent="0.25">
      <c r="B125" s="12" t="s">
        <v>242</v>
      </c>
      <c r="C125" s="12">
        <v>12</v>
      </c>
      <c r="D125" s="12">
        <v>1</v>
      </c>
      <c r="E125" s="12"/>
      <c r="F125" s="12"/>
      <c r="M125" s="103"/>
      <c r="N125" s="103"/>
      <c r="O125" s="104"/>
      <c r="P125" s="1219"/>
      <c r="Q125" s="1219"/>
      <c r="R125" s="1219"/>
      <c r="S125" s="105"/>
      <c r="T125" s="105"/>
      <c r="U125" s="1217"/>
      <c r="V125" s="1217"/>
    </row>
    <row r="126" spans="1:38" ht="14.45" x14ac:dyDescent="0.25">
      <c r="B126" s="12" t="s">
        <v>243</v>
      </c>
      <c r="C126" s="12">
        <v>27</v>
      </c>
      <c r="D126" s="12">
        <v>10</v>
      </c>
      <c r="E126" s="12"/>
      <c r="F126" s="12"/>
      <c r="M126" s="103"/>
      <c r="N126" s="103"/>
      <c r="O126" s="104"/>
      <c r="P126" s="1219"/>
      <c r="Q126" s="1219"/>
      <c r="R126" s="1219"/>
      <c r="S126" s="105"/>
      <c r="T126" s="105"/>
      <c r="U126" s="1217"/>
      <c r="V126" s="1217"/>
    </row>
    <row r="127" spans="1:38" ht="14.45" x14ac:dyDescent="0.25">
      <c r="B127" s="12" t="s">
        <v>244</v>
      </c>
      <c r="C127" s="12">
        <v>24</v>
      </c>
      <c r="D127" s="12">
        <v>11</v>
      </c>
      <c r="E127" s="12"/>
      <c r="F127" s="12"/>
      <c r="M127" s="103"/>
      <c r="N127" s="103"/>
      <c r="O127" s="106"/>
      <c r="P127" s="1219"/>
      <c r="Q127" s="1219"/>
      <c r="R127" s="1219"/>
      <c r="S127" s="105"/>
      <c r="T127" s="105"/>
      <c r="U127" s="1217"/>
      <c r="V127" s="1217"/>
    </row>
    <row r="128" spans="1:38" ht="13.9" x14ac:dyDescent="0.25">
      <c r="B128" s="12" t="s">
        <v>247</v>
      </c>
      <c r="C128" s="15">
        <v>31.4</v>
      </c>
      <c r="D128" s="12">
        <v>24.19</v>
      </c>
      <c r="E128" s="12"/>
      <c r="F128" s="12"/>
      <c r="M128" s="103"/>
      <c r="N128" s="103"/>
      <c r="O128" s="107"/>
      <c r="P128" s="1216"/>
      <c r="Q128" s="1216"/>
      <c r="R128" s="1216"/>
      <c r="S128" s="105"/>
      <c r="T128" s="105"/>
      <c r="U128" s="1217"/>
      <c r="V128" s="1217"/>
    </row>
    <row r="129" spans="2:35" ht="13.9" x14ac:dyDescent="0.25">
      <c r="B129" s="12" t="s">
        <v>253</v>
      </c>
      <c r="C129" s="16">
        <v>9422593.3399999849</v>
      </c>
      <c r="D129" s="15">
        <v>3465395.9200000004</v>
      </c>
      <c r="E129" s="12"/>
      <c r="F129" s="12"/>
      <c r="M129" s="103"/>
      <c r="N129" s="103"/>
      <c r="O129" s="107"/>
      <c r="P129" s="1216"/>
      <c r="Q129" s="1216"/>
      <c r="R129" s="1216"/>
      <c r="S129" s="105"/>
      <c r="T129" s="105"/>
      <c r="U129" s="1217"/>
      <c r="V129" s="1217"/>
    </row>
    <row r="130" spans="2:35" ht="13.9" x14ac:dyDescent="0.25">
      <c r="B130" s="12" t="s">
        <v>302</v>
      </c>
      <c r="C130" s="16">
        <f>C129/1000000</f>
        <v>9.4225933399999846</v>
      </c>
      <c r="D130" s="16">
        <f>D129/1000000</f>
        <v>3.4653959200000002</v>
      </c>
      <c r="E130" s="16">
        <f>D130+C130</f>
        <v>12.887989259999985</v>
      </c>
      <c r="F130" s="12" t="s">
        <v>303</v>
      </c>
      <c r="M130" s="103"/>
      <c r="N130" s="103"/>
      <c r="O130" s="107"/>
      <c r="P130" s="1216"/>
      <c r="Q130" s="1216"/>
      <c r="R130" s="1216"/>
      <c r="S130" s="105"/>
      <c r="T130" s="105"/>
      <c r="U130" s="1217"/>
      <c r="V130" s="1217"/>
    </row>
    <row r="131" spans="2:35" ht="8.25" customHeight="1" x14ac:dyDescent="0.25">
      <c r="B131" s="12"/>
      <c r="C131" s="12"/>
      <c r="D131" s="12"/>
      <c r="E131" s="12"/>
      <c r="F131" s="12"/>
      <c r="M131" s="103"/>
      <c r="N131" s="103"/>
      <c r="O131" s="1218"/>
      <c r="P131" s="1218"/>
      <c r="Q131" s="108"/>
      <c r="R131" s="1217"/>
      <c r="S131" s="1217"/>
      <c r="T131" s="1217"/>
      <c r="U131" s="1217"/>
      <c r="V131" s="109"/>
    </row>
    <row r="132" spans="2:35" ht="14.45" thickBot="1" x14ac:dyDescent="0.3">
      <c r="B132" s="86" t="s">
        <v>401</v>
      </c>
      <c r="C132" s="87">
        <v>186346</v>
      </c>
      <c r="D132" s="88">
        <f>C132/1000000</f>
        <v>0.18634600000000001</v>
      </c>
      <c r="E132" s="89">
        <f>E130+D132</f>
        <v>13.074335259999986</v>
      </c>
      <c r="F132" s="86" t="s">
        <v>303</v>
      </c>
      <c r="M132" s="110"/>
      <c r="N132" s="110"/>
      <c r="O132" s="110"/>
      <c r="P132" s="110"/>
      <c r="Q132" s="110"/>
      <c r="R132" s="110"/>
      <c r="S132" s="110"/>
      <c r="T132" s="110"/>
      <c r="U132" s="110"/>
      <c r="V132" s="110"/>
    </row>
    <row r="133" spans="2:35" ht="14.45" thickTop="1" x14ac:dyDescent="0.25">
      <c r="B133" s="84" t="s">
        <v>250</v>
      </c>
      <c r="C133" s="84" t="s">
        <v>251</v>
      </c>
      <c r="D133" s="84"/>
      <c r="E133" s="85"/>
      <c r="F133" s="84"/>
      <c r="Q133" s="98"/>
      <c r="R133" s="98"/>
      <c r="S133" s="99"/>
      <c r="T133" s="99"/>
      <c r="U133" s="99"/>
      <c r="V133" s="100"/>
    </row>
    <row r="134" spans="2:35" ht="13.9" x14ac:dyDescent="0.25">
      <c r="Q134" s="98"/>
      <c r="R134" s="98"/>
      <c r="S134" s="99"/>
      <c r="T134" s="99"/>
      <c r="U134" s="99"/>
      <c r="V134" s="100"/>
    </row>
    <row r="135" spans="2:35" ht="13.9" x14ac:dyDescent="0.25">
      <c r="C135" s="81"/>
      <c r="Q135" s="98"/>
      <c r="R135" s="98"/>
      <c r="S135" s="99"/>
      <c r="T135" s="99"/>
      <c r="U135" s="99"/>
      <c r="V135" s="100"/>
    </row>
    <row r="136" spans="2:35" ht="13.9" x14ac:dyDescent="0.25">
      <c r="B136" s="25" t="s">
        <v>60</v>
      </c>
      <c r="C136" s="26" t="s">
        <v>98</v>
      </c>
      <c r="D136" s="26" t="s">
        <v>61</v>
      </c>
      <c r="E136" s="26"/>
      <c r="F136" s="36" t="s">
        <v>99</v>
      </c>
      <c r="G136" s="33"/>
      <c r="H136" s="75"/>
      <c r="I136" s="75"/>
      <c r="J136" s="33"/>
      <c r="K136" s="72"/>
      <c r="L136" s="72"/>
      <c r="M136" s="72"/>
      <c r="N136" s="72"/>
      <c r="O136" s="72"/>
      <c r="P136" s="72"/>
      <c r="Q136" s="111"/>
      <c r="R136" s="111"/>
      <c r="S136" s="112"/>
      <c r="T136" s="112"/>
      <c r="U136" s="112"/>
      <c r="V136" s="113"/>
      <c r="W136" s="75"/>
      <c r="X136" s="75"/>
      <c r="Y136" s="75"/>
    </row>
    <row r="137" spans="2:35" ht="13.9" x14ac:dyDescent="0.25">
      <c r="B137" s="25" t="s">
        <v>104</v>
      </c>
      <c r="C137" s="26">
        <v>10000</v>
      </c>
      <c r="D137" s="26">
        <v>0</v>
      </c>
      <c r="E137" s="26"/>
      <c r="F137" s="36">
        <f>C137+D137</f>
        <v>10000</v>
      </c>
      <c r="G137" s="33"/>
      <c r="H137" s="75"/>
      <c r="I137" s="75"/>
      <c r="J137" s="33"/>
      <c r="K137" s="33"/>
      <c r="L137" s="33"/>
      <c r="M137" s="33"/>
      <c r="N137" s="33"/>
      <c r="O137" s="33"/>
      <c r="P137" s="33"/>
      <c r="Q137" s="111"/>
      <c r="R137" s="111"/>
      <c r="S137" s="114"/>
      <c r="T137" s="114"/>
      <c r="U137" s="114"/>
      <c r="V137" s="113"/>
      <c r="W137" s="75"/>
      <c r="X137" s="75"/>
      <c r="Y137" s="75"/>
    </row>
    <row r="138" spans="2:35" ht="18" x14ac:dyDescent="0.35">
      <c r="B138" s="25" t="s">
        <v>105</v>
      </c>
      <c r="C138" s="26">
        <v>35000</v>
      </c>
      <c r="D138" s="26">
        <v>0</v>
      </c>
      <c r="E138" s="26"/>
      <c r="F138" s="36">
        <f t="shared" ref="F138:F143" si="9">C138+D138</f>
        <v>35000</v>
      </c>
      <c r="G138" s="33"/>
      <c r="H138" s="75"/>
      <c r="I138" s="75"/>
      <c r="J138" s="115"/>
      <c r="K138" s="77"/>
      <c r="L138" s="77"/>
      <c r="M138" s="77"/>
      <c r="N138" s="77"/>
      <c r="O138" s="77"/>
      <c r="P138" s="77"/>
      <c r="Q138" s="77"/>
      <c r="R138" s="77"/>
      <c r="S138" s="77"/>
      <c r="T138" s="77"/>
      <c r="U138" s="77"/>
      <c r="V138" s="78"/>
      <c r="W138" s="78"/>
      <c r="X138" s="78"/>
      <c r="Y138" s="78"/>
      <c r="Z138" s="115"/>
      <c r="AA138" s="77"/>
      <c r="AB138" s="78"/>
      <c r="AC138" s="78"/>
      <c r="AD138" s="77"/>
      <c r="AE138" s="78"/>
      <c r="AG138" s="77"/>
      <c r="AH138" s="78"/>
      <c r="AI138" s="78"/>
    </row>
    <row r="139" spans="2:35" ht="13.9" x14ac:dyDescent="0.25">
      <c r="B139" s="25" t="s">
        <v>100</v>
      </c>
      <c r="C139" s="26">
        <v>65000</v>
      </c>
      <c r="D139" s="26">
        <v>0</v>
      </c>
      <c r="E139" s="26"/>
      <c r="F139" s="36">
        <v>83000</v>
      </c>
      <c r="G139" s="33"/>
      <c r="H139" s="75"/>
      <c r="I139" s="75"/>
      <c r="J139" s="33"/>
      <c r="K139" s="33"/>
      <c r="L139" s="33"/>
      <c r="M139" s="33"/>
      <c r="N139" s="33"/>
      <c r="O139" s="33"/>
      <c r="P139" s="33"/>
      <c r="Q139" s="111"/>
      <c r="R139" s="111"/>
      <c r="S139" s="114"/>
      <c r="T139" s="114"/>
      <c r="U139" s="114"/>
      <c r="V139" s="113"/>
      <c r="W139" s="75"/>
      <c r="X139" s="75"/>
      <c r="Y139" s="75"/>
    </row>
    <row r="140" spans="2:35" ht="13.9" x14ac:dyDescent="0.25">
      <c r="B140" s="25" t="s">
        <v>101</v>
      </c>
      <c r="C140" s="26">
        <v>85000</v>
      </c>
      <c r="D140" s="26">
        <v>5000</v>
      </c>
      <c r="E140" s="26"/>
      <c r="F140" s="36">
        <f t="shared" si="9"/>
        <v>90000</v>
      </c>
      <c r="G140" s="33"/>
      <c r="H140" s="75"/>
      <c r="I140" s="75"/>
      <c r="J140" s="33"/>
      <c r="K140" s="33"/>
      <c r="L140" s="33"/>
      <c r="M140" s="33"/>
      <c r="N140" s="33"/>
      <c r="O140" s="33"/>
      <c r="P140" s="33"/>
      <c r="Q140" s="111"/>
      <c r="R140" s="111"/>
      <c r="S140" s="114"/>
      <c r="T140" s="114"/>
      <c r="U140" s="114"/>
      <c r="V140" s="113"/>
      <c r="W140" s="75"/>
      <c r="X140" s="75"/>
      <c r="Y140" s="75"/>
    </row>
    <row r="141" spans="2:35" ht="13.9" x14ac:dyDescent="0.25">
      <c r="B141" s="25" t="s">
        <v>102</v>
      </c>
      <c r="C141" s="26">
        <v>56000</v>
      </c>
      <c r="D141" s="26">
        <v>29000</v>
      </c>
      <c r="E141" s="26"/>
      <c r="F141" s="36">
        <f t="shared" si="9"/>
        <v>85000</v>
      </c>
      <c r="G141" s="33"/>
      <c r="H141" s="75"/>
      <c r="I141" s="75"/>
      <c r="J141" s="33"/>
      <c r="K141" s="33"/>
      <c r="L141" s="33"/>
      <c r="M141" s="33"/>
      <c r="N141" s="33"/>
      <c r="O141" s="33"/>
      <c r="P141" s="33"/>
      <c r="Q141" s="111"/>
      <c r="R141" s="111"/>
      <c r="S141" s="114"/>
      <c r="T141" s="114"/>
      <c r="U141" s="114"/>
      <c r="V141" s="113"/>
      <c r="W141" s="75"/>
      <c r="X141" s="75"/>
      <c r="Y141" s="75"/>
    </row>
    <row r="142" spans="2:35" ht="13.9" x14ac:dyDescent="0.25">
      <c r="B142" s="25" t="s">
        <v>103</v>
      </c>
      <c r="C142" s="26">
        <v>2000</v>
      </c>
      <c r="D142" s="26">
        <v>8000</v>
      </c>
      <c r="E142" s="26"/>
      <c r="F142" s="36">
        <f t="shared" si="9"/>
        <v>10000</v>
      </c>
      <c r="G142" s="33"/>
      <c r="H142" s="75"/>
      <c r="I142" s="75"/>
      <c r="J142" s="33"/>
      <c r="K142" s="33"/>
      <c r="L142" s="33"/>
      <c r="M142" s="33"/>
      <c r="N142" s="33"/>
      <c r="O142" s="33"/>
      <c r="P142" s="33"/>
      <c r="Q142" s="73"/>
      <c r="R142" s="73"/>
      <c r="S142" s="76"/>
      <c r="T142" s="76"/>
      <c r="U142" s="76"/>
      <c r="V142" s="74"/>
      <c r="W142" s="75"/>
      <c r="X142" s="75"/>
      <c r="Y142" s="75"/>
    </row>
    <row r="143" spans="2:35" ht="13.9" x14ac:dyDescent="0.25">
      <c r="B143" s="25" t="s">
        <v>106</v>
      </c>
      <c r="C143" s="26">
        <v>2000</v>
      </c>
      <c r="D143" s="26">
        <v>5000</v>
      </c>
      <c r="E143" s="26"/>
      <c r="F143" s="36">
        <f t="shared" si="9"/>
        <v>7000</v>
      </c>
      <c r="G143" s="33"/>
      <c r="H143" s="75"/>
      <c r="I143" s="75"/>
      <c r="J143" s="33"/>
      <c r="K143" s="33"/>
      <c r="L143" s="33"/>
      <c r="M143" s="33"/>
      <c r="N143" s="33"/>
      <c r="O143" s="33"/>
      <c r="P143" s="33"/>
      <c r="Q143" s="73"/>
      <c r="R143" s="73"/>
      <c r="S143" s="76"/>
      <c r="T143" s="76"/>
      <c r="U143" s="76"/>
      <c r="V143" s="74"/>
      <c r="W143" s="75"/>
      <c r="X143" s="75"/>
      <c r="Y143" s="75"/>
    </row>
    <row r="146" spans="2:5" ht="14.45" x14ac:dyDescent="0.3">
      <c r="B146" s="1220" t="s">
        <v>317</v>
      </c>
      <c r="C146" s="1220"/>
      <c r="D146" s="1220"/>
    </row>
    <row r="147" spans="2:5" ht="14.45" x14ac:dyDescent="0.3">
      <c r="B147" s="90">
        <v>45352</v>
      </c>
      <c r="C147" s="91" t="s">
        <v>305</v>
      </c>
      <c r="D147" s="39">
        <v>0</v>
      </c>
    </row>
    <row r="148" spans="2:5" ht="14.45" x14ac:dyDescent="0.3">
      <c r="B148" s="92">
        <v>45392</v>
      </c>
      <c r="C148" s="91" t="s">
        <v>306</v>
      </c>
      <c r="D148" s="39" t="s">
        <v>305</v>
      </c>
    </row>
    <row r="149" spans="2:5" ht="14.45" x14ac:dyDescent="0.3">
      <c r="B149" s="92">
        <v>45413</v>
      </c>
      <c r="C149" s="91" t="s">
        <v>307</v>
      </c>
      <c r="D149" s="39" t="s">
        <v>312</v>
      </c>
    </row>
    <row r="150" spans="2:5" ht="14.45" x14ac:dyDescent="0.3">
      <c r="B150" s="92">
        <v>45444</v>
      </c>
      <c r="C150" s="91" t="s">
        <v>308</v>
      </c>
      <c r="D150" s="39" t="s">
        <v>313</v>
      </c>
    </row>
    <row r="151" spans="2:5" ht="14.45" x14ac:dyDescent="0.3">
      <c r="B151" s="92">
        <v>45505</v>
      </c>
      <c r="C151" s="91" t="s">
        <v>309</v>
      </c>
      <c r="D151" s="39" t="s">
        <v>314</v>
      </c>
    </row>
    <row r="152" spans="2:5" ht="14.45" x14ac:dyDescent="0.3">
      <c r="B152" s="92">
        <v>45536</v>
      </c>
      <c r="C152" s="91" t="s">
        <v>310</v>
      </c>
      <c r="D152" s="39" t="s">
        <v>311</v>
      </c>
    </row>
    <row r="153" spans="2:5" ht="14.45" x14ac:dyDescent="0.3">
      <c r="B153" s="92">
        <v>45566</v>
      </c>
      <c r="C153" s="91" t="s">
        <v>311</v>
      </c>
      <c r="D153" s="39">
        <v>0</v>
      </c>
    </row>
    <row r="154" spans="2:5" ht="13.9" x14ac:dyDescent="0.25">
      <c r="B154" s="39" t="s">
        <v>21</v>
      </c>
      <c r="C154" s="39" t="s">
        <v>316</v>
      </c>
      <c r="D154" s="39" t="s">
        <v>315</v>
      </c>
    </row>
    <row r="159" spans="2:5" ht="14.45" x14ac:dyDescent="0.3">
      <c r="B159" s="181" t="s">
        <v>436</v>
      </c>
      <c r="C159"/>
      <c r="D159"/>
      <c r="E159"/>
    </row>
    <row r="160" spans="2:5" thickBot="1" x14ac:dyDescent="0.35">
      <c r="B160" s="182"/>
      <c r="C160"/>
      <c r="D160"/>
      <c r="E160"/>
    </row>
    <row r="161" spans="2:6" thickBot="1" x14ac:dyDescent="0.3">
      <c r="B161" s="1212" t="s">
        <v>437</v>
      </c>
      <c r="C161" s="1213"/>
      <c r="D161" s="1214" t="s">
        <v>438</v>
      </c>
      <c r="E161" s="1215"/>
    </row>
    <row r="162" spans="2:6" thickBot="1" x14ac:dyDescent="0.3">
      <c r="B162" s="183" t="s">
        <v>439</v>
      </c>
      <c r="C162" s="184" t="s">
        <v>11</v>
      </c>
      <c r="D162" s="185" t="s">
        <v>439</v>
      </c>
      <c r="E162" s="185" t="s">
        <v>11</v>
      </c>
    </row>
    <row r="163" spans="2:6" ht="18" thickBot="1" x14ac:dyDescent="0.3">
      <c r="B163" s="186">
        <v>0.625</v>
      </c>
      <c r="C163" s="184" t="s">
        <v>440</v>
      </c>
      <c r="D163" s="187">
        <v>0.625</v>
      </c>
      <c r="E163" s="184" t="s">
        <v>441</v>
      </c>
    </row>
    <row r="164" spans="2:6" ht="14.45" x14ac:dyDescent="0.3">
      <c r="B164" s="188"/>
      <c r="C164"/>
      <c r="D164"/>
      <c r="E164"/>
    </row>
    <row r="165" spans="2:6" ht="14.45" x14ac:dyDescent="0.3">
      <c r="B165" s="180"/>
      <c r="C165"/>
      <c r="D165"/>
      <c r="E165"/>
    </row>
    <row r="166" spans="2:6" ht="14.45" x14ac:dyDescent="0.3">
      <c r="B166" s="189"/>
      <c r="C166"/>
      <c r="D166"/>
      <c r="E166"/>
    </row>
    <row r="167" spans="2:6" ht="14.45" x14ac:dyDescent="0.3">
      <c r="B167" s="189" t="s">
        <v>442</v>
      </c>
      <c r="C167"/>
      <c r="D167"/>
      <c r="E167"/>
    </row>
    <row r="168" spans="2:6" x14ac:dyDescent="0.25">
      <c r="B168" s="190" t="s">
        <v>443</v>
      </c>
      <c r="C168"/>
      <c r="D168"/>
      <c r="E168"/>
    </row>
    <row r="169" spans="2:6" x14ac:dyDescent="0.25">
      <c r="B169" s="190" t="s">
        <v>444</v>
      </c>
      <c r="C169"/>
      <c r="D169"/>
      <c r="E169"/>
    </row>
    <row r="170" spans="2:6" x14ac:dyDescent="0.25">
      <c r="B170" s="190" t="s">
        <v>445</v>
      </c>
      <c r="C170"/>
      <c r="D170"/>
      <c r="E170"/>
    </row>
    <row r="171" spans="2:6" x14ac:dyDescent="0.25">
      <c r="B171" s="190" t="s">
        <v>446</v>
      </c>
      <c r="C171"/>
      <c r="D171"/>
      <c r="E171"/>
    </row>
    <row r="172" spans="2:6" x14ac:dyDescent="0.25">
      <c r="B172" s="190" t="s">
        <v>447</v>
      </c>
      <c r="C172"/>
      <c r="D172"/>
      <c r="E172"/>
    </row>
    <row r="173" spans="2:6" x14ac:dyDescent="0.25">
      <c r="B173" s="190" t="s">
        <v>448</v>
      </c>
      <c r="C173"/>
      <c r="D173"/>
      <c r="E173"/>
    </row>
    <row r="174" spans="2:6" x14ac:dyDescent="0.25">
      <c r="B174" s="190" t="s">
        <v>449</v>
      </c>
      <c r="C174"/>
      <c r="D174"/>
      <c r="E174"/>
    </row>
    <row r="175" spans="2:6" ht="17.25" x14ac:dyDescent="0.25">
      <c r="B175" s="190" t="s">
        <v>450</v>
      </c>
      <c r="C175" s="191"/>
      <c r="D175" s="191"/>
      <c r="E175" s="191"/>
      <c r="F175" s="192"/>
    </row>
    <row r="176" spans="2:6" x14ac:dyDescent="0.25">
      <c r="B176" s="190" t="s">
        <v>451</v>
      </c>
      <c r="C176"/>
      <c r="D176"/>
      <c r="E176"/>
    </row>
    <row r="177" spans="2:5" ht="14.45" x14ac:dyDescent="0.3">
      <c r="B177" s="180"/>
      <c r="C177"/>
      <c r="D177"/>
      <c r="E177"/>
    </row>
  </sheetData>
  <autoFilter ref="A1:AN98" xr:uid="{6DF43CD4-1E26-4048-B4CF-A5D4620A1A4F}"/>
  <mergeCells count="40">
    <mergeCell ref="C101:E101"/>
    <mergeCell ref="P117:R117"/>
    <mergeCell ref="U117:V117"/>
    <mergeCell ref="P118:R118"/>
    <mergeCell ref="U118:V118"/>
    <mergeCell ref="P119:R119"/>
    <mergeCell ref="U119:V119"/>
    <mergeCell ref="P115:R115"/>
    <mergeCell ref="S115:T115"/>
    <mergeCell ref="U115:V115"/>
    <mergeCell ref="P116:R116"/>
    <mergeCell ref="U116:V116"/>
    <mergeCell ref="P120:R120"/>
    <mergeCell ref="U120:V120"/>
    <mergeCell ref="P121:R121"/>
    <mergeCell ref="U121:V121"/>
    <mergeCell ref="B146:D146"/>
    <mergeCell ref="P124:R124"/>
    <mergeCell ref="U124:V124"/>
    <mergeCell ref="P125:R125"/>
    <mergeCell ref="U125:V125"/>
    <mergeCell ref="P122:R122"/>
    <mergeCell ref="U122:V122"/>
    <mergeCell ref="P123:R123"/>
    <mergeCell ref="U123:V123"/>
    <mergeCell ref="P128:R128"/>
    <mergeCell ref="U128:V128"/>
    <mergeCell ref="P129:R129"/>
    <mergeCell ref="U129:V129"/>
    <mergeCell ref="P126:R126"/>
    <mergeCell ref="U126:V126"/>
    <mergeCell ref="P127:R127"/>
    <mergeCell ref="U127:V127"/>
    <mergeCell ref="B161:C161"/>
    <mergeCell ref="D161:E161"/>
    <mergeCell ref="P130:R130"/>
    <mergeCell ref="U130:V130"/>
    <mergeCell ref="O131:P131"/>
    <mergeCell ref="R131:S131"/>
    <mergeCell ref="T131:U131"/>
  </mergeCells>
  <conditionalFormatting sqref="D1:D100 D102:D1048576">
    <cfRule type="duplicateValues" dxfId="25" priority="3"/>
  </conditionalFormatting>
  <pageMargins left="0" right="0" top="0" bottom="0" header="0.3" footer="0.3"/>
  <pageSetup paperSize="9" orientation="landscape" r:id="rId1"/>
  <colBreaks count="1" manualBreakCount="1">
    <brk id="37" max="61"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29B3B-ECF0-44C0-8031-077FF77BB204}">
  <dimension ref="A1:O4"/>
  <sheetViews>
    <sheetView topLeftCell="B1" workbookViewId="0">
      <selection activeCell="D1" sqref="D1"/>
    </sheetView>
  </sheetViews>
  <sheetFormatPr defaultRowHeight="15" x14ac:dyDescent="0.25"/>
  <cols>
    <col min="1" max="1" width="9.140625" style="5"/>
    <col min="2" max="2" width="22.5703125" customWidth="1"/>
    <col min="3" max="3" width="12.28515625" customWidth="1"/>
    <col min="4" max="4" width="34.140625" customWidth="1"/>
    <col min="5" max="5" width="21.28515625" hidden="1" customWidth="1"/>
    <col min="6" max="6" width="9.85546875" hidden="1" customWidth="1"/>
    <col min="7" max="7" width="14.7109375" customWidth="1"/>
    <col min="8" max="8" width="14.140625" style="5" customWidth="1"/>
    <col min="10" max="10" width="9.140625" style="741"/>
    <col min="11" max="11" width="15.5703125" customWidth="1"/>
    <col min="12" max="12" width="13" customWidth="1"/>
    <col min="13" max="13" width="12.85546875" customWidth="1"/>
    <col min="14" max="14" width="19.42578125" customWidth="1"/>
  </cols>
  <sheetData>
    <row r="1" spans="1:15" x14ac:dyDescent="0.25">
      <c r="A1" s="6" t="s">
        <v>3</v>
      </c>
      <c r="B1" s="7" t="s">
        <v>17</v>
      </c>
      <c r="C1" s="7" t="s">
        <v>0</v>
      </c>
      <c r="D1" s="7" t="s">
        <v>1231</v>
      </c>
      <c r="E1" s="7" t="s">
        <v>1237</v>
      </c>
      <c r="F1" s="7" t="s">
        <v>1230</v>
      </c>
      <c r="G1" s="7" t="s">
        <v>1232</v>
      </c>
      <c r="H1" s="487" t="s">
        <v>38</v>
      </c>
      <c r="I1" s="7" t="s">
        <v>1</v>
      </c>
      <c r="J1" s="740" t="s">
        <v>6</v>
      </c>
      <c r="K1" s="7" t="s">
        <v>1313</v>
      </c>
      <c r="L1" s="7" t="s">
        <v>1314</v>
      </c>
      <c r="M1" s="7" t="s">
        <v>1315</v>
      </c>
      <c r="N1" s="7" t="s">
        <v>1337</v>
      </c>
      <c r="O1" s="7"/>
    </row>
    <row r="2" spans="1:15" x14ac:dyDescent="0.25">
      <c r="A2" s="6">
        <v>1</v>
      </c>
      <c r="B2" s="7" t="s">
        <v>1276</v>
      </c>
      <c r="C2" s="739" t="s">
        <v>1226</v>
      </c>
      <c r="D2" s="739" t="s">
        <v>1228</v>
      </c>
      <c r="E2" s="739"/>
      <c r="F2" s="7">
        <v>48</v>
      </c>
      <c r="G2" s="7">
        <v>15200</v>
      </c>
      <c r="H2" s="230">
        <v>45925</v>
      </c>
      <c r="I2" s="7">
        <v>32</v>
      </c>
      <c r="J2" s="740">
        <v>11.45</v>
      </c>
      <c r="K2" s="752">
        <v>45745</v>
      </c>
      <c r="L2" s="7" t="s">
        <v>1309</v>
      </c>
      <c r="M2" s="752">
        <v>45744</v>
      </c>
      <c r="N2" s="7"/>
      <c r="O2" s="7"/>
    </row>
    <row r="3" spans="1:15" x14ac:dyDescent="0.25">
      <c r="A3" s="6">
        <v>2</v>
      </c>
      <c r="B3" s="7" t="s">
        <v>1276</v>
      </c>
      <c r="C3" s="739" t="s">
        <v>1227</v>
      </c>
      <c r="D3" s="739" t="s">
        <v>1229</v>
      </c>
      <c r="E3" s="739"/>
      <c r="F3" s="7">
        <v>34</v>
      </c>
      <c r="G3" s="7">
        <v>10000</v>
      </c>
      <c r="H3" s="230">
        <v>45925</v>
      </c>
      <c r="I3" s="7">
        <v>32</v>
      </c>
      <c r="J3" s="740">
        <v>11.45</v>
      </c>
      <c r="K3" s="752">
        <v>45745</v>
      </c>
      <c r="L3" s="7" t="s">
        <v>1309</v>
      </c>
      <c r="M3" s="752">
        <v>45744</v>
      </c>
      <c r="N3" s="7"/>
      <c r="O3" s="7"/>
    </row>
    <row r="4" spans="1:15" x14ac:dyDescent="0.25">
      <c r="A4" s="6">
        <v>3</v>
      </c>
      <c r="B4" s="7" t="s">
        <v>1276</v>
      </c>
      <c r="C4" s="7" t="s">
        <v>1236</v>
      </c>
      <c r="D4" s="742" t="s">
        <v>1239</v>
      </c>
      <c r="E4" s="742" t="s">
        <v>1238</v>
      </c>
      <c r="F4" s="7"/>
      <c r="G4" s="7">
        <v>8000</v>
      </c>
      <c r="H4" s="6" t="s">
        <v>146</v>
      </c>
      <c r="I4" s="7">
        <v>95</v>
      </c>
      <c r="J4" s="740"/>
      <c r="K4" s="7"/>
      <c r="L4" s="7"/>
      <c r="M4" s="7"/>
      <c r="N4" s="7"/>
      <c r="O4"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57FBF-6A8B-4CB6-958E-7C704A686B9B}">
  <dimension ref="A1:I17"/>
  <sheetViews>
    <sheetView workbookViewId="0">
      <selection activeCell="F15" sqref="F15"/>
    </sheetView>
  </sheetViews>
  <sheetFormatPr defaultRowHeight="15" x14ac:dyDescent="0.25"/>
  <cols>
    <col min="1" max="1" width="25.28515625" customWidth="1"/>
    <col min="2" max="9" width="18.42578125" customWidth="1"/>
  </cols>
  <sheetData>
    <row r="1" spans="1:9" s="527" customFormat="1" ht="20.25" customHeight="1" thickBot="1" x14ac:dyDescent="0.3">
      <c r="A1" s="685" t="s">
        <v>1136</v>
      </c>
      <c r="B1" s="695" t="s">
        <v>142</v>
      </c>
      <c r="C1" s="695" t="s">
        <v>1137</v>
      </c>
      <c r="D1" s="695" t="s">
        <v>1138</v>
      </c>
      <c r="E1" s="696" t="s">
        <v>1139</v>
      </c>
      <c r="F1" s="695" t="s">
        <v>1140</v>
      </c>
      <c r="G1" s="697" t="s">
        <v>1141</v>
      </c>
      <c r="H1" s="695" t="s">
        <v>1142</v>
      </c>
      <c r="I1" s="695" t="s">
        <v>1143</v>
      </c>
    </row>
    <row r="2" spans="1:9" ht="15.75" thickBot="1" x14ac:dyDescent="0.3">
      <c r="A2" s="691" t="s">
        <v>1144</v>
      </c>
      <c r="B2" s="686">
        <v>45783</v>
      </c>
      <c r="C2" s="687">
        <v>216</v>
      </c>
      <c r="D2" s="687"/>
      <c r="E2" s="687"/>
      <c r="F2" s="687">
        <v>216</v>
      </c>
      <c r="G2" s="687"/>
      <c r="H2" s="687"/>
      <c r="I2" s="687" t="s">
        <v>1145</v>
      </c>
    </row>
    <row r="3" spans="1:9" ht="15.75" thickBot="1" x14ac:dyDescent="0.3">
      <c r="A3" s="691" t="s">
        <v>1146</v>
      </c>
      <c r="B3" s="686">
        <v>45783</v>
      </c>
      <c r="C3" s="687">
        <v>788</v>
      </c>
      <c r="D3" s="687"/>
      <c r="E3" s="687"/>
      <c r="F3" s="687">
        <v>788</v>
      </c>
      <c r="G3" s="687"/>
      <c r="H3" s="687"/>
      <c r="I3" s="687" t="s">
        <v>1145</v>
      </c>
    </row>
    <row r="4" spans="1:9" ht="15.75" thickBot="1" x14ac:dyDescent="0.3">
      <c r="A4" s="691" t="s">
        <v>1147</v>
      </c>
      <c r="B4" s="686">
        <v>45783</v>
      </c>
      <c r="C4" s="687">
        <v>395</v>
      </c>
      <c r="D4" s="687"/>
      <c r="E4" s="687"/>
      <c r="F4" s="687">
        <v>395</v>
      </c>
      <c r="G4" s="687"/>
      <c r="H4" s="687"/>
      <c r="I4" s="687" t="s">
        <v>1145</v>
      </c>
    </row>
    <row r="5" spans="1:9" ht="15.75" thickBot="1" x14ac:dyDescent="0.3">
      <c r="A5" s="691" t="s">
        <v>1148</v>
      </c>
      <c r="B5" s="686">
        <v>45783</v>
      </c>
      <c r="C5" s="687">
        <v>210</v>
      </c>
      <c r="D5" s="687"/>
      <c r="E5" s="687"/>
      <c r="F5" s="687">
        <v>210</v>
      </c>
      <c r="G5" s="687"/>
      <c r="H5" s="687"/>
      <c r="I5" s="687" t="s">
        <v>1145</v>
      </c>
    </row>
    <row r="6" spans="1:9" ht="15.75" thickBot="1" x14ac:dyDescent="0.3">
      <c r="A6" s="691" t="s">
        <v>1149</v>
      </c>
      <c r="B6" s="686">
        <v>45783</v>
      </c>
      <c r="C6" s="687">
        <v>258</v>
      </c>
      <c r="D6" s="687"/>
      <c r="E6" s="687"/>
      <c r="F6" s="687">
        <v>258</v>
      </c>
      <c r="G6" s="687"/>
      <c r="H6" s="687"/>
      <c r="I6" s="687" t="s">
        <v>1145</v>
      </c>
    </row>
    <row r="7" spans="1:9" ht="15.75" thickBot="1" x14ac:dyDescent="0.3">
      <c r="A7" s="691" t="s">
        <v>1144</v>
      </c>
      <c r="B7" s="686">
        <v>45846</v>
      </c>
      <c r="C7" s="687">
        <v>210</v>
      </c>
      <c r="D7" s="687"/>
      <c r="E7" s="687"/>
      <c r="F7" s="687">
        <v>210</v>
      </c>
      <c r="G7" s="687"/>
      <c r="H7" s="687"/>
      <c r="I7" s="687" t="s">
        <v>1145</v>
      </c>
    </row>
    <row r="8" spans="1:9" ht="15.75" thickBot="1" x14ac:dyDescent="0.3">
      <c r="A8" s="691" t="s">
        <v>1146</v>
      </c>
      <c r="B8" s="686">
        <v>45846</v>
      </c>
      <c r="C8" s="687">
        <v>782</v>
      </c>
      <c r="D8" s="687"/>
      <c r="E8" s="687"/>
      <c r="F8" s="687">
        <v>782</v>
      </c>
      <c r="G8" s="687"/>
      <c r="H8" s="687"/>
      <c r="I8" s="687" t="s">
        <v>1145</v>
      </c>
    </row>
    <row r="9" spans="1:9" ht="15.75" thickBot="1" x14ac:dyDescent="0.3">
      <c r="A9" s="691" t="s">
        <v>1147</v>
      </c>
      <c r="B9" s="686">
        <v>45846</v>
      </c>
      <c r="C9" s="687">
        <v>389</v>
      </c>
      <c r="D9" s="687"/>
      <c r="E9" s="687"/>
      <c r="F9" s="687">
        <v>389</v>
      </c>
      <c r="G9" s="687"/>
      <c r="H9" s="687"/>
      <c r="I9" s="687" t="s">
        <v>1145</v>
      </c>
    </row>
    <row r="10" spans="1:9" ht="15.75" thickBot="1" x14ac:dyDescent="0.3">
      <c r="A10" s="691" t="s">
        <v>1148</v>
      </c>
      <c r="B10" s="686">
        <v>45846</v>
      </c>
      <c r="C10" s="687">
        <v>210</v>
      </c>
      <c r="D10" s="687"/>
      <c r="E10" s="687"/>
      <c r="F10" s="687">
        <v>210</v>
      </c>
      <c r="G10" s="687"/>
      <c r="H10" s="687"/>
      <c r="I10" s="687" t="s">
        <v>1145</v>
      </c>
    </row>
    <row r="11" spans="1:9" ht="15.75" thickBot="1" x14ac:dyDescent="0.3">
      <c r="A11" s="691" t="s">
        <v>1149</v>
      </c>
      <c r="B11" s="686">
        <v>45846</v>
      </c>
      <c r="C11" s="687">
        <v>258</v>
      </c>
      <c r="D11" s="687"/>
      <c r="E11" s="687"/>
      <c r="F11" s="687">
        <v>258</v>
      </c>
      <c r="G11" s="687"/>
      <c r="H11" s="687"/>
      <c r="I11" s="687" t="s">
        <v>1145</v>
      </c>
    </row>
    <row r="12" spans="1:9" ht="15.75" thickBot="1" x14ac:dyDescent="0.3">
      <c r="A12" s="691" t="s">
        <v>1148</v>
      </c>
      <c r="B12" s="686">
        <v>45762</v>
      </c>
      <c r="C12" s="688">
        <v>1871</v>
      </c>
      <c r="D12" s="687">
        <v>593</v>
      </c>
      <c r="E12" s="687">
        <v>985</v>
      </c>
      <c r="F12" s="688">
        <v>1278</v>
      </c>
      <c r="G12" s="689">
        <v>2146</v>
      </c>
      <c r="H12" s="690">
        <v>45776</v>
      </c>
      <c r="I12" s="694" t="s">
        <v>1150</v>
      </c>
    </row>
    <row r="13" spans="1:9" ht="15.75" thickBot="1" x14ac:dyDescent="0.3">
      <c r="A13" s="691" t="s">
        <v>1147</v>
      </c>
      <c r="B13" s="686">
        <v>45762</v>
      </c>
      <c r="C13" s="688">
        <v>2410</v>
      </c>
      <c r="D13" s="688">
        <v>2766</v>
      </c>
      <c r="E13" s="688">
        <v>4591</v>
      </c>
      <c r="F13" s="687">
        <v>0</v>
      </c>
      <c r="G13" s="687"/>
      <c r="H13" s="686">
        <v>45762</v>
      </c>
      <c r="I13" s="687" t="s">
        <v>1145</v>
      </c>
    </row>
    <row r="14" spans="1:9" ht="15.75" thickBot="1" x14ac:dyDescent="0.3">
      <c r="A14" s="691" t="s">
        <v>1146</v>
      </c>
      <c r="B14" s="686">
        <v>45762</v>
      </c>
      <c r="C14" s="688">
        <v>3066</v>
      </c>
      <c r="D14" s="687">
        <v>874</v>
      </c>
      <c r="E14" s="688">
        <v>1451</v>
      </c>
      <c r="F14" s="688">
        <v>2192</v>
      </c>
      <c r="G14" s="687"/>
      <c r="H14" s="686">
        <v>45776</v>
      </c>
      <c r="I14" s="687" t="s">
        <v>1151</v>
      </c>
    </row>
    <row r="15" spans="1:9" ht="15.75" thickBot="1" x14ac:dyDescent="0.3">
      <c r="A15" s="691" t="s">
        <v>1144</v>
      </c>
      <c r="B15" s="686">
        <v>45762</v>
      </c>
      <c r="C15" s="688">
        <v>1837</v>
      </c>
      <c r="D15" s="687">
        <v>613</v>
      </c>
      <c r="E15" s="688">
        <v>1018</v>
      </c>
      <c r="F15" s="688">
        <v>1224</v>
      </c>
      <c r="G15" s="687"/>
      <c r="H15" s="686">
        <v>45776</v>
      </c>
      <c r="I15" s="687" t="s">
        <v>1151</v>
      </c>
    </row>
    <row r="16" spans="1:9" ht="15.75" thickBot="1" x14ac:dyDescent="0.3">
      <c r="A16" s="691" t="s">
        <v>1149</v>
      </c>
      <c r="B16" s="686">
        <v>45762</v>
      </c>
      <c r="C16" s="688">
        <v>1945</v>
      </c>
      <c r="D16" s="687">
        <v>413</v>
      </c>
      <c r="E16" s="687">
        <v>685</v>
      </c>
      <c r="F16" s="688">
        <v>1532</v>
      </c>
      <c r="G16" s="689">
        <v>2574</v>
      </c>
      <c r="H16" s="690">
        <v>45776</v>
      </c>
      <c r="I16" s="694" t="s">
        <v>1150</v>
      </c>
    </row>
    <row r="17" spans="1:9" ht="15.75" thickBot="1" x14ac:dyDescent="0.3">
      <c r="A17" s="691"/>
      <c r="B17" s="687" t="s">
        <v>1152</v>
      </c>
      <c r="C17" s="687">
        <v>14845</v>
      </c>
      <c r="D17" s="688">
        <v>5320</v>
      </c>
      <c r="E17" s="692"/>
      <c r="F17" s="688">
        <v>9942</v>
      </c>
      <c r="G17" s="693" t="s">
        <v>1153</v>
      </c>
      <c r="H17" s="687"/>
      <c r="I17" s="68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88060-476E-42D7-8CBF-CB064CC76F6F}">
  <sheetPr>
    <pageSetUpPr fitToPage="1"/>
  </sheetPr>
  <dimension ref="A1:H34"/>
  <sheetViews>
    <sheetView zoomScaleNormal="100" zoomScaleSheetLayoutView="80" workbookViewId="0">
      <selection sqref="A1:E1"/>
    </sheetView>
  </sheetViews>
  <sheetFormatPr defaultRowHeight="15" x14ac:dyDescent="0.25"/>
  <cols>
    <col min="1" max="4" width="25.42578125" customWidth="1"/>
    <col min="5" max="5" width="25.42578125" style="5" customWidth="1"/>
    <col min="6" max="6" width="13.140625" customWidth="1"/>
    <col min="7" max="7" width="15.7109375" customWidth="1"/>
    <col min="8" max="8" width="57" customWidth="1"/>
  </cols>
  <sheetData>
    <row r="1" spans="1:6" ht="21" customHeight="1" x14ac:dyDescent="0.25">
      <c r="A1" s="1243" t="s">
        <v>1105</v>
      </c>
      <c r="B1" s="1243"/>
      <c r="C1" s="1243"/>
      <c r="D1" s="1243"/>
      <c r="E1" s="1243"/>
    </row>
    <row r="2" spans="1:6" ht="33" customHeight="1" x14ac:dyDescent="0.25">
      <c r="A2" s="653" t="s">
        <v>1083</v>
      </c>
      <c r="B2" s="653" t="s">
        <v>1084</v>
      </c>
      <c r="C2" s="654" t="s">
        <v>1085</v>
      </c>
      <c r="D2" s="655" t="s">
        <v>1086</v>
      </c>
      <c r="E2" s="655" t="s">
        <v>1106</v>
      </c>
    </row>
    <row r="3" spans="1:6" x14ac:dyDescent="0.25">
      <c r="A3" s="7" t="s">
        <v>1087</v>
      </c>
      <c r="B3" s="7" t="s">
        <v>1088</v>
      </c>
      <c r="C3" s="644">
        <v>45681</v>
      </c>
      <c r="D3" s="644">
        <v>45825</v>
      </c>
      <c r="E3" s="6">
        <v>1479</v>
      </c>
    </row>
    <row r="4" spans="1:6" x14ac:dyDescent="0.25">
      <c r="A4" s="7" t="s">
        <v>1089</v>
      </c>
      <c r="B4" s="7" t="s">
        <v>1090</v>
      </c>
      <c r="C4" s="644">
        <v>45681</v>
      </c>
      <c r="D4" s="644">
        <v>45825</v>
      </c>
      <c r="E4" s="6">
        <v>663</v>
      </c>
    </row>
    <row r="5" spans="1:6" x14ac:dyDescent="0.25">
      <c r="A5" s="7"/>
      <c r="B5" s="7"/>
      <c r="C5" s="644"/>
      <c r="D5" s="644"/>
      <c r="E5" s="6"/>
    </row>
    <row r="6" spans="1:6" x14ac:dyDescent="0.25">
      <c r="A6" s="7" t="s">
        <v>1091</v>
      </c>
      <c r="B6" s="7" t="s">
        <v>1092</v>
      </c>
      <c r="C6" s="644">
        <v>45709</v>
      </c>
      <c r="D6" s="644">
        <v>45853</v>
      </c>
      <c r="E6" s="6">
        <v>1518</v>
      </c>
    </row>
    <row r="7" spans="1:6" x14ac:dyDescent="0.25">
      <c r="A7" s="7"/>
      <c r="B7" s="7"/>
      <c r="C7" s="7"/>
      <c r="D7" s="7"/>
      <c r="E7" s="6">
        <v>3660</v>
      </c>
    </row>
    <row r="8" spans="1:6" x14ac:dyDescent="0.25">
      <c r="A8" s="7" t="s">
        <v>1093</v>
      </c>
      <c r="B8" s="7" t="s">
        <v>1088</v>
      </c>
      <c r="C8" s="644">
        <v>45681</v>
      </c>
      <c r="D8" s="644">
        <v>45821</v>
      </c>
      <c r="E8" s="6">
        <v>700</v>
      </c>
    </row>
    <row r="9" spans="1:6" x14ac:dyDescent="0.25">
      <c r="A9" s="7" t="s">
        <v>1094</v>
      </c>
      <c r="B9" s="7" t="s">
        <v>1095</v>
      </c>
      <c r="C9" s="644">
        <v>45681</v>
      </c>
      <c r="D9" s="644">
        <v>45821</v>
      </c>
      <c r="E9" s="6">
        <v>1292</v>
      </c>
    </row>
    <row r="10" spans="1:6" x14ac:dyDescent="0.25">
      <c r="A10" s="7" t="s">
        <v>1096</v>
      </c>
      <c r="B10" s="7" t="s">
        <v>1097</v>
      </c>
      <c r="C10" s="644">
        <v>45681</v>
      </c>
      <c r="D10" s="644">
        <v>45821</v>
      </c>
      <c r="E10" s="6">
        <v>600</v>
      </c>
    </row>
    <row r="11" spans="1:6" x14ac:dyDescent="0.25">
      <c r="A11" s="7"/>
      <c r="B11" s="7"/>
      <c r="C11" s="7"/>
      <c r="D11" s="7"/>
      <c r="E11" s="6">
        <v>2592</v>
      </c>
    </row>
    <row r="12" spans="1:6" x14ac:dyDescent="0.25">
      <c r="A12" s="7" t="s">
        <v>1096</v>
      </c>
      <c r="B12" s="7" t="s">
        <v>1097</v>
      </c>
      <c r="C12" s="644">
        <v>45709</v>
      </c>
      <c r="D12" s="644">
        <v>45832</v>
      </c>
      <c r="E12" s="6">
        <v>600</v>
      </c>
      <c r="F12" s="1242"/>
    </row>
    <row r="13" spans="1:6" x14ac:dyDescent="0.25">
      <c r="A13" s="7" t="s">
        <v>1094</v>
      </c>
      <c r="B13" s="7" t="s">
        <v>1095</v>
      </c>
      <c r="C13" s="644">
        <v>45709</v>
      </c>
      <c r="D13" s="644">
        <v>45832</v>
      </c>
      <c r="E13" s="6">
        <v>621</v>
      </c>
      <c r="F13" s="1242"/>
    </row>
    <row r="14" spans="1:6" x14ac:dyDescent="0.25">
      <c r="A14" s="7" t="s">
        <v>1093</v>
      </c>
      <c r="B14" s="7" t="s">
        <v>1088</v>
      </c>
      <c r="C14" s="644">
        <v>45709</v>
      </c>
      <c r="D14" s="644">
        <v>45832</v>
      </c>
      <c r="E14" s="6">
        <v>996</v>
      </c>
      <c r="F14" s="1242"/>
    </row>
    <row r="15" spans="1:6" x14ac:dyDescent="0.25">
      <c r="A15" s="7" t="s">
        <v>1098</v>
      </c>
      <c r="B15" s="7" t="s">
        <v>1090</v>
      </c>
      <c r="C15" s="644">
        <v>45709</v>
      </c>
      <c r="D15" s="644">
        <v>45832</v>
      </c>
      <c r="E15" s="6">
        <v>36</v>
      </c>
      <c r="F15" s="1242"/>
    </row>
    <row r="16" spans="1:6" x14ac:dyDescent="0.25">
      <c r="A16" s="7"/>
      <c r="B16" s="7"/>
      <c r="C16" s="7"/>
      <c r="D16" s="7"/>
      <c r="E16" s="6">
        <v>2253</v>
      </c>
    </row>
    <row r="17" spans="1:8" x14ac:dyDescent="0.25">
      <c r="A17" s="7" t="s">
        <v>1098</v>
      </c>
      <c r="B17" s="7" t="s">
        <v>1090</v>
      </c>
      <c r="C17" s="644">
        <v>45737</v>
      </c>
      <c r="D17" s="644">
        <v>45860</v>
      </c>
      <c r="E17" s="6">
        <v>115</v>
      </c>
    </row>
    <row r="18" spans="1:8" x14ac:dyDescent="0.25">
      <c r="A18" s="7"/>
      <c r="B18" s="7"/>
      <c r="C18" s="7"/>
      <c r="D18" s="7"/>
      <c r="E18" s="6">
        <v>115</v>
      </c>
    </row>
    <row r="19" spans="1:8" x14ac:dyDescent="0.25">
      <c r="A19" s="7" t="s">
        <v>1102</v>
      </c>
      <c r="B19" s="7"/>
      <c r="C19" s="7"/>
      <c r="D19" s="7"/>
      <c r="E19" s="6">
        <f>E18+E16+E11+E7</f>
        <v>8620</v>
      </c>
    </row>
    <row r="20" spans="1:8" x14ac:dyDescent="0.25">
      <c r="A20" s="651" t="s">
        <v>1099</v>
      </c>
      <c r="B20" s="651" t="s">
        <v>1092</v>
      </c>
      <c r="C20" s="652">
        <v>45681</v>
      </c>
      <c r="D20" s="652">
        <v>45850</v>
      </c>
      <c r="E20" s="656">
        <v>1013</v>
      </c>
    </row>
    <row r="21" spans="1:8" x14ac:dyDescent="0.25">
      <c r="A21" s="7" t="s">
        <v>1100</v>
      </c>
      <c r="B21" s="7" t="s">
        <v>1101</v>
      </c>
      <c r="C21" s="644">
        <v>45681</v>
      </c>
      <c r="D21" s="644">
        <v>45850</v>
      </c>
      <c r="E21" s="6">
        <v>1216</v>
      </c>
    </row>
    <row r="22" spans="1:8" x14ac:dyDescent="0.25">
      <c r="A22" s="7" t="s">
        <v>1103</v>
      </c>
      <c r="B22" s="7"/>
      <c r="C22" s="7"/>
      <c r="D22" s="7"/>
      <c r="E22" s="6">
        <v>2229</v>
      </c>
    </row>
    <row r="23" spans="1:8" x14ac:dyDescent="0.25">
      <c r="A23" s="7" t="s">
        <v>246</v>
      </c>
      <c r="B23" s="657" t="s">
        <v>1104</v>
      </c>
      <c r="C23" s="7"/>
      <c r="D23" s="7"/>
      <c r="E23" s="6">
        <f>E22+E19</f>
        <v>10849</v>
      </c>
    </row>
    <row r="25" spans="1:8" s="662" customFormat="1" ht="45" customHeight="1" x14ac:dyDescent="0.25">
      <c r="A25" s="149" t="s">
        <v>2</v>
      </c>
      <c r="B25" s="149" t="s">
        <v>4</v>
      </c>
      <c r="C25" s="149" t="s">
        <v>13</v>
      </c>
      <c r="D25" s="135" t="s">
        <v>0</v>
      </c>
      <c r="E25" s="149" t="s">
        <v>5</v>
      </c>
      <c r="F25" s="643" t="s">
        <v>922</v>
      </c>
      <c r="G25" s="658" t="s">
        <v>1011</v>
      </c>
      <c r="H25" s="661" t="s">
        <v>12</v>
      </c>
    </row>
    <row r="26" spans="1:8" s="180" customFormat="1" ht="44.25" customHeight="1" x14ac:dyDescent="0.25">
      <c r="A26" s="142" t="s">
        <v>858</v>
      </c>
      <c r="B26" s="234" t="s">
        <v>884</v>
      </c>
      <c r="C26" s="140">
        <v>45618</v>
      </c>
      <c r="D26" s="642" t="s">
        <v>25</v>
      </c>
      <c r="E26" s="79">
        <v>13113</v>
      </c>
      <c r="F26" s="564">
        <v>45713</v>
      </c>
      <c r="G26" s="660">
        <v>45755</v>
      </c>
      <c r="H26" s="1244" t="s">
        <v>1118</v>
      </c>
    </row>
    <row r="27" spans="1:8" s="180" customFormat="1" ht="49.5" customHeight="1" x14ac:dyDescent="0.25">
      <c r="A27" s="142" t="s">
        <v>858</v>
      </c>
      <c r="B27" s="234" t="s">
        <v>884</v>
      </c>
      <c r="C27" s="140">
        <v>45618</v>
      </c>
      <c r="D27" s="642" t="s">
        <v>883</v>
      </c>
      <c r="E27" s="79">
        <v>5660</v>
      </c>
      <c r="F27" s="564">
        <v>45721</v>
      </c>
      <c r="G27" s="660">
        <v>45762</v>
      </c>
      <c r="H27" s="1244"/>
    </row>
    <row r="28" spans="1:8" x14ac:dyDescent="0.25">
      <c r="H28" s="7"/>
    </row>
    <row r="29" spans="1:8" x14ac:dyDescent="0.25">
      <c r="A29" s="142" t="s">
        <v>858</v>
      </c>
      <c r="B29" s="234" t="s">
        <v>884</v>
      </c>
      <c r="C29" s="140">
        <v>45646</v>
      </c>
      <c r="D29" s="7" t="s">
        <v>45</v>
      </c>
      <c r="E29" s="6">
        <v>3835</v>
      </c>
      <c r="F29" s="564">
        <v>45792</v>
      </c>
      <c r="G29" s="659">
        <v>45830</v>
      </c>
      <c r="H29" s="7" t="s">
        <v>1117</v>
      </c>
    </row>
    <row r="30" spans="1:8" ht="25.5" customHeight="1" x14ac:dyDescent="0.25">
      <c r="A30" s="142" t="s">
        <v>858</v>
      </c>
      <c r="B30" s="234" t="s">
        <v>884</v>
      </c>
      <c r="C30" s="140">
        <v>45646</v>
      </c>
      <c r="D30" s="7" t="s">
        <v>44</v>
      </c>
      <c r="E30" s="6">
        <v>3838</v>
      </c>
      <c r="F30" s="564">
        <v>45785</v>
      </c>
      <c r="G30" s="659">
        <v>45825</v>
      </c>
      <c r="H30" s="7" t="s">
        <v>1117</v>
      </c>
    </row>
    <row r="33" spans="1:5" x14ac:dyDescent="0.25">
      <c r="A33" s="234" t="s">
        <v>884</v>
      </c>
      <c r="B33" s="140">
        <v>45680</v>
      </c>
      <c r="C33" s="7" t="s">
        <v>25</v>
      </c>
      <c r="D33" s="161" t="s">
        <v>1034</v>
      </c>
      <c r="E33" s="7">
        <v>2592</v>
      </c>
    </row>
    <row r="34" spans="1:5" x14ac:dyDescent="0.25">
      <c r="A34" s="234" t="s">
        <v>884</v>
      </c>
      <c r="B34" s="140">
        <v>45680</v>
      </c>
      <c r="C34" s="7" t="s">
        <v>883</v>
      </c>
      <c r="D34" s="161" t="s">
        <v>1113</v>
      </c>
      <c r="E34" s="7">
        <v>2117</v>
      </c>
    </row>
  </sheetData>
  <mergeCells count="3">
    <mergeCell ref="F12:F15"/>
    <mergeCell ref="A1:E1"/>
    <mergeCell ref="H26:H27"/>
  </mergeCells>
  <conditionalFormatting sqref="C33">
    <cfRule type="duplicateValues" dxfId="11" priority="2"/>
  </conditionalFormatting>
  <conditionalFormatting sqref="C34">
    <cfRule type="duplicateValues" dxfId="10" priority="1"/>
  </conditionalFormatting>
  <conditionalFormatting sqref="D25:D26">
    <cfRule type="duplicateValues" dxfId="9" priority="6"/>
  </conditionalFormatting>
  <conditionalFormatting sqref="D27">
    <cfRule type="duplicateValues" dxfId="8" priority="5"/>
  </conditionalFormatting>
  <conditionalFormatting sqref="D29">
    <cfRule type="duplicateValues" dxfId="7" priority="4"/>
  </conditionalFormatting>
  <conditionalFormatting sqref="D30">
    <cfRule type="duplicateValues" dxfId="6" priority="3"/>
  </conditionalFormatting>
  <conditionalFormatting sqref="E3:E6">
    <cfRule type="expression" dxfId="5" priority="15">
      <formula>D3&lt;&gt;E3</formula>
    </cfRule>
  </conditionalFormatting>
  <conditionalFormatting sqref="E8:E10">
    <cfRule type="expression" dxfId="4" priority="13">
      <formula>D8&lt;&gt;E8</formula>
    </cfRule>
  </conditionalFormatting>
  <conditionalFormatting sqref="E12:E15">
    <cfRule type="expression" dxfId="3" priority="9">
      <formula>D12&lt;&gt;E12</formula>
    </cfRule>
  </conditionalFormatting>
  <conditionalFormatting sqref="E17">
    <cfRule type="expression" dxfId="2" priority="8">
      <formula>D17&lt;&gt;E17</formula>
    </cfRule>
  </conditionalFormatting>
  <conditionalFormatting sqref="E20:E23">
    <cfRule type="expression" dxfId="1" priority="7">
      <formula>D20&lt;&gt;E20</formula>
    </cfRule>
  </conditionalFormatting>
  <pageMargins left="0.7" right="0.7" top="0.75" bottom="0.75" header="0.3" footer="0.3"/>
  <pageSetup paperSize="9" scale="61" fitToHeight="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42B93-A09A-4D6A-BB66-37A70B2804CE}">
  <sheetPr codeName="Sheet10"/>
  <dimension ref="A1:AE58"/>
  <sheetViews>
    <sheetView zoomScaleNormal="100" zoomScaleSheetLayoutView="80" workbookViewId="0">
      <selection activeCell="D14" sqref="D14"/>
    </sheetView>
  </sheetViews>
  <sheetFormatPr defaultColWidth="9.140625" defaultRowHeight="15" x14ac:dyDescent="0.25"/>
  <cols>
    <col min="1" max="1" width="7.28515625" style="23" customWidth="1"/>
    <col min="2" max="2" width="18" style="68" customWidth="1"/>
    <col min="3" max="3" width="17.42578125" style="68" customWidth="1"/>
    <col min="4" max="4" width="18.7109375" style="68" customWidth="1"/>
    <col min="5" max="5" width="14.85546875" style="68" customWidth="1"/>
    <col min="6" max="6" width="12" style="23" customWidth="1"/>
    <col min="7" max="7" width="18" style="23" customWidth="1"/>
    <col min="8" max="8" width="28.7109375" style="23" customWidth="1"/>
    <col min="9" max="9" width="20.85546875" style="23" customWidth="1"/>
    <col min="10" max="10" width="17.7109375" style="23" customWidth="1"/>
    <col min="11" max="11" width="23.28515625" style="23" customWidth="1"/>
    <col min="12" max="12" width="20" style="23" customWidth="1"/>
    <col min="13" max="13" width="30.140625" style="68" customWidth="1"/>
    <col min="14" max="14" width="37.5703125" style="24" customWidth="1"/>
    <col min="15" max="15" width="15" style="68" customWidth="1"/>
    <col min="16" max="16" width="20.5703125" style="68" customWidth="1"/>
    <col min="17" max="17" width="26.28515625" style="68" customWidth="1"/>
    <col min="18" max="18" width="16.7109375" style="68" customWidth="1"/>
    <col min="19" max="19" width="16.42578125" style="23" customWidth="1"/>
    <col min="20" max="20" width="22.140625" style="68" customWidth="1"/>
    <col min="21" max="21" width="15.7109375" style="68" customWidth="1"/>
    <col min="22" max="22" width="14.140625" style="23" customWidth="1"/>
    <col min="23" max="24" width="14.140625" style="24" customWidth="1"/>
    <col min="25" max="27" width="24" style="23" customWidth="1"/>
    <col min="28" max="31" width="14.140625" style="24" customWidth="1"/>
    <col min="32" max="16384" width="9.140625" style="24"/>
  </cols>
  <sheetData>
    <row r="1" spans="1:31" ht="40.5" customHeight="1" x14ac:dyDescent="0.25">
      <c r="A1" s="533" t="s">
        <v>3</v>
      </c>
      <c r="B1" s="270" t="s">
        <v>17</v>
      </c>
      <c r="C1" s="270" t="s">
        <v>592</v>
      </c>
      <c r="D1" s="269" t="s">
        <v>88</v>
      </c>
      <c r="E1" s="264" t="s">
        <v>525</v>
      </c>
      <c r="F1" s="459" t="s">
        <v>5</v>
      </c>
      <c r="G1" s="624" t="s">
        <v>432</v>
      </c>
      <c r="H1" s="266" t="s">
        <v>800</v>
      </c>
      <c r="I1" s="134" t="s">
        <v>1241</v>
      </c>
      <c r="J1" s="567" t="s">
        <v>132</v>
      </c>
      <c r="K1" s="525" t="s">
        <v>1242</v>
      </c>
      <c r="L1" s="266" t="s">
        <v>319</v>
      </c>
      <c r="M1" s="560" t="s">
        <v>968</v>
      </c>
      <c r="N1" s="557" t="s">
        <v>1060</v>
      </c>
      <c r="O1" s="265" t="s">
        <v>665</v>
      </c>
      <c r="P1" s="620" t="s">
        <v>524</v>
      </c>
      <c r="Q1" s="620" t="s">
        <v>828</v>
      </c>
      <c r="R1" s="514" t="s">
        <v>515</v>
      </c>
      <c r="S1" s="267" t="s">
        <v>482</v>
      </c>
      <c r="T1" s="209" t="s">
        <v>1061</v>
      </c>
      <c r="U1" s="571" t="s">
        <v>328</v>
      </c>
      <c r="V1" s="568" t="s">
        <v>1</v>
      </c>
      <c r="W1" s="568" t="s">
        <v>7</v>
      </c>
      <c r="X1" s="578" t="s">
        <v>6</v>
      </c>
      <c r="Y1" s="581" t="s">
        <v>946</v>
      </c>
      <c r="Z1" s="581" t="s">
        <v>9</v>
      </c>
      <c r="AA1" s="581" t="s">
        <v>324</v>
      </c>
      <c r="AB1" s="577" t="s">
        <v>948</v>
      </c>
    </row>
    <row r="2" spans="1:31" ht="17.100000000000001" customHeight="1" x14ac:dyDescent="0.25">
      <c r="A2" s="434">
        <f t="shared" ref="A2:A45" si="0">ROW()-1</f>
        <v>1</v>
      </c>
      <c r="B2" s="392" t="s">
        <v>519</v>
      </c>
      <c r="C2" s="432">
        <v>45436</v>
      </c>
      <c r="D2" s="518" t="s">
        <v>26</v>
      </c>
      <c r="E2" s="309" t="s">
        <v>666</v>
      </c>
      <c r="F2" s="543">
        <v>3143</v>
      </c>
      <c r="G2" s="343" t="s">
        <v>756</v>
      </c>
      <c r="H2" s="544" t="s">
        <v>799</v>
      </c>
      <c r="I2" s="343">
        <v>3143</v>
      </c>
      <c r="J2" s="544" t="s">
        <v>779</v>
      </c>
      <c r="K2" s="343" t="s">
        <v>111</v>
      </c>
      <c r="L2" s="116">
        <v>300</v>
      </c>
      <c r="M2" s="249" t="s">
        <v>563</v>
      </c>
      <c r="N2" s="249" t="s">
        <v>667</v>
      </c>
      <c r="O2" s="249">
        <f>P2-12</f>
        <v>45533</v>
      </c>
      <c r="P2" s="395">
        <v>45545</v>
      </c>
      <c r="Q2" s="395">
        <v>45581</v>
      </c>
      <c r="R2" s="277">
        <v>145</v>
      </c>
      <c r="S2" s="211"/>
      <c r="T2" s="610"/>
      <c r="U2" s="30"/>
      <c r="V2" s="572">
        <v>28</v>
      </c>
      <c r="W2" s="572">
        <v>5.6909999999999998</v>
      </c>
      <c r="X2" s="579">
        <v>14</v>
      </c>
      <c r="Y2" s="580">
        <f t="shared" ref="Y2:Y48" si="1">V2*F2</f>
        <v>88004</v>
      </c>
      <c r="Z2" s="580">
        <f t="shared" ref="Z2:Z48" si="2">W2*F2</f>
        <v>17886.812999999998</v>
      </c>
      <c r="AA2" s="580">
        <f t="shared" ref="AA2:AA48" si="3">X2*F2</f>
        <v>44002</v>
      </c>
      <c r="AB2" s="156"/>
      <c r="AC2" s="33"/>
      <c r="AD2" s="33"/>
      <c r="AE2" s="33"/>
    </row>
    <row r="3" spans="1:31" s="33" customFormat="1" ht="18" customHeight="1" x14ac:dyDescent="0.25">
      <c r="A3" s="121">
        <f t="shared" si="0"/>
        <v>2</v>
      </c>
      <c r="B3" s="424" t="s">
        <v>519</v>
      </c>
      <c r="C3" s="123">
        <v>45436</v>
      </c>
      <c r="D3" s="309" t="s">
        <v>729</v>
      </c>
      <c r="E3" s="309" t="s">
        <v>781</v>
      </c>
      <c r="F3" s="343">
        <v>985</v>
      </c>
      <c r="G3" s="343" t="s">
        <v>748</v>
      </c>
      <c r="H3" s="544" t="s">
        <v>799</v>
      </c>
      <c r="I3" s="343">
        <v>985</v>
      </c>
      <c r="J3" s="343">
        <v>0</v>
      </c>
      <c r="K3" s="343" t="s">
        <v>111</v>
      </c>
      <c r="L3" s="116">
        <v>300</v>
      </c>
      <c r="M3" s="249">
        <v>45505</v>
      </c>
      <c r="N3" s="289" t="s">
        <v>615</v>
      </c>
      <c r="O3" s="249">
        <f>P3-12</f>
        <v>45520</v>
      </c>
      <c r="P3" s="214">
        <v>45532</v>
      </c>
      <c r="Q3" s="214">
        <v>45566</v>
      </c>
      <c r="R3" s="277">
        <v>125</v>
      </c>
      <c r="S3" s="211"/>
      <c r="T3" s="30"/>
      <c r="U3" s="30"/>
      <c r="V3" s="572">
        <v>55</v>
      </c>
      <c r="W3" s="572">
        <v>7.4809999999999999</v>
      </c>
      <c r="X3" s="579">
        <v>27.8</v>
      </c>
      <c r="Y3" s="580">
        <f t="shared" si="1"/>
        <v>54175</v>
      </c>
      <c r="Z3" s="580">
        <f t="shared" si="2"/>
        <v>7368.7849999999999</v>
      </c>
      <c r="AA3" s="580">
        <f t="shared" si="3"/>
        <v>27383</v>
      </c>
      <c r="AB3" s="24"/>
      <c r="AC3" s="24"/>
      <c r="AD3" s="24"/>
      <c r="AE3" s="24"/>
    </row>
    <row r="4" spans="1:31" ht="21" customHeight="1" x14ac:dyDescent="0.25">
      <c r="A4" s="121">
        <f t="shared" si="0"/>
        <v>3</v>
      </c>
      <c r="B4" s="117" t="s">
        <v>519</v>
      </c>
      <c r="C4" s="123">
        <v>45436</v>
      </c>
      <c r="D4" s="309" t="s">
        <v>516</v>
      </c>
      <c r="E4" s="309" t="s">
        <v>781</v>
      </c>
      <c r="F4" s="343">
        <v>4205</v>
      </c>
      <c r="G4" s="343" t="s">
        <v>748</v>
      </c>
      <c r="H4" s="544" t="s">
        <v>799</v>
      </c>
      <c r="I4" s="343">
        <v>4205</v>
      </c>
      <c r="J4" s="343">
        <v>0</v>
      </c>
      <c r="K4" s="343" t="s">
        <v>111</v>
      </c>
      <c r="L4" s="116">
        <v>500</v>
      </c>
      <c r="M4" s="249">
        <v>45505</v>
      </c>
      <c r="N4" s="470" t="s">
        <v>615</v>
      </c>
      <c r="O4" s="249">
        <f>P4-7</f>
        <v>45521</v>
      </c>
      <c r="P4" s="214">
        <v>45528</v>
      </c>
      <c r="Q4" s="214">
        <v>45558</v>
      </c>
      <c r="R4" s="277">
        <v>125</v>
      </c>
      <c r="S4" s="211"/>
      <c r="T4" s="611"/>
      <c r="U4" s="611"/>
      <c r="V4" s="572">
        <v>56.5</v>
      </c>
      <c r="W4" s="572">
        <v>7.1246999999999998</v>
      </c>
      <c r="X4" s="579">
        <v>23.613900000000001</v>
      </c>
      <c r="Y4" s="580">
        <f t="shared" si="1"/>
        <v>237582.5</v>
      </c>
      <c r="Z4" s="580">
        <f t="shared" si="2"/>
        <v>29959.363499999999</v>
      </c>
      <c r="AA4" s="580">
        <f t="shared" si="3"/>
        <v>99296.449500000002</v>
      </c>
    </row>
    <row r="5" spans="1:31" ht="17.100000000000001" customHeight="1" x14ac:dyDescent="0.25">
      <c r="A5" s="121">
        <f t="shared" si="0"/>
        <v>4</v>
      </c>
      <c r="B5" s="117" t="s">
        <v>519</v>
      </c>
      <c r="C5" s="123">
        <v>45436</v>
      </c>
      <c r="D5" s="119" t="s">
        <v>517</v>
      </c>
      <c r="E5" s="119" t="s">
        <v>781</v>
      </c>
      <c r="F5" s="343">
        <v>2622</v>
      </c>
      <c r="G5" s="343" t="s">
        <v>785</v>
      </c>
      <c r="H5" s="544" t="s">
        <v>799</v>
      </c>
      <c r="I5" s="343">
        <v>2622</v>
      </c>
      <c r="J5" s="343">
        <f>F5-I5</f>
        <v>0</v>
      </c>
      <c r="K5" s="343" t="s">
        <v>111</v>
      </c>
      <c r="L5" s="116"/>
      <c r="M5" s="249">
        <v>45526</v>
      </c>
      <c r="N5" s="470" t="s">
        <v>615</v>
      </c>
      <c r="O5" s="249">
        <v>45544</v>
      </c>
      <c r="P5" s="214">
        <v>45555</v>
      </c>
      <c r="Q5" s="214">
        <v>45604</v>
      </c>
      <c r="R5" s="277">
        <v>150</v>
      </c>
      <c r="S5" s="211"/>
      <c r="T5" s="30"/>
      <c r="U5" s="30"/>
      <c r="V5" s="572">
        <v>19</v>
      </c>
      <c r="W5" s="572">
        <v>2.7999000000000001</v>
      </c>
      <c r="X5" s="579">
        <v>8.27</v>
      </c>
      <c r="Y5" s="580">
        <f t="shared" si="1"/>
        <v>49818</v>
      </c>
      <c r="Z5" s="580">
        <f t="shared" si="2"/>
        <v>7341.3378000000002</v>
      </c>
      <c r="AA5" s="580">
        <f t="shared" si="3"/>
        <v>21683.94</v>
      </c>
    </row>
    <row r="6" spans="1:31" ht="20.25" customHeight="1" x14ac:dyDescent="0.25">
      <c r="A6" s="121">
        <f t="shared" si="0"/>
        <v>5</v>
      </c>
      <c r="B6" s="424" t="s">
        <v>519</v>
      </c>
      <c r="C6" s="123">
        <v>45436</v>
      </c>
      <c r="D6" s="309" t="s">
        <v>518</v>
      </c>
      <c r="E6" s="309" t="s">
        <v>781</v>
      </c>
      <c r="F6" s="343">
        <v>1409</v>
      </c>
      <c r="G6" s="343" t="s">
        <v>756</v>
      </c>
      <c r="H6" s="544" t="s">
        <v>799</v>
      </c>
      <c r="I6" s="343">
        <v>1409</v>
      </c>
      <c r="J6" s="343">
        <v>0</v>
      </c>
      <c r="K6" s="343" t="s">
        <v>111</v>
      </c>
      <c r="L6" s="116"/>
      <c r="M6" s="249">
        <v>45505</v>
      </c>
      <c r="N6" s="173" t="s">
        <v>615</v>
      </c>
      <c r="O6" s="249">
        <f>P6-12</f>
        <v>45533</v>
      </c>
      <c r="P6" s="214">
        <v>45545</v>
      </c>
      <c r="Q6" s="214">
        <v>45587</v>
      </c>
      <c r="R6" s="277">
        <v>150</v>
      </c>
      <c r="S6" s="211"/>
      <c r="T6" s="611"/>
      <c r="U6" s="611"/>
      <c r="V6" s="572">
        <v>32</v>
      </c>
      <c r="W6" s="572">
        <v>7.0003000000000002</v>
      </c>
      <c r="X6" s="579">
        <v>17.440000000000001</v>
      </c>
      <c r="Y6" s="580">
        <f t="shared" si="1"/>
        <v>45088</v>
      </c>
      <c r="Z6" s="580">
        <f t="shared" si="2"/>
        <v>9863.422700000001</v>
      </c>
      <c r="AA6" s="580">
        <f t="shared" si="3"/>
        <v>24572.960000000003</v>
      </c>
    </row>
    <row r="7" spans="1:31" ht="17.100000000000001" customHeight="1" x14ac:dyDescent="0.25">
      <c r="A7" s="116">
        <f t="shared" si="0"/>
        <v>6</v>
      </c>
      <c r="B7" s="424" t="s">
        <v>519</v>
      </c>
      <c r="C7" s="123">
        <v>45464</v>
      </c>
      <c r="D7" s="468" t="s">
        <v>511</v>
      </c>
      <c r="E7" s="119" t="s">
        <v>781</v>
      </c>
      <c r="F7" s="541">
        <v>7119</v>
      </c>
      <c r="G7" s="255" t="s">
        <v>528</v>
      </c>
      <c r="H7" s="544" t="s">
        <v>799</v>
      </c>
      <c r="I7" s="255">
        <v>7119</v>
      </c>
      <c r="J7" s="343">
        <f>F7-I7</f>
        <v>0</v>
      </c>
      <c r="K7" s="255" t="s">
        <v>111</v>
      </c>
      <c r="L7" s="116"/>
      <c r="M7" s="287"/>
      <c r="N7" s="249" t="s">
        <v>786</v>
      </c>
      <c r="O7" s="287">
        <v>45560</v>
      </c>
      <c r="P7" s="286">
        <v>45571</v>
      </c>
      <c r="Q7" s="213" t="s">
        <v>827</v>
      </c>
      <c r="R7" s="663">
        <v>123</v>
      </c>
      <c r="S7" s="213"/>
      <c r="T7" s="30"/>
      <c r="U7" s="30"/>
      <c r="V7" s="572">
        <v>35.5</v>
      </c>
      <c r="W7" s="572">
        <v>6.0682999999999998</v>
      </c>
      <c r="X7" s="579">
        <v>19.29</v>
      </c>
      <c r="Y7" s="580">
        <f t="shared" si="1"/>
        <v>252724.5</v>
      </c>
      <c r="Z7" s="580">
        <f t="shared" si="2"/>
        <v>43200.227699999996</v>
      </c>
      <c r="AA7" s="580">
        <f t="shared" si="3"/>
        <v>137325.50999999998</v>
      </c>
    </row>
    <row r="8" spans="1:31" s="37" customFormat="1" ht="21" customHeight="1" x14ac:dyDescent="0.25">
      <c r="A8" s="116">
        <f t="shared" si="0"/>
        <v>7</v>
      </c>
      <c r="B8" s="424" t="s">
        <v>519</v>
      </c>
      <c r="C8" s="123">
        <v>45464</v>
      </c>
      <c r="D8" s="326" t="s">
        <v>566</v>
      </c>
      <c r="E8" s="119" t="s">
        <v>781</v>
      </c>
      <c r="F8" s="195">
        <v>1535</v>
      </c>
      <c r="G8" s="255" t="s">
        <v>603</v>
      </c>
      <c r="H8" s="544" t="s">
        <v>799</v>
      </c>
      <c r="I8" s="255">
        <v>1535</v>
      </c>
      <c r="J8" s="544">
        <f>F8-I8</f>
        <v>0</v>
      </c>
      <c r="K8" s="255" t="s">
        <v>111</v>
      </c>
      <c r="L8" s="121"/>
      <c r="M8" s="247" t="s">
        <v>743</v>
      </c>
      <c r="N8" s="599" t="s">
        <v>615</v>
      </c>
      <c r="O8" s="249">
        <f>P8-10</f>
        <v>45549</v>
      </c>
      <c r="P8" s="499">
        <v>45559</v>
      </c>
      <c r="Q8" s="286">
        <v>45587</v>
      </c>
      <c r="R8" s="277">
        <v>130</v>
      </c>
      <c r="S8" s="286"/>
      <c r="T8" s="193"/>
      <c r="U8" s="126"/>
      <c r="V8" s="572">
        <v>56.5</v>
      </c>
      <c r="W8" s="572">
        <v>11.700100000000001</v>
      </c>
      <c r="X8" s="579">
        <v>29.98</v>
      </c>
      <c r="Y8" s="580">
        <f t="shared" si="1"/>
        <v>86727.5</v>
      </c>
      <c r="Z8" s="580">
        <f t="shared" si="2"/>
        <v>17959.6535</v>
      </c>
      <c r="AA8" s="580">
        <f t="shared" si="3"/>
        <v>46019.3</v>
      </c>
    </row>
    <row r="9" spans="1:31" s="33" customFormat="1" ht="18.75" customHeight="1" x14ac:dyDescent="0.25">
      <c r="A9" s="116">
        <f t="shared" si="0"/>
        <v>8</v>
      </c>
      <c r="B9" s="424" t="s">
        <v>519</v>
      </c>
      <c r="C9" s="123">
        <v>45464</v>
      </c>
      <c r="D9" s="468" t="s">
        <v>567</v>
      </c>
      <c r="E9" s="119" t="s">
        <v>781</v>
      </c>
      <c r="F9" s="541">
        <v>3155</v>
      </c>
      <c r="G9" s="255" t="s">
        <v>822</v>
      </c>
      <c r="H9" s="544" t="s">
        <v>799</v>
      </c>
      <c r="I9" s="544">
        <v>3155</v>
      </c>
      <c r="J9" s="544">
        <f>F9-I9</f>
        <v>0</v>
      </c>
      <c r="K9" s="544" t="s">
        <v>111</v>
      </c>
      <c r="L9" s="121"/>
      <c r="M9" s="249" t="s">
        <v>736</v>
      </c>
      <c r="N9" s="249" t="s">
        <v>787</v>
      </c>
      <c r="O9" s="249">
        <v>45556</v>
      </c>
      <c r="P9" s="361">
        <v>45564</v>
      </c>
      <c r="Q9" s="213">
        <v>45594</v>
      </c>
      <c r="R9" s="664">
        <v>130</v>
      </c>
      <c r="S9" s="213"/>
      <c r="T9" s="611"/>
      <c r="U9" s="611"/>
      <c r="V9" s="572">
        <v>24.5</v>
      </c>
      <c r="W9" s="572">
        <v>4.2610000000000001</v>
      </c>
      <c r="X9" s="579">
        <v>12.04</v>
      </c>
      <c r="Y9" s="580">
        <f t="shared" si="1"/>
        <v>77297.5</v>
      </c>
      <c r="Z9" s="580">
        <f t="shared" si="2"/>
        <v>13443.455</v>
      </c>
      <c r="AA9" s="580">
        <f t="shared" si="3"/>
        <v>37986.199999999997</v>
      </c>
      <c r="AB9" s="24"/>
      <c r="AC9" s="24"/>
      <c r="AD9" s="24"/>
      <c r="AE9" s="24"/>
    </row>
    <row r="10" spans="1:31" s="33" customFormat="1" ht="18" customHeight="1" x14ac:dyDescent="0.25">
      <c r="A10" s="116">
        <f t="shared" si="0"/>
        <v>9</v>
      </c>
      <c r="B10" s="424" t="s">
        <v>519</v>
      </c>
      <c r="C10" s="123">
        <v>45464</v>
      </c>
      <c r="D10" s="468" t="s">
        <v>568</v>
      </c>
      <c r="E10" s="119" t="s">
        <v>781</v>
      </c>
      <c r="F10" s="541">
        <v>10869</v>
      </c>
      <c r="G10" s="255" t="s">
        <v>526</v>
      </c>
      <c r="H10" s="544" t="s">
        <v>799</v>
      </c>
      <c r="I10" s="255">
        <v>10869</v>
      </c>
      <c r="J10" s="544">
        <v>0</v>
      </c>
      <c r="K10" s="544" t="s">
        <v>111</v>
      </c>
      <c r="L10" s="121">
        <v>550</v>
      </c>
      <c r="M10" s="249" t="s">
        <v>615</v>
      </c>
      <c r="N10" s="470" t="s">
        <v>615</v>
      </c>
      <c r="O10" s="249">
        <v>45549</v>
      </c>
      <c r="P10" s="361">
        <v>45559</v>
      </c>
      <c r="Q10" s="213">
        <v>45594</v>
      </c>
      <c r="R10" s="664">
        <v>130</v>
      </c>
      <c r="S10" s="213"/>
      <c r="T10" s="30"/>
      <c r="U10" s="30"/>
      <c r="V10" s="572">
        <v>55.5</v>
      </c>
      <c r="W10" s="572">
        <v>9.5821000000000005</v>
      </c>
      <c r="X10" s="579">
        <v>26.331199999999999</v>
      </c>
      <c r="Y10" s="580">
        <f t="shared" si="1"/>
        <v>603229.5</v>
      </c>
      <c r="Z10" s="580">
        <f t="shared" si="2"/>
        <v>104147.84490000001</v>
      </c>
      <c r="AA10" s="580">
        <f t="shared" si="3"/>
        <v>286193.81280000001</v>
      </c>
      <c r="AB10" s="38"/>
      <c r="AC10" s="38"/>
      <c r="AD10" s="38"/>
      <c r="AE10" s="38"/>
    </row>
    <row r="11" spans="1:31" s="33" customFormat="1" ht="18.75" customHeight="1" x14ac:dyDescent="0.25">
      <c r="A11" s="116">
        <f t="shared" si="0"/>
        <v>10</v>
      </c>
      <c r="B11" s="424" t="s">
        <v>519</v>
      </c>
      <c r="C11" s="123">
        <v>45464</v>
      </c>
      <c r="D11" s="468" t="s">
        <v>569</v>
      </c>
      <c r="E11" s="119" t="s">
        <v>781</v>
      </c>
      <c r="F11" s="541">
        <v>8327</v>
      </c>
      <c r="G11" s="346" t="s">
        <v>528</v>
      </c>
      <c r="H11" s="544" t="s">
        <v>799</v>
      </c>
      <c r="I11" s="255">
        <v>8327</v>
      </c>
      <c r="J11" s="544">
        <f>F11-I11</f>
        <v>0</v>
      </c>
      <c r="K11" s="544" t="s">
        <v>111</v>
      </c>
      <c r="L11" s="121"/>
      <c r="M11" s="249" t="s">
        <v>563</v>
      </c>
      <c r="N11" s="600" t="s">
        <v>737</v>
      </c>
      <c r="O11" s="249">
        <v>45560</v>
      </c>
      <c r="P11" s="214">
        <v>45580</v>
      </c>
      <c r="Q11" s="214">
        <v>45615</v>
      </c>
      <c r="R11" s="664">
        <v>142</v>
      </c>
      <c r="S11" s="213"/>
      <c r="T11" s="612"/>
      <c r="U11" s="612"/>
      <c r="V11" s="572">
        <v>35.5</v>
      </c>
      <c r="W11" s="572">
        <v>6.0800999999999998</v>
      </c>
      <c r="X11" s="579">
        <v>19.559999999999999</v>
      </c>
      <c r="Y11" s="580">
        <f t="shared" si="1"/>
        <v>295608.5</v>
      </c>
      <c r="Z11" s="580">
        <f t="shared" si="2"/>
        <v>50628.992699999995</v>
      </c>
      <c r="AA11" s="580">
        <f t="shared" si="3"/>
        <v>162876.12</v>
      </c>
      <c r="AB11" s="194"/>
      <c r="AC11" s="194"/>
      <c r="AD11" s="194"/>
      <c r="AE11" s="194"/>
    </row>
    <row r="12" spans="1:31" ht="17.100000000000001" customHeight="1" x14ac:dyDescent="0.25">
      <c r="A12" s="116">
        <f t="shared" si="0"/>
        <v>11</v>
      </c>
      <c r="B12" s="424" t="s">
        <v>519</v>
      </c>
      <c r="C12" s="123">
        <v>45464</v>
      </c>
      <c r="D12" s="468" t="s">
        <v>26</v>
      </c>
      <c r="E12" s="119" t="s">
        <v>781</v>
      </c>
      <c r="F12" s="541">
        <v>416</v>
      </c>
      <c r="G12" s="343" t="s">
        <v>756</v>
      </c>
      <c r="H12" s="544" t="s">
        <v>799</v>
      </c>
      <c r="I12" s="343">
        <v>416</v>
      </c>
      <c r="J12" s="544">
        <f>F12-I12</f>
        <v>0</v>
      </c>
      <c r="K12" s="544" t="s">
        <v>512</v>
      </c>
      <c r="L12" s="116">
        <v>300</v>
      </c>
      <c r="M12" s="249" t="s">
        <v>563</v>
      </c>
      <c r="N12" s="130" t="s">
        <v>738</v>
      </c>
      <c r="O12" s="249">
        <f t="shared" ref="O12" si="4">P12-12</f>
        <v>45561</v>
      </c>
      <c r="P12" s="499">
        <v>45573</v>
      </c>
      <c r="Q12" s="213">
        <f>C12+R12</f>
        <v>45609</v>
      </c>
      <c r="R12" s="664">
        <v>145</v>
      </c>
      <c r="S12" s="213"/>
      <c r="T12" s="32"/>
      <c r="U12" s="32"/>
      <c r="V12" s="572">
        <v>28</v>
      </c>
      <c r="W12" s="572">
        <v>6.1882000000000001</v>
      </c>
      <c r="X12" s="579">
        <v>18.600000000000001</v>
      </c>
      <c r="Y12" s="580">
        <f t="shared" si="1"/>
        <v>11648</v>
      </c>
      <c r="Z12" s="580">
        <f t="shared" si="2"/>
        <v>2574.2912000000001</v>
      </c>
      <c r="AA12" s="580">
        <f t="shared" si="3"/>
        <v>7737.6</v>
      </c>
    </row>
    <row r="13" spans="1:31" ht="17.100000000000001" customHeight="1" x14ac:dyDescent="0.25">
      <c r="A13" s="116">
        <f t="shared" si="0"/>
        <v>12</v>
      </c>
      <c r="B13" s="424" t="s">
        <v>519</v>
      </c>
      <c r="C13" s="123">
        <v>45464</v>
      </c>
      <c r="D13" s="468" t="s">
        <v>570</v>
      </c>
      <c r="E13" s="119" t="s">
        <v>781</v>
      </c>
      <c r="F13" s="541">
        <v>439</v>
      </c>
      <c r="G13" s="399" t="s">
        <v>599</v>
      </c>
      <c r="H13" s="544" t="s">
        <v>799</v>
      </c>
      <c r="I13" s="544">
        <v>439</v>
      </c>
      <c r="J13" s="544">
        <v>0</v>
      </c>
      <c r="K13" s="544" t="s">
        <v>111</v>
      </c>
      <c r="L13" s="121"/>
      <c r="M13" s="249" t="s">
        <v>493</v>
      </c>
      <c r="N13" s="173" t="s">
        <v>788</v>
      </c>
      <c r="O13" s="249">
        <v>45589</v>
      </c>
      <c r="P13" s="361">
        <v>45589</v>
      </c>
      <c r="Q13" s="213">
        <f>C13+R13</f>
        <v>45614</v>
      </c>
      <c r="R13" s="664">
        <v>150</v>
      </c>
      <c r="S13" s="213"/>
      <c r="T13" s="613"/>
      <c r="U13" s="613"/>
      <c r="V13" s="572">
        <v>46</v>
      </c>
      <c r="W13" s="572">
        <v>6.0810000000000004</v>
      </c>
      <c r="X13" s="579">
        <v>22.54</v>
      </c>
      <c r="Y13" s="580">
        <f t="shared" si="1"/>
        <v>20194</v>
      </c>
      <c r="Z13" s="580">
        <f t="shared" si="2"/>
        <v>2669.5590000000002</v>
      </c>
      <c r="AA13" s="580">
        <f t="shared" si="3"/>
        <v>9895.06</v>
      </c>
    </row>
    <row r="14" spans="1:31" ht="15.75" customHeight="1" x14ac:dyDescent="0.25">
      <c r="A14" s="116">
        <f t="shared" si="0"/>
        <v>13</v>
      </c>
      <c r="B14" s="424" t="s">
        <v>519</v>
      </c>
      <c r="C14" s="123">
        <v>45464</v>
      </c>
      <c r="D14" s="468" t="s">
        <v>571</v>
      </c>
      <c r="E14" s="119" t="s">
        <v>781</v>
      </c>
      <c r="F14" s="541">
        <v>1077</v>
      </c>
      <c r="G14" s="544" t="s">
        <v>510</v>
      </c>
      <c r="H14" s="544" t="s">
        <v>799</v>
      </c>
      <c r="I14" s="544">
        <v>1077</v>
      </c>
      <c r="J14" s="544">
        <f>F14-I14</f>
        <v>0</v>
      </c>
      <c r="K14" s="255" t="s">
        <v>111</v>
      </c>
      <c r="L14" s="121"/>
      <c r="M14" s="249" t="s">
        <v>745</v>
      </c>
      <c r="N14" s="173" t="s">
        <v>615</v>
      </c>
      <c r="O14" s="249">
        <v>45579</v>
      </c>
      <c r="P14" s="499">
        <v>45584</v>
      </c>
      <c r="Q14" s="211">
        <f>C14+R14</f>
        <v>45614</v>
      </c>
      <c r="R14" s="664">
        <v>150</v>
      </c>
      <c r="S14" s="211"/>
      <c r="T14" s="614"/>
      <c r="U14" s="615"/>
      <c r="V14" s="572">
        <v>30</v>
      </c>
      <c r="W14" s="572">
        <v>4.9435000000000002</v>
      </c>
      <c r="X14" s="579">
        <v>18.989999999999998</v>
      </c>
      <c r="Y14" s="580">
        <f t="shared" si="1"/>
        <v>32310</v>
      </c>
      <c r="Z14" s="580">
        <f t="shared" si="2"/>
        <v>5324.1495000000004</v>
      </c>
      <c r="AA14" s="580">
        <f t="shared" si="3"/>
        <v>20452.23</v>
      </c>
    </row>
    <row r="15" spans="1:31" ht="15.75" customHeight="1" x14ac:dyDescent="0.25">
      <c r="A15" s="116">
        <f t="shared" si="0"/>
        <v>14</v>
      </c>
      <c r="B15" s="424" t="s">
        <v>519</v>
      </c>
      <c r="C15" s="123">
        <v>45464</v>
      </c>
      <c r="D15" s="468" t="s">
        <v>727</v>
      </c>
      <c r="E15" s="119" t="s">
        <v>781</v>
      </c>
      <c r="F15" s="541">
        <v>1492</v>
      </c>
      <c r="G15" s="545"/>
      <c r="H15" s="544" t="s">
        <v>799</v>
      </c>
      <c r="I15" s="546">
        <v>1492</v>
      </c>
      <c r="J15" s="544">
        <v>0</v>
      </c>
      <c r="K15" s="545" t="s">
        <v>111</v>
      </c>
      <c r="L15" s="213"/>
      <c r="M15" s="249" t="s">
        <v>746</v>
      </c>
      <c r="N15" s="173" t="s">
        <v>615</v>
      </c>
      <c r="O15" s="249" t="s">
        <v>544</v>
      </c>
      <c r="P15" s="499">
        <v>45581</v>
      </c>
      <c r="Q15" s="211">
        <v>45611</v>
      </c>
      <c r="R15" s="664"/>
      <c r="S15" s="211"/>
      <c r="T15" s="614"/>
      <c r="U15" s="615"/>
      <c r="V15" s="572">
        <v>41.5</v>
      </c>
      <c r="W15" s="572">
        <v>19.04</v>
      </c>
      <c r="X15" s="579">
        <v>19.04</v>
      </c>
      <c r="Y15" s="580">
        <f t="shared" si="1"/>
        <v>61918</v>
      </c>
      <c r="Z15" s="580">
        <f t="shared" si="2"/>
        <v>28407.68</v>
      </c>
      <c r="AA15" s="580">
        <f t="shared" si="3"/>
        <v>28407.68</v>
      </c>
    </row>
    <row r="16" spans="1:31" ht="17.100000000000001" customHeight="1" x14ac:dyDescent="0.25">
      <c r="A16" s="116">
        <f t="shared" si="0"/>
        <v>15</v>
      </c>
      <c r="B16" s="424" t="s">
        <v>519</v>
      </c>
      <c r="C16" s="123">
        <v>45464</v>
      </c>
      <c r="D16" s="468" t="s">
        <v>727</v>
      </c>
      <c r="E16" s="119" t="s">
        <v>781</v>
      </c>
      <c r="F16" s="541">
        <v>339</v>
      </c>
      <c r="G16" s="544"/>
      <c r="H16" s="544" t="s">
        <v>799</v>
      </c>
      <c r="I16" s="544">
        <v>339</v>
      </c>
      <c r="J16" s="544">
        <f>F16-I16</f>
        <v>0</v>
      </c>
      <c r="K16" s="544" t="s">
        <v>111</v>
      </c>
      <c r="L16" s="121"/>
      <c r="M16" s="249" t="s">
        <v>742</v>
      </c>
      <c r="N16" s="470" t="s">
        <v>615</v>
      </c>
      <c r="O16" s="249">
        <v>45557</v>
      </c>
      <c r="P16" s="499">
        <v>45566</v>
      </c>
      <c r="Q16" s="213">
        <v>45587</v>
      </c>
      <c r="R16" s="664">
        <v>123</v>
      </c>
      <c r="S16" s="213"/>
      <c r="T16" s="32"/>
      <c r="U16" s="32"/>
      <c r="V16" s="572">
        <v>41.5</v>
      </c>
      <c r="W16" s="572">
        <v>19.04</v>
      </c>
      <c r="X16" s="579">
        <v>19.04</v>
      </c>
      <c r="Y16" s="580">
        <f t="shared" si="1"/>
        <v>14068.5</v>
      </c>
      <c r="Z16" s="580">
        <f t="shared" si="2"/>
        <v>6454.5599999999995</v>
      </c>
      <c r="AA16" s="580">
        <f t="shared" si="3"/>
        <v>6454.5599999999995</v>
      </c>
    </row>
    <row r="17" spans="1:27" ht="17.100000000000001" customHeight="1" x14ac:dyDescent="0.25">
      <c r="A17" s="116">
        <f t="shared" si="0"/>
        <v>16</v>
      </c>
      <c r="B17" s="424" t="s">
        <v>519</v>
      </c>
      <c r="C17" s="123">
        <v>45464</v>
      </c>
      <c r="D17" s="468" t="s">
        <v>572</v>
      </c>
      <c r="E17" s="119" t="s">
        <v>781</v>
      </c>
      <c r="F17" s="541">
        <v>1651</v>
      </c>
      <c r="G17" s="255" t="s">
        <v>599</v>
      </c>
      <c r="H17" s="544" t="s">
        <v>799</v>
      </c>
      <c r="I17" s="544">
        <v>1651</v>
      </c>
      <c r="J17" s="544">
        <v>0</v>
      </c>
      <c r="K17" s="544" t="s">
        <v>111</v>
      </c>
      <c r="L17" s="121"/>
      <c r="M17" s="247" t="s">
        <v>740</v>
      </c>
      <c r="N17" s="470" t="s">
        <v>615</v>
      </c>
      <c r="O17" s="247">
        <v>45553</v>
      </c>
      <c r="P17" s="361">
        <v>45553</v>
      </c>
      <c r="Q17" s="213">
        <v>45587</v>
      </c>
      <c r="R17" s="664" t="s">
        <v>575</v>
      </c>
      <c r="S17" s="213"/>
      <c r="T17" s="611"/>
      <c r="U17" s="611"/>
      <c r="V17" s="572">
        <v>68</v>
      </c>
      <c r="W17" s="572">
        <v>9.4199000000000002</v>
      </c>
      <c r="X17" s="579">
        <v>31.18</v>
      </c>
      <c r="Y17" s="580">
        <f t="shared" si="1"/>
        <v>112268</v>
      </c>
      <c r="Z17" s="580">
        <f t="shared" si="2"/>
        <v>15552.2549</v>
      </c>
      <c r="AA17" s="580">
        <f t="shared" si="3"/>
        <v>51478.18</v>
      </c>
    </row>
    <row r="18" spans="1:27" ht="15.6" x14ac:dyDescent="0.25">
      <c r="A18" s="116">
        <f t="shared" si="0"/>
        <v>17</v>
      </c>
      <c r="B18" s="424" t="s">
        <v>519</v>
      </c>
      <c r="C18" s="123">
        <v>45464</v>
      </c>
      <c r="D18" s="468" t="s">
        <v>516</v>
      </c>
      <c r="E18" s="289" t="s">
        <v>781</v>
      </c>
      <c r="F18" s="541">
        <v>4371</v>
      </c>
      <c r="G18" s="544" t="s">
        <v>748</v>
      </c>
      <c r="H18" s="544" t="s">
        <v>799</v>
      </c>
      <c r="I18" s="544">
        <v>4371</v>
      </c>
      <c r="J18" s="544">
        <v>0</v>
      </c>
      <c r="K18" s="544" t="s">
        <v>512</v>
      </c>
      <c r="L18" s="121">
        <v>500</v>
      </c>
      <c r="M18" s="249" t="s">
        <v>563</v>
      </c>
      <c r="N18" s="278" t="s">
        <v>615</v>
      </c>
      <c r="O18" s="249" t="s">
        <v>563</v>
      </c>
      <c r="P18" s="499">
        <v>45550</v>
      </c>
      <c r="Q18" s="213">
        <v>45580</v>
      </c>
      <c r="R18" s="664" t="s">
        <v>576</v>
      </c>
      <c r="S18" s="213"/>
      <c r="T18" s="32"/>
      <c r="U18" s="32"/>
      <c r="V18" s="572">
        <v>56.5</v>
      </c>
      <c r="W18" s="572">
        <v>7.7591999999999999</v>
      </c>
      <c r="X18" s="579">
        <v>23.62</v>
      </c>
      <c r="Y18" s="580">
        <f t="shared" si="1"/>
        <v>246961.5</v>
      </c>
      <c r="Z18" s="580">
        <f t="shared" si="2"/>
        <v>33915.463199999998</v>
      </c>
      <c r="AA18" s="580">
        <f t="shared" si="3"/>
        <v>103243.02</v>
      </c>
    </row>
    <row r="19" spans="1:27" s="194" customFormat="1" ht="15.75" customHeight="1" x14ac:dyDescent="0.25">
      <c r="A19" s="116">
        <f t="shared" si="0"/>
        <v>18</v>
      </c>
      <c r="B19" s="424" t="s">
        <v>519</v>
      </c>
      <c r="C19" s="123">
        <v>45464</v>
      </c>
      <c r="D19" s="519" t="s">
        <v>725</v>
      </c>
      <c r="E19" s="119" t="s">
        <v>781</v>
      </c>
      <c r="F19" s="195">
        <v>4721</v>
      </c>
      <c r="G19" s="544" t="s">
        <v>756</v>
      </c>
      <c r="H19" s="544" t="s">
        <v>799</v>
      </c>
      <c r="I19" s="544">
        <v>4721</v>
      </c>
      <c r="J19" s="544">
        <v>0</v>
      </c>
      <c r="K19" s="544" t="s">
        <v>111</v>
      </c>
      <c r="L19" s="121"/>
      <c r="M19" s="247" t="s">
        <v>730</v>
      </c>
      <c r="N19" s="470" t="s">
        <v>615</v>
      </c>
      <c r="O19" s="247">
        <v>45553</v>
      </c>
      <c r="P19" s="499">
        <v>45552</v>
      </c>
      <c r="Q19" s="286">
        <v>45587</v>
      </c>
      <c r="R19" s="277" t="s">
        <v>577</v>
      </c>
      <c r="S19" s="286"/>
      <c r="T19" s="32"/>
      <c r="U19" s="32"/>
      <c r="V19" s="572">
        <v>31</v>
      </c>
      <c r="W19" s="572">
        <v>5.1272000000000002</v>
      </c>
      <c r="X19" s="579">
        <v>13.72</v>
      </c>
      <c r="Y19" s="580">
        <f t="shared" si="1"/>
        <v>146351</v>
      </c>
      <c r="Z19" s="580">
        <f t="shared" si="2"/>
        <v>24205.511200000001</v>
      </c>
      <c r="AA19" s="580">
        <f t="shared" si="3"/>
        <v>64772.12</v>
      </c>
    </row>
    <row r="20" spans="1:27" ht="15.75" x14ac:dyDescent="0.25">
      <c r="A20" s="116">
        <f t="shared" si="0"/>
        <v>19</v>
      </c>
      <c r="B20" s="424" t="s">
        <v>519</v>
      </c>
      <c r="C20" s="123">
        <v>45464</v>
      </c>
      <c r="D20" s="468" t="s">
        <v>724</v>
      </c>
      <c r="E20" s="119" t="s">
        <v>781</v>
      </c>
      <c r="F20" s="541">
        <v>2172</v>
      </c>
      <c r="G20" s="544" t="s">
        <v>756</v>
      </c>
      <c r="H20" s="544" t="s">
        <v>799</v>
      </c>
      <c r="I20" s="544">
        <v>2172</v>
      </c>
      <c r="J20" s="544">
        <f>F20-I20</f>
        <v>0</v>
      </c>
      <c r="K20" s="544" t="s">
        <v>111</v>
      </c>
      <c r="L20" s="121"/>
      <c r="M20" s="521"/>
      <c r="N20" s="470" t="s">
        <v>615</v>
      </c>
      <c r="O20" s="249">
        <v>45553</v>
      </c>
      <c r="P20" s="520">
        <v>45567</v>
      </c>
      <c r="Q20" s="213">
        <v>45587</v>
      </c>
      <c r="R20" s="664" t="s">
        <v>577</v>
      </c>
      <c r="S20" s="213"/>
      <c r="T20" s="32"/>
      <c r="U20" s="32"/>
      <c r="V20" s="572">
        <v>31</v>
      </c>
      <c r="W20" s="572">
        <v>5.1272000000000002</v>
      </c>
      <c r="X20" s="579">
        <v>13.72</v>
      </c>
      <c r="Y20" s="580">
        <f t="shared" si="1"/>
        <v>67332</v>
      </c>
      <c r="Z20" s="580">
        <f t="shared" si="2"/>
        <v>11136.278400000001</v>
      </c>
      <c r="AA20" s="580">
        <f t="shared" si="3"/>
        <v>29799.84</v>
      </c>
    </row>
    <row r="21" spans="1:27" ht="15.75" x14ac:dyDescent="0.25">
      <c r="A21" s="116">
        <f t="shared" si="0"/>
        <v>20</v>
      </c>
      <c r="B21" s="424" t="s">
        <v>519</v>
      </c>
      <c r="C21" s="123">
        <v>45464</v>
      </c>
      <c r="D21" s="468" t="s">
        <v>574</v>
      </c>
      <c r="E21" s="119" t="s">
        <v>781</v>
      </c>
      <c r="F21" s="541">
        <v>3505</v>
      </c>
      <c r="G21" s="544" t="s">
        <v>748</v>
      </c>
      <c r="H21" s="544" t="s">
        <v>799</v>
      </c>
      <c r="I21" s="544">
        <v>3505</v>
      </c>
      <c r="J21" s="544">
        <v>0</v>
      </c>
      <c r="K21" s="544" t="s">
        <v>111</v>
      </c>
      <c r="L21" s="121"/>
      <c r="M21" s="249" t="s">
        <v>754</v>
      </c>
      <c r="N21" s="173" t="s">
        <v>615</v>
      </c>
      <c r="O21" s="249" t="s">
        <v>544</v>
      </c>
      <c r="P21" s="499">
        <v>45571</v>
      </c>
      <c r="Q21" s="213">
        <v>45606</v>
      </c>
      <c r="R21" s="664">
        <v>115</v>
      </c>
      <c r="S21" s="213"/>
      <c r="T21" s="32"/>
      <c r="U21" s="32"/>
      <c r="V21" s="572">
        <v>56.5</v>
      </c>
      <c r="W21" s="572">
        <v>7.9413</v>
      </c>
      <c r="X21" s="579">
        <v>23.24</v>
      </c>
      <c r="Y21" s="580">
        <f t="shared" si="1"/>
        <v>198032.5</v>
      </c>
      <c r="Z21" s="580">
        <f t="shared" si="2"/>
        <v>27834.2565</v>
      </c>
      <c r="AA21" s="580">
        <f t="shared" si="3"/>
        <v>81456.2</v>
      </c>
    </row>
    <row r="22" spans="1:27" ht="15.75" x14ac:dyDescent="0.25">
      <c r="A22" s="116">
        <f t="shared" si="0"/>
        <v>21</v>
      </c>
      <c r="B22" s="424" t="s">
        <v>519</v>
      </c>
      <c r="C22" s="123">
        <v>45464</v>
      </c>
      <c r="D22" s="468" t="s">
        <v>728</v>
      </c>
      <c r="E22" s="119" t="s">
        <v>781</v>
      </c>
      <c r="F22" s="541">
        <v>1476</v>
      </c>
      <c r="G22" s="399" t="s">
        <v>785</v>
      </c>
      <c r="H22" s="544" t="s">
        <v>799</v>
      </c>
      <c r="I22" s="544">
        <v>1476</v>
      </c>
      <c r="J22" s="544">
        <f>F22-I22</f>
        <v>0</v>
      </c>
      <c r="K22" s="544" t="s">
        <v>111</v>
      </c>
      <c r="L22" s="121"/>
      <c r="M22" s="249" t="s">
        <v>739</v>
      </c>
      <c r="N22" s="173" t="s">
        <v>615</v>
      </c>
      <c r="O22" s="249" t="s">
        <v>544</v>
      </c>
      <c r="P22" s="214">
        <v>45576</v>
      </c>
      <c r="Q22" s="211">
        <v>45613</v>
      </c>
      <c r="R22" s="664" t="s">
        <v>578</v>
      </c>
      <c r="S22" s="213"/>
      <c r="T22" s="32"/>
      <c r="U22" s="32"/>
      <c r="V22" s="572">
        <v>27</v>
      </c>
      <c r="W22" s="572">
        <v>3.1065</v>
      </c>
      <c r="X22" s="579">
        <v>13.11</v>
      </c>
      <c r="Y22" s="580">
        <f t="shared" si="1"/>
        <v>39852</v>
      </c>
      <c r="Z22" s="580">
        <f t="shared" si="2"/>
        <v>4585.1940000000004</v>
      </c>
      <c r="AA22" s="580">
        <f t="shared" si="3"/>
        <v>19350.36</v>
      </c>
    </row>
    <row r="23" spans="1:27" ht="15.75" x14ac:dyDescent="0.25">
      <c r="A23" s="116">
        <f t="shared" si="0"/>
        <v>22</v>
      </c>
      <c r="B23" s="424" t="s">
        <v>519</v>
      </c>
      <c r="C23" s="258">
        <v>45499</v>
      </c>
      <c r="D23" s="473" t="s">
        <v>567</v>
      </c>
      <c r="E23" s="119" t="s">
        <v>781</v>
      </c>
      <c r="F23" s="474">
        <v>2220</v>
      </c>
      <c r="G23" s="255" t="s">
        <v>510</v>
      </c>
      <c r="H23" s="544" t="s">
        <v>799</v>
      </c>
      <c r="I23" s="255">
        <v>2220</v>
      </c>
      <c r="J23" s="544">
        <f>F23-I23</f>
        <v>0</v>
      </c>
      <c r="K23" s="547" t="s">
        <v>111</v>
      </c>
      <c r="L23" s="255"/>
      <c r="M23" s="249">
        <v>45556</v>
      </c>
      <c r="N23" s="275" t="s">
        <v>615</v>
      </c>
      <c r="O23" s="249" t="s">
        <v>563</v>
      </c>
      <c r="P23" s="342">
        <v>45584</v>
      </c>
      <c r="Q23" s="342">
        <v>45634</v>
      </c>
      <c r="R23" s="124" t="s">
        <v>654</v>
      </c>
      <c r="S23" s="255"/>
      <c r="T23" s="616"/>
      <c r="U23" s="12"/>
      <c r="V23" s="572">
        <v>24.5</v>
      </c>
      <c r="W23" s="572">
        <v>4.5629</v>
      </c>
      <c r="X23" s="579">
        <v>12.04</v>
      </c>
      <c r="Y23" s="580">
        <f t="shared" si="1"/>
        <v>54390</v>
      </c>
      <c r="Z23" s="580">
        <f t="shared" si="2"/>
        <v>10129.637999999999</v>
      </c>
      <c r="AA23" s="580">
        <f t="shared" si="3"/>
        <v>26728.799999999999</v>
      </c>
    </row>
    <row r="24" spans="1:27" ht="15.75" x14ac:dyDescent="0.25">
      <c r="A24" s="116">
        <f t="shared" si="0"/>
        <v>23</v>
      </c>
      <c r="B24" s="424" t="s">
        <v>519</v>
      </c>
      <c r="C24" s="258">
        <v>45499</v>
      </c>
      <c r="D24" s="473" t="s">
        <v>628</v>
      </c>
      <c r="E24" s="119" t="s">
        <v>781</v>
      </c>
      <c r="F24" s="474">
        <v>510</v>
      </c>
      <c r="G24" s="255" t="s">
        <v>326</v>
      </c>
      <c r="H24" s="544" t="s">
        <v>799</v>
      </c>
      <c r="I24" s="547">
        <v>510</v>
      </c>
      <c r="J24" s="544">
        <v>0</v>
      </c>
      <c r="K24" s="410" t="s">
        <v>111</v>
      </c>
      <c r="L24" s="255"/>
      <c r="M24" s="249" t="s">
        <v>842</v>
      </c>
      <c r="N24" s="275" t="s">
        <v>615</v>
      </c>
      <c r="O24" s="249"/>
      <c r="P24" s="427" t="s">
        <v>887</v>
      </c>
      <c r="Q24" s="427">
        <v>45662</v>
      </c>
      <c r="R24" s="124">
        <v>135</v>
      </c>
      <c r="S24" s="255"/>
      <c r="T24" s="12"/>
      <c r="U24" s="12"/>
      <c r="V24" s="572">
        <v>58</v>
      </c>
      <c r="W24" s="572">
        <v>29.1008</v>
      </c>
      <c r="X24" s="579">
        <v>48.18</v>
      </c>
      <c r="Y24" s="580">
        <f t="shared" si="1"/>
        <v>29580</v>
      </c>
      <c r="Z24" s="580">
        <f t="shared" si="2"/>
        <v>14841.407999999999</v>
      </c>
      <c r="AA24" s="580">
        <f t="shared" si="3"/>
        <v>24571.8</v>
      </c>
    </row>
    <row r="25" spans="1:27" ht="15.75" x14ac:dyDescent="0.25">
      <c r="A25" s="116">
        <f t="shared" si="0"/>
        <v>24</v>
      </c>
      <c r="B25" s="424" t="s">
        <v>519</v>
      </c>
      <c r="C25" s="258">
        <v>45499</v>
      </c>
      <c r="D25" s="473" t="s">
        <v>629</v>
      </c>
      <c r="E25" s="119" t="s">
        <v>781</v>
      </c>
      <c r="F25" s="474">
        <v>450</v>
      </c>
      <c r="G25" s="255" t="s">
        <v>326</v>
      </c>
      <c r="H25" s="544" t="s">
        <v>799</v>
      </c>
      <c r="I25" s="255">
        <v>450</v>
      </c>
      <c r="J25" s="544">
        <f t="shared" ref="J25:J32" si="5">F25-I25</f>
        <v>0</v>
      </c>
      <c r="K25" s="410" t="s">
        <v>111</v>
      </c>
      <c r="L25" s="255"/>
      <c r="M25" s="249" t="s">
        <v>615</v>
      </c>
      <c r="N25" s="275" t="s">
        <v>615</v>
      </c>
      <c r="O25" s="249"/>
      <c r="P25" s="427">
        <v>45611</v>
      </c>
      <c r="Q25" s="427">
        <v>45662</v>
      </c>
      <c r="R25" s="124">
        <v>125</v>
      </c>
      <c r="S25" s="255"/>
      <c r="T25" s="12"/>
      <c r="U25" s="12"/>
      <c r="V25" s="572">
        <v>43</v>
      </c>
      <c r="W25" s="572">
        <v>15.3118</v>
      </c>
      <c r="X25" s="579">
        <v>30.53</v>
      </c>
      <c r="Y25" s="580">
        <f t="shared" si="1"/>
        <v>19350</v>
      </c>
      <c r="Z25" s="580">
        <f t="shared" si="2"/>
        <v>6890.3099999999995</v>
      </c>
      <c r="AA25" s="580">
        <f t="shared" si="3"/>
        <v>13738.5</v>
      </c>
    </row>
    <row r="26" spans="1:27" ht="15.75" x14ac:dyDescent="0.25">
      <c r="A26" s="116">
        <f t="shared" si="0"/>
        <v>25</v>
      </c>
      <c r="B26" s="424" t="s">
        <v>519</v>
      </c>
      <c r="C26" s="258">
        <v>45499</v>
      </c>
      <c r="D26" s="473" t="s">
        <v>46</v>
      </c>
      <c r="E26" s="124" t="s">
        <v>563</v>
      </c>
      <c r="F26" s="474">
        <v>4154</v>
      </c>
      <c r="G26" s="255"/>
      <c r="H26" s="544" t="s">
        <v>799</v>
      </c>
      <c r="I26" s="255">
        <v>4154</v>
      </c>
      <c r="J26" s="544">
        <f t="shared" si="5"/>
        <v>0</v>
      </c>
      <c r="K26" s="255" t="s">
        <v>111</v>
      </c>
      <c r="L26" s="255"/>
      <c r="M26" s="249">
        <f>O26-20</f>
        <v>45565</v>
      </c>
      <c r="N26" s="275" t="s">
        <v>615</v>
      </c>
      <c r="O26" s="249">
        <f t="shared" ref="O26:O30" si="6">P26-12</f>
        <v>45585</v>
      </c>
      <c r="P26" s="342">
        <v>45597</v>
      </c>
      <c r="Q26" s="342">
        <v>45627</v>
      </c>
      <c r="R26" s="124">
        <v>123</v>
      </c>
      <c r="S26" s="255"/>
      <c r="T26" s="84"/>
      <c r="U26" s="12"/>
      <c r="V26" s="572">
        <v>26</v>
      </c>
      <c r="W26" s="572">
        <v>5.6177000000000001</v>
      </c>
      <c r="X26" s="579">
        <v>13.72</v>
      </c>
      <c r="Y26" s="580">
        <f t="shared" si="1"/>
        <v>108004</v>
      </c>
      <c r="Z26" s="580">
        <f t="shared" si="2"/>
        <v>23335.925800000001</v>
      </c>
      <c r="AA26" s="580">
        <f t="shared" si="3"/>
        <v>56992.880000000005</v>
      </c>
    </row>
    <row r="27" spans="1:27" ht="15.75" x14ac:dyDescent="0.25">
      <c r="A27" s="116">
        <f t="shared" si="0"/>
        <v>26</v>
      </c>
      <c r="B27" s="424" t="s">
        <v>519</v>
      </c>
      <c r="C27" s="258">
        <v>45499</v>
      </c>
      <c r="D27" s="473" t="s">
        <v>569</v>
      </c>
      <c r="E27" s="119" t="s">
        <v>781</v>
      </c>
      <c r="F27" s="474">
        <v>1284</v>
      </c>
      <c r="G27" s="346" t="s">
        <v>528</v>
      </c>
      <c r="H27" s="544" t="s">
        <v>799</v>
      </c>
      <c r="I27" s="255">
        <v>1284</v>
      </c>
      <c r="J27" s="544">
        <f t="shared" si="5"/>
        <v>0</v>
      </c>
      <c r="K27" s="255" t="s">
        <v>111</v>
      </c>
      <c r="L27" s="255"/>
      <c r="M27" s="249" t="s">
        <v>149</v>
      </c>
      <c r="N27" s="275" t="s">
        <v>615</v>
      </c>
      <c r="O27" s="249">
        <f t="shared" si="6"/>
        <v>45594</v>
      </c>
      <c r="P27" s="499">
        <v>45606</v>
      </c>
      <c r="Q27" s="342">
        <v>45641</v>
      </c>
      <c r="R27" s="124">
        <v>142</v>
      </c>
      <c r="S27" s="255"/>
      <c r="T27" s="12"/>
      <c r="U27" s="12"/>
      <c r="V27" s="572">
        <v>35.5</v>
      </c>
      <c r="W27" s="572">
        <v>8.3576999999999995</v>
      </c>
      <c r="X27" s="579">
        <v>22.83</v>
      </c>
      <c r="Y27" s="580">
        <f t="shared" si="1"/>
        <v>45582</v>
      </c>
      <c r="Z27" s="580">
        <f t="shared" si="2"/>
        <v>10731.2868</v>
      </c>
      <c r="AA27" s="580">
        <f t="shared" si="3"/>
        <v>29313.719999999998</v>
      </c>
    </row>
    <row r="28" spans="1:27" ht="15.75" x14ac:dyDescent="0.25">
      <c r="A28" s="116">
        <f t="shared" si="0"/>
        <v>27</v>
      </c>
      <c r="B28" s="424" t="s">
        <v>519</v>
      </c>
      <c r="C28" s="258">
        <v>45499</v>
      </c>
      <c r="D28" s="473" t="s">
        <v>570</v>
      </c>
      <c r="E28" s="119" t="s">
        <v>781</v>
      </c>
      <c r="F28" s="474">
        <v>4332</v>
      </c>
      <c r="G28" s="255" t="s">
        <v>599</v>
      </c>
      <c r="H28" s="544" t="s">
        <v>799</v>
      </c>
      <c r="I28" s="255">
        <v>4332</v>
      </c>
      <c r="J28" s="544">
        <f t="shared" si="5"/>
        <v>0</v>
      </c>
      <c r="K28" s="255" t="s">
        <v>111</v>
      </c>
      <c r="L28" s="255"/>
      <c r="M28" s="249" t="s">
        <v>149</v>
      </c>
      <c r="N28" s="275" t="s">
        <v>615</v>
      </c>
      <c r="O28" s="249">
        <f t="shared" si="6"/>
        <v>45586</v>
      </c>
      <c r="P28" s="342">
        <v>45598</v>
      </c>
      <c r="Q28" s="342" t="s">
        <v>653</v>
      </c>
      <c r="R28" s="124" t="s">
        <v>652</v>
      </c>
      <c r="S28" s="255"/>
      <c r="T28" s="12"/>
      <c r="U28" s="12"/>
      <c r="V28" s="572">
        <v>46</v>
      </c>
      <c r="W28" s="572">
        <v>6.5926</v>
      </c>
      <c r="X28" s="579">
        <v>19.7</v>
      </c>
      <c r="Y28" s="580">
        <f t="shared" si="1"/>
        <v>199272</v>
      </c>
      <c r="Z28" s="580">
        <f t="shared" si="2"/>
        <v>28559.143199999999</v>
      </c>
      <c r="AA28" s="580">
        <f t="shared" si="3"/>
        <v>85340.4</v>
      </c>
    </row>
    <row r="29" spans="1:27" ht="15.75" x14ac:dyDescent="0.25">
      <c r="A29" s="116">
        <f t="shared" si="0"/>
        <v>28</v>
      </c>
      <c r="B29" s="424" t="s">
        <v>519</v>
      </c>
      <c r="C29" s="258">
        <v>45499</v>
      </c>
      <c r="D29" s="473" t="s">
        <v>630</v>
      </c>
      <c r="E29" s="119" t="s">
        <v>781</v>
      </c>
      <c r="F29" s="474">
        <v>4604</v>
      </c>
      <c r="G29" s="255" t="s">
        <v>590</v>
      </c>
      <c r="H29" s="544" t="s">
        <v>799</v>
      </c>
      <c r="I29" s="255">
        <v>4604</v>
      </c>
      <c r="J29" s="544">
        <f t="shared" si="5"/>
        <v>0</v>
      </c>
      <c r="K29" s="255" t="s">
        <v>111</v>
      </c>
      <c r="L29" s="255"/>
      <c r="M29" s="249" t="s">
        <v>615</v>
      </c>
      <c r="N29" s="275" t="s">
        <v>615</v>
      </c>
      <c r="O29" s="249"/>
      <c r="P29" s="258">
        <v>45618</v>
      </c>
      <c r="Q29" s="342">
        <v>45667</v>
      </c>
      <c r="R29" s="124">
        <v>150</v>
      </c>
      <c r="S29" s="255"/>
      <c r="T29" s="12"/>
      <c r="U29" s="12"/>
      <c r="V29" s="572">
        <v>29</v>
      </c>
      <c r="W29" s="572">
        <v>5.0305999999999997</v>
      </c>
      <c r="X29" s="579">
        <v>14.77</v>
      </c>
      <c r="Y29" s="580">
        <f t="shared" si="1"/>
        <v>133516</v>
      </c>
      <c r="Z29" s="580">
        <f t="shared" si="2"/>
        <v>23160.882399999999</v>
      </c>
      <c r="AA29" s="580">
        <f t="shared" si="3"/>
        <v>68001.08</v>
      </c>
    </row>
    <row r="30" spans="1:27" ht="15.75" x14ac:dyDescent="0.25">
      <c r="A30" s="116">
        <f t="shared" si="0"/>
        <v>29</v>
      </c>
      <c r="B30" s="424" t="s">
        <v>519</v>
      </c>
      <c r="C30" s="258">
        <v>45499</v>
      </c>
      <c r="D30" s="473" t="s">
        <v>571</v>
      </c>
      <c r="E30" s="119" t="s">
        <v>781</v>
      </c>
      <c r="F30" s="474">
        <v>860</v>
      </c>
      <c r="G30" s="255" t="s">
        <v>850</v>
      </c>
      <c r="H30" s="544" t="s">
        <v>799</v>
      </c>
      <c r="I30" s="255">
        <v>860</v>
      </c>
      <c r="J30" s="544">
        <f t="shared" si="5"/>
        <v>0</v>
      </c>
      <c r="K30" s="255" t="s">
        <v>111</v>
      </c>
      <c r="L30" s="255"/>
      <c r="M30" s="249" t="s">
        <v>149</v>
      </c>
      <c r="N30" s="275" t="s">
        <v>615</v>
      </c>
      <c r="O30" s="249">
        <f t="shared" si="6"/>
        <v>45594</v>
      </c>
      <c r="P30" s="342">
        <v>45606</v>
      </c>
      <c r="Q30" s="342">
        <v>45669</v>
      </c>
      <c r="R30" s="124">
        <v>150</v>
      </c>
      <c r="S30" s="255"/>
      <c r="T30" s="12"/>
      <c r="U30" s="12"/>
      <c r="V30" s="572">
        <v>30</v>
      </c>
      <c r="W30" s="572">
        <v>10.849399999999999</v>
      </c>
      <c r="X30" s="579">
        <v>24.98</v>
      </c>
      <c r="Y30" s="580">
        <f t="shared" si="1"/>
        <v>25800</v>
      </c>
      <c r="Z30" s="580">
        <f t="shared" si="2"/>
        <v>9330.4839999999986</v>
      </c>
      <c r="AA30" s="580">
        <f t="shared" si="3"/>
        <v>21482.799999999999</v>
      </c>
    </row>
    <row r="31" spans="1:27" ht="15.75" x14ac:dyDescent="0.25">
      <c r="A31" s="116">
        <f t="shared" si="0"/>
        <v>30</v>
      </c>
      <c r="B31" s="424" t="s">
        <v>519</v>
      </c>
      <c r="C31" s="258">
        <v>45499</v>
      </c>
      <c r="D31" s="473" t="s">
        <v>631</v>
      </c>
      <c r="E31" s="119" t="s">
        <v>781</v>
      </c>
      <c r="F31" s="474">
        <v>8874</v>
      </c>
      <c r="G31" s="255" t="s">
        <v>892</v>
      </c>
      <c r="H31" s="544" t="s">
        <v>799</v>
      </c>
      <c r="I31" s="255">
        <v>8874</v>
      </c>
      <c r="J31" s="544">
        <f t="shared" si="5"/>
        <v>0</v>
      </c>
      <c r="K31" s="255" t="s">
        <v>111</v>
      </c>
      <c r="L31" s="255"/>
      <c r="M31" s="249" t="s">
        <v>615</v>
      </c>
      <c r="N31" s="275" t="s">
        <v>615</v>
      </c>
      <c r="O31" s="249">
        <v>45580</v>
      </c>
      <c r="P31" s="665" t="s">
        <v>744</v>
      </c>
      <c r="Q31" s="472">
        <f>C31+150</f>
        <v>45649</v>
      </c>
      <c r="R31" s="124">
        <v>150</v>
      </c>
      <c r="S31" s="255"/>
      <c r="T31" s="602"/>
      <c r="U31" s="12"/>
      <c r="V31" s="572">
        <v>21</v>
      </c>
      <c r="W31" s="572">
        <v>3.3696000000000002</v>
      </c>
      <c r="X31" s="579">
        <v>10.5</v>
      </c>
      <c r="Y31" s="580">
        <f t="shared" si="1"/>
        <v>186354</v>
      </c>
      <c r="Z31" s="580">
        <f t="shared" si="2"/>
        <v>29901.830400000003</v>
      </c>
      <c r="AA31" s="580">
        <f t="shared" si="3"/>
        <v>93177</v>
      </c>
    </row>
    <row r="32" spans="1:27" ht="15.75" x14ac:dyDescent="0.25">
      <c r="A32" s="116">
        <f t="shared" si="0"/>
        <v>31</v>
      </c>
      <c r="B32" s="424" t="s">
        <v>519</v>
      </c>
      <c r="C32" s="258">
        <v>45499</v>
      </c>
      <c r="D32" s="473" t="s">
        <v>572</v>
      </c>
      <c r="E32" s="119" t="s">
        <v>781</v>
      </c>
      <c r="F32" s="474">
        <v>2004</v>
      </c>
      <c r="G32" s="255" t="s">
        <v>248</v>
      </c>
      <c r="H32" s="544" t="s">
        <v>799</v>
      </c>
      <c r="I32" s="255">
        <v>2004</v>
      </c>
      <c r="J32" s="544">
        <f t="shared" si="5"/>
        <v>0</v>
      </c>
      <c r="K32" s="410" t="s">
        <v>111</v>
      </c>
      <c r="L32" s="255"/>
      <c r="M32" s="249" t="s">
        <v>563</v>
      </c>
      <c r="N32" s="275" t="s">
        <v>615</v>
      </c>
      <c r="O32" s="249">
        <f>P32-12</f>
        <v>45646</v>
      </c>
      <c r="P32" s="427">
        <v>45658</v>
      </c>
      <c r="Q32" s="427">
        <v>45714</v>
      </c>
      <c r="R32" s="124">
        <v>215</v>
      </c>
      <c r="S32" s="255"/>
      <c r="T32" s="12"/>
      <c r="U32" s="41"/>
      <c r="V32" s="572">
        <v>68</v>
      </c>
      <c r="W32" s="572">
        <v>10.826599999999999</v>
      </c>
      <c r="X32" s="579">
        <v>31.18</v>
      </c>
      <c r="Y32" s="580">
        <f t="shared" si="1"/>
        <v>136272</v>
      </c>
      <c r="Z32" s="580">
        <f t="shared" si="2"/>
        <v>21696.506399999998</v>
      </c>
      <c r="AA32" s="580">
        <f t="shared" si="3"/>
        <v>62484.72</v>
      </c>
    </row>
    <row r="33" spans="1:27" ht="21.75" customHeight="1" x14ac:dyDescent="0.25">
      <c r="A33" s="116">
        <f t="shared" si="0"/>
        <v>32</v>
      </c>
      <c r="B33" s="424" t="s">
        <v>519</v>
      </c>
      <c r="C33" s="258">
        <v>45499</v>
      </c>
      <c r="D33" s="473" t="s">
        <v>516</v>
      </c>
      <c r="E33" s="119" t="s">
        <v>781</v>
      </c>
      <c r="F33" s="474">
        <v>3625</v>
      </c>
      <c r="G33" s="255" t="s">
        <v>748</v>
      </c>
      <c r="H33" s="544" t="s">
        <v>799</v>
      </c>
      <c r="I33" s="410">
        <v>3625</v>
      </c>
      <c r="J33" s="544">
        <v>0</v>
      </c>
      <c r="K33" s="255" t="s">
        <v>111</v>
      </c>
      <c r="L33" s="255"/>
      <c r="M33" s="249" t="s">
        <v>563</v>
      </c>
      <c r="N33" s="409" t="s">
        <v>755</v>
      </c>
      <c r="O33" s="249" t="s">
        <v>563</v>
      </c>
      <c r="P33" s="342">
        <v>45583</v>
      </c>
      <c r="Q33" s="342" t="s">
        <v>655</v>
      </c>
      <c r="R33" s="124" t="s">
        <v>654</v>
      </c>
      <c r="S33" s="255"/>
      <c r="T33" s="617"/>
      <c r="U33" s="41"/>
      <c r="V33" s="572">
        <v>56.5</v>
      </c>
      <c r="W33" s="572">
        <v>7.9086999999999996</v>
      </c>
      <c r="X33" s="579">
        <v>23.62</v>
      </c>
      <c r="Y33" s="580">
        <f t="shared" si="1"/>
        <v>204812.5</v>
      </c>
      <c r="Z33" s="580">
        <f t="shared" si="2"/>
        <v>28669.037499999999</v>
      </c>
      <c r="AA33" s="580">
        <f t="shared" si="3"/>
        <v>85622.5</v>
      </c>
    </row>
    <row r="34" spans="1:27" ht="15.75" x14ac:dyDescent="0.25">
      <c r="A34" s="116">
        <f t="shared" si="0"/>
        <v>33</v>
      </c>
      <c r="B34" s="424" t="s">
        <v>519</v>
      </c>
      <c r="C34" s="258">
        <v>45499</v>
      </c>
      <c r="D34" s="473" t="s">
        <v>573</v>
      </c>
      <c r="E34" s="119" t="s">
        <v>781</v>
      </c>
      <c r="F34" s="474">
        <v>2088</v>
      </c>
      <c r="G34" s="399" t="s">
        <v>591</v>
      </c>
      <c r="H34" s="544" t="s">
        <v>935</v>
      </c>
      <c r="I34" s="255">
        <v>2088</v>
      </c>
      <c r="J34" s="544">
        <f t="shared" ref="J34:J47" si="7">F34-I34</f>
        <v>0</v>
      </c>
      <c r="K34" s="410" t="s">
        <v>111</v>
      </c>
      <c r="L34" s="255"/>
      <c r="M34" s="249" t="s">
        <v>615</v>
      </c>
      <c r="N34" s="249" t="s">
        <v>615</v>
      </c>
      <c r="O34" s="249" t="s">
        <v>890</v>
      </c>
      <c r="P34" s="666" t="s">
        <v>863</v>
      </c>
      <c r="Q34" s="427">
        <v>45662</v>
      </c>
      <c r="R34" s="124">
        <v>155</v>
      </c>
      <c r="S34" s="255"/>
      <c r="T34" s="96" t="s">
        <v>989</v>
      </c>
      <c r="U34" s="41"/>
      <c r="V34" s="572">
        <v>38</v>
      </c>
      <c r="W34" s="572">
        <v>8.5158000000000005</v>
      </c>
      <c r="X34" s="579">
        <v>19.8</v>
      </c>
      <c r="Y34" s="580">
        <f t="shared" si="1"/>
        <v>79344</v>
      </c>
      <c r="Z34" s="580">
        <f t="shared" si="2"/>
        <v>17780.990400000002</v>
      </c>
      <c r="AA34" s="580">
        <f t="shared" si="3"/>
        <v>41342.400000000001</v>
      </c>
    </row>
    <row r="35" spans="1:27" ht="15.75" x14ac:dyDescent="0.25">
      <c r="A35" s="116">
        <f t="shared" si="0"/>
        <v>34</v>
      </c>
      <c r="B35" s="424" t="s">
        <v>519</v>
      </c>
      <c r="C35" s="258">
        <v>45499</v>
      </c>
      <c r="D35" s="473" t="s">
        <v>632</v>
      </c>
      <c r="E35" s="119" t="s">
        <v>781</v>
      </c>
      <c r="F35" s="474">
        <v>2233</v>
      </c>
      <c r="G35" s="255" t="s">
        <v>368</v>
      </c>
      <c r="H35" s="544" t="s">
        <v>799</v>
      </c>
      <c r="I35" s="255">
        <v>2233</v>
      </c>
      <c r="J35" s="544">
        <f t="shared" si="7"/>
        <v>0</v>
      </c>
      <c r="K35" s="410" t="s">
        <v>111</v>
      </c>
      <c r="L35" s="255"/>
      <c r="M35" s="249" t="s">
        <v>615</v>
      </c>
      <c r="N35" s="275" t="s">
        <v>615</v>
      </c>
      <c r="O35" s="249"/>
      <c r="P35" s="667">
        <v>45631</v>
      </c>
      <c r="Q35" s="427">
        <v>45669</v>
      </c>
      <c r="R35" s="124">
        <v>150</v>
      </c>
      <c r="S35" s="255"/>
      <c r="T35" s="12"/>
      <c r="U35" s="41"/>
      <c r="V35" s="572">
        <v>27</v>
      </c>
      <c r="W35" s="572">
        <v>4.7563000000000004</v>
      </c>
      <c r="X35" s="579">
        <v>15.75</v>
      </c>
      <c r="Y35" s="580">
        <f t="shared" si="1"/>
        <v>60291</v>
      </c>
      <c r="Z35" s="580">
        <f t="shared" si="2"/>
        <v>10620.817900000002</v>
      </c>
      <c r="AA35" s="580">
        <f t="shared" si="3"/>
        <v>35169.75</v>
      </c>
    </row>
    <row r="36" spans="1:27" ht="15.75" x14ac:dyDescent="0.25">
      <c r="A36" s="116">
        <f t="shared" si="0"/>
        <v>35</v>
      </c>
      <c r="B36" s="424" t="s">
        <v>519</v>
      </c>
      <c r="C36" s="258">
        <v>45499</v>
      </c>
      <c r="D36" s="473" t="s">
        <v>633</v>
      </c>
      <c r="E36" s="119" t="s">
        <v>781</v>
      </c>
      <c r="F36" s="474">
        <v>2272</v>
      </c>
      <c r="G36" s="255" t="s">
        <v>368</v>
      </c>
      <c r="H36" s="544" t="s">
        <v>799</v>
      </c>
      <c r="I36" s="255">
        <v>2272</v>
      </c>
      <c r="J36" s="544">
        <f t="shared" si="7"/>
        <v>0</v>
      </c>
      <c r="K36" s="255" t="s">
        <v>111</v>
      </c>
      <c r="L36" s="255"/>
      <c r="M36" s="249" t="s">
        <v>493</v>
      </c>
      <c r="N36" s="275" t="s">
        <v>615</v>
      </c>
      <c r="O36" s="249">
        <f>P36-12</f>
        <v>45599</v>
      </c>
      <c r="P36" s="342">
        <v>45611</v>
      </c>
      <c r="Q36" s="342">
        <v>45641</v>
      </c>
      <c r="R36" s="124">
        <v>120</v>
      </c>
      <c r="S36" s="255"/>
      <c r="T36" s="84"/>
      <c r="U36" s="41"/>
      <c r="V36" s="572">
        <v>39</v>
      </c>
      <c r="W36" s="572">
        <v>5.7945000000000002</v>
      </c>
      <c r="X36" s="579">
        <v>15.61</v>
      </c>
      <c r="Y36" s="580">
        <f t="shared" si="1"/>
        <v>88608</v>
      </c>
      <c r="Z36" s="580">
        <f t="shared" si="2"/>
        <v>13165.104000000001</v>
      </c>
      <c r="AA36" s="580">
        <f t="shared" si="3"/>
        <v>35465.919999999998</v>
      </c>
    </row>
    <row r="37" spans="1:27" ht="15.75" x14ac:dyDescent="0.25">
      <c r="A37" s="116">
        <f t="shared" si="0"/>
        <v>36</v>
      </c>
      <c r="B37" s="424" t="s">
        <v>519</v>
      </c>
      <c r="C37" s="258">
        <v>45499</v>
      </c>
      <c r="D37" s="473" t="s">
        <v>634</v>
      </c>
      <c r="E37" s="119" t="s">
        <v>781</v>
      </c>
      <c r="F37" s="474">
        <v>1675</v>
      </c>
      <c r="G37" s="255" t="s">
        <v>325</v>
      </c>
      <c r="H37" s="544" t="s">
        <v>799</v>
      </c>
      <c r="I37" s="255">
        <v>1675</v>
      </c>
      <c r="J37" s="544">
        <f t="shared" si="7"/>
        <v>0</v>
      </c>
      <c r="K37" s="255" t="s">
        <v>111</v>
      </c>
      <c r="L37" s="255"/>
      <c r="M37" s="249">
        <f t="shared" ref="M37" si="8">O37-20</f>
        <v>45569</v>
      </c>
      <c r="N37" s="275" t="s">
        <v>615</v>
      </c>
      <c r="O37" s="249">
        <v>45589</v>
      </c>
      <c r="P37" s="342">
        <v>45598</v>
      </c>
      <c r="Q37" s="342">
        <v>45628</v>
      </c>
      <c r="R37" s="124">
        <v>120</v>
      </c>
      <c r="S37" s="255"/>
      <c r="T37" s="12"/>
      <c r="U37" s="41"/>
      <c r="V37" s="572">
        <v>37.5</v>
      </c>
      <c r="W37" s="572">
        <v>8.9961000000000002</v>
      </c>
      <c r="X37" s="579">
        <v>20.158100000000001</v>
      </c>
      <c r="Y37" s="580">
        <f t="shared" si="1"/>
        <v>62812.5</v>
      </c>
      <c r="Z37" s="580">
        <f t="shared" si="2"/>
        <v>15068.467500000001</v>
      </c>
      <c r="AA37" s="580">
        <f t="shared" si="3"/>
        <v>33764.817500000005</v>
      </c>
    </row>
    <row r="38" spans="1:27" ht="15.75" x14ac:dyDescent="0.25">
      <c r="A38" s="116">
        <f t="shared" si="0"/>
        <v>37</v>
      </c>
      <c r="B38" s="424" t="s">
        <v>519</v>
      </c>
      <c r="C38" s="258">
        <v>45499</v>
      </c>
      <c r="D38" s="473" t="s">
        <v>635</v>
      </c>
      <c r="E38" s="119" t="s">
        <v>781</v>
      </c>
      <c r="F38" s="474">
        <v>3425</v>
      </c>
      <c r="G38" s="255" t="s">
        <v>264</v>
      </c>
      <c r="H38" s="544" t="s">
        <v>799</v>
      </c>
      <c r="I38" s="255">
        <v>3425</v>
      </c>
      <c r="J38" s="544">
        <f t="shared" si="7"/>
        <v>0</v>
      </c>
      <c r="K38" s="255" t="s">
        <v>111</v>
      </c>
      <c r="L38" s="255"/>
      <c r="M38" s="249" t="s">
        <v>615</v>
      </c>
      <c r="N38" s="275" t="s">
        <v>615</v>
      </c>
      <c r="O38" s="249">
        <v>45589</v>
      </c>
      <c r="P38" s="342">
        <v>45598</v>
      </c>
      <c r="Q38" s="342">
        <v>45628</v>
      </c>
      <c r="R38" s="124">
        <v>125</v>
      </c>
      <c r="S38" s="255"/>
      <c r="T38" s="602"/>
      <c r="U38" s="41"/>
      <c r="V38" s="572">
        <v>36</v>
      </c>
      <c r="W38" s="572">
        <v>5.2306999999999997</v>
      </c>
      <c r="X38" s="579">
        <v>14.95</v>
      </c>
      <c r="Y38" s="580">
        <f t="shared" si="1"/>
        <v>123300</v>
      </c>
      <c r="Z38" s="580">
        <f t="shared" si="2"/>
        <v>17915.147499999999</v>
      </c>
      <c r="AA38" s="580">
        <f t="shared" si="3"/>
        <v>51203.75</v>
      </c>
    </row>
    <row r="39" spans="1:27" ht="15.75" x14ac:dyDescent="0.25">
      <c r="A39" s="121">
        <f t="shared" si="0"/>
        <v>38</v>
      </c>
      <c r="B39" s="641" t="s">
        <v>519</v>
      </c>
      <c r="C39" s="427">
        <v>45499</v>
      </c>
      <c r="D39" s="534" t="s">
        <v>636</v>
      </c>
      <c r="E39" s="289" t="s">
        <v>781</v>
      </c>
      <c r="F39" s="512">
        <v>3776</v>
      </c>
      <c r="G39" s="410" t="s">
        <v>1016</v>
      </c>
      <c r="H39" s="544" t="s">
        <v>799</v>
      </c>
      <c r="I39" s="410">
        <v>3776</v>
      </c>
      <c r="J39" s="544">
        <f t="shared" si="7"/>
        <v>0</v>
      </c>
      <c r="K39" s="410" t="s">
        <v>111</v>
      </c>
      <c r="L39" s="410"/>
      <c r="M39" s="249" t="s">
        <v>969</v>
      </c>
      <c r="N39" s="249" t="s">
        <v>615</v>
      </c>
      <c r="O39" s="249"/>
      <c r="P39" s="427" t="s">
        <v>934</v>
      </c>
      <c r="Q39" s="427" t="s">
        <v>993</v>
      </c>
      <c r="R39" s="124">
        <v>125</v>
      </c>
      <c r="S39" s="255"/>
      <c r="T39" s="96"/>
      <c r="U39" s="41"/>
      <c r="V39" s="572">
        <v>28</v>
      </c>
      <c r="W39" s="572">
        <v>6.7515000000000001</v>
      </c>
      <c r="X39" s="579">
        <v>18.886399999999998</v>
      </c>
      <c r="Y39" s="580">
        <f t="shared" si="1"/>
        <v>105728</v>
      </c>
      <c r="Z39" s="580">
        <f t="shared" si="2"/>
        <v>25493.664000000001</v>
      </c>
      <c r="AA39" s="580">
        <f t="shared" si="3"/>
        <v>71315.046399999992</v>
      </c>
    </row>
    <row r="40" spans="1:27" s="648" customFormat="1" ht="15.75" x14ac:dyDescent="0.25">
      <c r="A40" s="121">
        <f t="shared" si="0"/>
        <v>39</v>
      </c>
      <c r="B40" s="641" t="s">
        <v>519</v>
      </c>
      <c r="C40" s="427">
        <v>45499</v>
      </c>
      <c r="D40" s="534" t="s">
        <v>637</v>
      </c>
      <c r="E40" s="289" t="s">
        <v>781</v>
      </c>
      <c r="F40" s="512">
        <v>2943</v>
      </c>
      <c r="G40" s="410" t="s">
        <v>1062</v>
      </c>
      <c r="H40" s="544" t="s">
        <v>799</v>
      </c>
      <c r="I40" s="410">
        <v>2943</v>
      </c>
      <c r="J40" s="544">
        <f t="shared" si="7"/>
        <v>0</v>
      </c>
      <c r="K40" s="410" t="s">
        <v>111</v>
      </c>
      <c r="L40" s="410"/>
      <c r="M40" s="249" t="s">
        <v>969</v>
      </c>
      <c r="N40" s="249" t="s">
        <v>615</v>
      </c>
      <c r="O40" s="249"/>
      <c r="P40" s="427" t="s">
        <v>934</v>
      </c>
      <c r="Q40" s="427">
        <v>45667</v>
      </c>
      <c r="R40" s="275">
        <v>125</v>
      </c>
      <c r="S40" s="410"/>
      <c r="T40" s="35"/>
      <c r="U40" s="601"/>
      <c r="V40" s="645">
        <v>26.5</v>
      </c>
      <c r="W40" s="645">
        <v>5.5532000000000004</v>
      </c>
      <c r="X40" s="646">
        <v>15.107699999999999</v>
      </c>
      <c r="Y40" s="647">
        <f t="shared" si="1"/>
        <v>77989.5</v>
      </c>
      <c r="Z40" s="647">
        <f t="shared" si="2"/>
        <v>16343.0676</v>
      </c>
      <c r="AA40" s="647">
        <f t="shared" si="3"/>
        <v>44461.9611</v>
      </c>
    </row>
    <row r="41" spans="1:27" ht="15.75" x14ac:dyDescent="0.25">
      <c r="A41" s="116">
        <f t="shared" si="0"/>
        <v>40</v>
      </c>
      <c r="B41" s="424" t="s">
        <v>519</v>
      </c>
      <c r="C41" s="258">
        <v>45526</v>
      </c>
      <c r="D41" s="473" t="s">
        <v>631</v>
      </c>
      <c r="E41" s="119" t="s">
        <v>781</v>
      </c>
      <c r="F41" s="474">
        <v>2001</v>
      </c>
      <c r="G41" s="255" t="s">
        <v>1063</v>
      </c>
      <c r="H41" s="544" t="s">
        <v>799</v>
      </c>
      <c r="I41" s="255">
        <v>2001</v>
      </c>
      <c r="J41" s="544">
        <f t="shared" si="7"/>
        <v>0</v>
      </c>
      <c r="K41" s="255" t="s">
        <v>111</v>
      </c>
      <c r="L41" s="255"/>
      <c r="M41" s="249" t="s">
        <v>149</v>
      </c>
      <c r="N41" s="409" t="s">
        <v>755</v>
      </c>
      <c r="O41" s="249">
        <v>45580</v>
      </c>
      <c r="P41" s="649">
        <v>45636</v>
      </c>
      <c r="Q41" s="650">
        <v>45677</v>
      </c>
      <c r="R41" s="124"/>
      <c r="S41" s="255"/>
      <c r="T41" s="609" t="s">
        <v>988</v>
      </c>
      <c r="U41" s="41"/>
      <c r="V41" s="572">
        <v>21</v>
      </c>
      <c r="W41" s="572">
        <v>2.5228999999999999</v>
      </c>
      <c r="X41" s="579">
        <v>10.6</v>
      </c>
      <c r="Y41" s="580">
        <f t="shared" si="1"/>
        <v>42021</v>
      </c>
      <c r="Z41" s="580">
        <f t="shared" si="2"/>
        <v>5048.3229000000001</v>
      </c>
      <c r="AA41" s="580">
        <f t="shared" si="3"/>
        <v>21210.6</v>
      </c>
    </row>
    <row r="42" spans="1:27" s="420" customFormat="1" ht="19.5" customHeight="1" x14ac:dyDescent="0.3">
      <c r="A42" s="116">
        <f t="shared" si="0"/>
        <v>41</v>
      </c>
      <c r="B42" s="424" t="s">
        <v>519</v>
      </c>
      <c r="C42" s="258">
        <v>45526</v>
      </c>
      <c r="D42" s="473" t="s">
        <v>516</v>
      </c>
      <c r="E42" s="119" t="s">
        <v>781</v>
      </c>
      <c r="F42" s="474">
        <v>600</v>
      </c>
      <c r="G42" s="255" t="s">
        <v>326</v>
      </c>
      <c r="H42" s="544" t="s">
        <v>799</v>
      </c>
      <c r="I42" s="255">
        <v>600</v>
      </c>
      <c r="J42" s="544">
        <f t="shared" si="7"/>
        <v>0</v>
      </c>
      <c r="K42" s="255" t="s">
        <v>111</v>
      </c>
      <c r="L42" s="255"/>
      <c r="M42" s="124" t="s">
        <v>563</v>
      </c>
      <c r="N42" s="409" t="s">
        <v>755</v>
      </c>
      <c r="O42" s="124" t="s">
        <v>563</v>
      </c>
      <c r="P42" s="548">
        <v>45575</v>
      </c>
      <c r="Q42" s="549">
        <v>45642</v>
      </c>
      <c r="R42" s="607">
        <v>130</v>
      </c>
      <c r="S42" s="608"/>
      <c r="T42" s="618"/>
      <c r="U42" s="619"/>
      <c r="V42" s="572">
        <v>56.5</v>
      </c>
      <c r="W42" s="572">
        <v>10.750299999999999</v>
      </c>
      <c r="X42" s="579">
        <v>28.51</v>
      </c>
      <c r="Y42" s="580">
        <f t="shared" si="1"/>
        <v>33900</v>
      </c>
      <c r="Z42" s="580">
        <f t="shared" si="2"/>
        <v>6450.1799999999994</v>
      </c>
      <c r="AA42" s="580">
        <f t="shared" si="3"/>
        <v>17106</v>
      </c>
    </row>
    <row r="43" spans="1:27" ht="15.75" x14ac:dyDescent="0.25">
      <c r="A43" s="116">
        <f t="shared" si="0"/>
        <v>42</v>
      </c>
      <c r="B43" s="424" t="s">
        <v>519</v>
      </c>
      <c r="C43" s="258">
        <v>45526</v>
      </c>
      <c r="D43" s="473" t="s">
        <v>517</v>
      </c>
      <c r="E43" s="119" t="s">
        <v>781</v>
      </c>
      <c r="F43" s="474">
        <v>2216</v>
      </c>
      <c r="G43" s="255" t="s">
        <v>264</v>
      </c>
      <c r="H43" s="544" t="s">
        <v>799</v>
      </c>
      <c r="I43" s="255">
        <v>2216</v>
      </c>
      <c r="J43" s="544">
        <f t="shared" si="7"/>
        <v>0</v>
      </c>
      <c r="K43" s="410" t="s">
        <v>111</v>
      </c>
      <c r="L43" s="255"/>
      <c r="M43" s="249" t="s">
        <v>149</v>
      </c>
      <c r="N43" s="409" t="s">
        <v>755</v>
      </c>
      <c r="O43" s="249">
        <f t="shared" ref="O43" si="9">P43-12</f>
        <v>45586</v>
      </c>
      <c r="P43" s="649">
        <v>45598</v>
      </c>
      <c r="Q43" s="650">
        <v>45657</v>
      </c>
      <c r="R43" s="258"/>
      <c r="S43" s="255"/>
      <c r="T43" s="12"/>
      <c r="U43" s="41"/>
      <c r="V43" s="572">
        <v>19</v>
      </c>
      <c r="W43" s="572">
        <v>3.0506000000000002</v>
      </c>
      <c r="X43" s="579">
        <v>8.15</v>
      </c>
      <c r="Y43" s="580">
        <f t="shared" si="1"/>
        <v>42104</v>
      </c>
      <c r="Z43" s="580">
        <f t="shared" si="2"/>
        <v>6760.1296000000002</v>
      </c>
      <c r="AA43" s="580">
        <f t="shared" si="3"/>
        <v>18060.400000000001</v>
      </c>
    </row>
    <row r="44" spans="1:27" ht="15.75" x14ac:dyDescent="0.25">
      <c r="A44" s="116">
        <f t="shared" si="0"/>
        <v>43</v>
      </c>
      <c r="B44" s="424" t="s">
        <v>519</v>
      </c>
      <c r="C44" s="258">
        <v>45526</v>
      </c>
      <c r="D44" s="473" t="s">
        <v>518</v>
      </c>
      <c r="E44" s="119" t="s">
        <v>781</v>
      </c>
      <c r="F44" s="474">
        <v>602</v>
      </c>
      <c r="G44" s="255" t="s">
        <v>387</v>
      </c>
      <c r="H44" s="544" t="s">
        <v>799</v>
      </c>
      <c r="I44" s="255">
        <v>602</v>
      </c>
      <c r="J44" s="544">
        <f t="shared" si="7"/>
        <v>0</v>
      </c>
      <c r="K44" s="410" t="s">
        <v>111</v>
      </c>
      <c r="L44" s="255"/>
      <c r="M44" s="249" t="s">
        <v>149</v>
      </c>
      <c r="N44" s="409" t="s">
        <v>755</v>
      </c>
      <c r="O44" s="124"/>
      <c r="P44" s="649">
        <v>45627</v>
      </c>
      <c r="Q44" s="650">
        <v>45684</v>
      </c>
      <c r="R44" s="124"/>
      <c r="S44" s="255"/>
      <c r="T44" s="12"/>
      <c r="U44" s="41"/>
      <c r="V44" s="572">
        <v>32</v>
      </c>
      <c r="W44" s="572">
        <v>10.656499999999999</v>
      </c>
      <c r="X44" s="579">
        <v>21.95</v>
      </c>
      <c r="Y44" s="580">
        <f t="shared" si="1"/>
        <v>19264</v>
      </c>
      <c r="Z44" s="580">
        <f t="shared" si="2"/>
        <v>6415.2129999999997</v>
      </c>
      <c r="AA44" s="580">
        <f t="shared" si="3"/>
        <v>13213.9</v>
      </c>
    </row>
    <row r="45" spans="1:27" ht="15.75" x14ac:dyDescent="0.25">
      <c r="A45" s="669">
        <f t="shared" si="0"/>
        <v>44</v>
      </c>
      <c r="B45" s="424" t="s">
        <v>519</v>
      </c>
      <c r="C45" s="258">
        <v>45526</v>
      </c>
      <c r="D45" s="473" t="s">
        <v>81</v>
      </c>
      <c r="E45" s="119" t="s">
        <v>563</v>
      </c>
      <c r="F45" s="474">
        <v>4166</v>
      </c>
      <c r="G45" s="255" t="s">
        <v>528</v>
      </c>
      <c r="H45" s="544" t="s">
        <v>799</v>
      </c>
      <c r="I45" s="255">
        <v>4166</v>
      </c>
      <c r="J45" s="544">
        <f t="shared" si="7"/>
        <v>0</v>
      </c>
      <c r="K45" s="410" t="s">
        <v>111</v>
      </c>
      <c r="L45" s="255"/>
      <c r="M45" s="249" t="s">
        <v>857</v>
      </c>
      <c r="N45" s="409" t="s">
        <v>1023</v>
      </c>
      <c r="O45" s="124"/>
      <c r="P45" s="649">
        <v>45625</v>
      </c>
      <c r="Q45" s="650">
        <v>45655</v>
      </c>
      <c r="R45" s="124"/>
      <c r="S45" s="255"/>
      <c r="T45" s="12"/>
      <c r="U45" s="41"/>
      <c r="V45" s="572">
        <v>26</v>
      </c>
      <c r="W45" s="572">
        <v>5.1492000000000004</v>
      </c>
      <c r="X45" s="579">
        <v>13.9</v>
      </c>
      <c r="Y45" s="580">
        <f t="shared" si="1"/>
        <v>108316</v>
      </c>
      <c r="Z45" s="580">
        <f t="shared" si="2"/>
        <v>21451.567200000001</v>
      </c>
      <c r="AA45" s="580">
        <f t="shared" si="3"/>
        <v>57907.4</v>
      </c>
    </row>
    <row r="46" spans="1:27" ht="15.75" x14ac:dyDescent="0.25">
      <c r="A46" s="670">
        <v>47</v>
      </c>
      <c r="B46" s="671" t="s">
        <v>519</v>
      </c>
      <c r="C46" s="672">
        <v>45554</v>
      </c>
      <c r="D46" s="673" t="s">
        <v>757</v>
      </c>
      <c r="E46" s="674" t="s">
        <v>781</v>
      </c>
      <c r="F46" s="675">
        <v>191</v>
      </c>
      <c r="G46" s="676" t="s">
        <v>326</v>
      </c>
      <c r="H46" s="677" t="s">
        <v>799</v>
      </c>
      <c r="I46" s="677">
        <v>191</v>
      </c>
      <c r="J46" s="678">
        <f t="shared" si="7"/>
        <v>0</v>
      </c>
      <c r="K46" s="679" t="s">
        <v>111</v>
      </c>
      <c r="L46" s="677"/>
      <c r="M46" s="124" t="s">
        <v>891</v>
      </c>
      <c r="N46" s="680" t="s">
        <v>615</v>
      </c>
      <c r="O46" s="681"/>
      <c r="P46" s="682">
        <f>Q46-35</f>
        <v>45665</v>
      </c>
      <c r="Q46" s="683">
        <v>45700</v>
      </c>
      <c r="R46" s="684"/>
      <c r="S46" s="677"/>
      <c r="T46" s="602"/>
      <c r="U46" s="603"/>
      <c r="V46" s="604">
        <v>40</v>
      </c>
      <c r="W46" s="604">
        <v>16.149699999999999</v>
      </c>
      <c r="X46" s="605">
        <v>56.93</v>
      </c>
      <c r="Y46" s="606">
        <f t="shared" si="1"/>
        <v>7640</v>
      </c>
      <c r="Z46" s="606">
        <f t="shared" si="2"/>
        <v>3084.5926999999997</v>
      </c>
      <c r="AA46" s="580">
        <f t="shared" si="3"/>
        <v>10873.63</v>
      </c>
    </row>
    <row r="47" spans="1:27" ht="15.75" x14ac:dyDescent="0.25">
      <c r="A47" s="116">
        <v>48</v>
      </c>
      <c r="B47" s="424" t="s">
        <v>519</v>
      </c>
      <c r="C47" s="258">
        <v>45569</v>
      </c>
      <c r="D47" s="124" t="s">
        <v>771</v>
      </c>
      <c r="E47" s="119" t="s">
        <v>781</v>
      </c>
      <c r="F47" s="255">
        <v>189</v>
      </c>
      <c r="G47" s="676" t="s">
        <v>529</v>
      </c>
      <c r="H47" s="255" t="s">
        <v>799</v>
      </c>
      <c r="I47" s="255">
        <v>189</v>
      </c>
      <c r="J47" s="544">
        <f t="shared" si="7"/>
        <v>0</v>
      </c>
      <c r="K47" s="679" t="s">
        <v>111</v>
      </c>
      <c r="L47" s="255"/>
      <c r="M47" s="124" t="s">
        <v>891</v>
      </c>
      <c r="N47" s="680" t="s">
        <v>615</v>
      </c>
      <c r="O47" s="124"/>
      <c r="P47" s="427">
        <f>Q47-30</f>
        <v>45669</v>
      </c>
      <c r="Q47" s="427">
        <v>45699</v>
      </c>
      <c r="R47" s="124"/>
      <c r="S47" s="255"/>
      <c r="T47" s="12"/>
      <c r="U47" s="41"/>
      <c r="V47" s="572">
        <v>73.5</v>
      </c>
      <c r="W47" s="572">
        <v>39.819600000000001</v>
      </c>
      <c r="X47" s="572">
        <v>93.92</v>
      </c>
      <c r="Y47" s="580">
        <f t="shared" si="1"/>
        <v>13891.5</v>
      </c>
      <c r="Z47" s="580">
        <f t="shared" si="2"/>
        <v>7525.9044000000004</v>
      </c>
      <c r="AA47" s="580">
        <f t="shared" si="3"/>
        <v>17750.88</v>
      </c>
    </row>
    <row r="48" spans="1:27" ht="14.25" customHeight="1" x14ac:dyDescent="0.25">
      <c r="A48" s="116">
        <v>49</v>
      </c>
      <c r="B48" s="424" t="s">
        <v>836</v>
      </c>
      <c r="C48" s="258">
        <v>45589</v>
      </c>
      <c r="D48" s="753" t="s">
        <v>49</v>
      </c>
      <c r="E48" s="119" t="s">
        <v>563</v>
      </c>
      <c r="F48" s="255">
        <v>3627</v>
      </c>
      <c r="G48" s="754" t="s">
        <v>1244</v>
      </c>
      <c r="H48" s="124" t="s">
        <v>1154</v>
      </c>
      <c r="I48" s="255">
        <v>3627</v>
      </c>
      <c r="J48" s="544">
        <v>2603</v>
      </c>
      <c r="K48" s="410" t="s">
        <v>111</v>
      </c>
      <c r="L48" s="255"/>
      <c r="M48" s="124" t="s">
        <v>843</v>
      </c>
      <c r="N48" s="409" t="s">
        <v>149</v>
      </c>
      <c r="O48" s="124" t="s">
        <v>563</v>
      </c>
      <c r="P48" s="427">
        <f>Q48-35</f>
        <v>45335</v>
      </c>
      <c r="Q48" s="427">
        <v>45370</v>
      </c>
      <c r="R48" s="124"/>
      <c r="S48" s="255"/>
      <c r="T48" s="12"/>
      <c r="U48" s="41"/>
      <c r="V48" s="572">
        <v>34.5</v>
      </c>
      <c r="W48" s="572">
        <v>7.6131000000000002</v>
      </c>
      <c r="X48" s="572">
        <v>25.64</v>
      </c>
      <c r="Y48" s="580">
        <f t="shared" si="1"/>
        <v>125131.5</v>
      </c>
      <c r="Z48" s="580">
        <f t="shared" si="2"/>
        <v>27612.7137</v>
      </c>
      <c r="AA48" s="580">
        <f t="shared" si="3"/>
        <v>92996.28</v>
      </c>
    </row>
    <row r="49" spans="1:28" x14ac:dyDescent="0.25">
      <c r="A49" s="39"/>
      <c r="B49" s="325"/>
      <c r="C49" s="12"/>
      <c r="D49" s="7"/>
      <c r="E49" s="8"/>
      <c r="F49" s="524">
        <f>SUM(F2:F48)</f>
        <v>129949</v>
      </c>
      <c r="G49" s="524"/>
      <c r="H49" s="524"/>
      <c r="I49" s="524">
        <f>SUM(I2:I48)</f>
        <v>129949</v>
      </c>
      <c r="J49" s="39"/>
      <c r="K49" s="39"/>
      <c r="L49" s="39"/>
      <c r="M49" s="12"/>
      <c r="N49" s="601"/>
      <c r="O49" s="12"/>
      <c r="P49" s="12"/>
      <c r="Q49" s="39"/>
      <c r="R49" s="12"/>
      <c r="S49" s="39"/>
      <c r="T49" s="12"/>
      <c r="U49" s="41"/>
      <c r="V49" s="41"/>
      <c r="W49" s="41"/>
      <c r="X49" s="41"/>
      <c r="Y49" s="582">
        <f>SUM(Y2:Y48)</f>
        <v>4874464</v>
      </c>
      <c r="Z49" s="583">
        <f t="shared" ref="Z49:AA49" si="10">SUM(Z2:Z48)</f>
        <v>872441.4286000001</v>
      </c>
      <c r="AA49" s="583">
        <f t="shared" si="10"/>
        <v>2439683.0772999995</v>
      </c>
      <c r="AB49" s="589">
        <f>Z49/Y49</f>
        <v>0.17898202317218881</v>
      </c>
    </row>
    <row r="50" spans="1:28" x14ac:dyDescent="0.25">
      <c r="B50" s="500"/>
      <c r="D50"/>
      <c r="U50" s="24"/>
      <c r="V50" s="24"/>
    </row>
    <row r="51" spans="1:28" x14ac:dyDescent="0.25">
      <c r="A51" s="39"/>
      <c r="B51" s="59" t="s">
        <v>783</v>
      </c>
      <c r="C51" s="1224" t="s">
        <v>1197</v>
      </c>
      <c r="D51" s="1224"/>
      <c r="E51" s="12"/>
      <c r="F51" s="39"/>
      <c r="G51" s="39"/>
      <c r="H51" s="39"/>
      <c r="I51" s="39"/>
      <c r="J51" s="39"/>
      <c r="K51" s="39"/>
      <c r="L51" s="39"/>
      <c r="M51" s="12"/>
      <c r="N51" s="41"/>
      <c r="O51" s="12"/>
      <c r="P51" s="12"/>
      <c r="Q51" s="12"/>
      <c r="R51" s="12"/>
      <c r="S51" s="39"/>
      <c r="T51" s="12"/>
      <c r="U51" s="24"/>
      <c r="V51" s="24"/>
      <c r="AA51" s="627">
        <f>AA49/1000000</f>
        <v>2.4396830772999993</v>
      </c>
      <c r="AB51" s="24" t="s">
        <v>1017</v>
      </c>
    </row>
    <row r="52" spans="1:28" x14ac:dyDescent="0.25">
      <c r="A52" s="39"/>
      <c r="B52" s="321" t="s">
        <v>400</v>
      </c>
      <c r="C52" s="322">
        <v>49</v>
      </c>
      <c r="D52" s="323"/>
      <c r="E52" s="12"/>
      <c r="F52" s="39"/>
      <c r="G52" s="39"/>
      <c r="H52" s="39"/>
      <c r="I52" s="39"/>
      <c r="J52" s="39"/>
      <c r="K52" s="39"/>
      <c r="L52" s="39"/>
      <c r="M52" s="12"/>
      <c r="N52" s="41"/>
      <c r="O52" s="12"/>
      <c r="P52" s="12"/>
      <c r="Q52" s="12"/>
      <c r="R52" s="12"/>
      <c r="S52" s="39"/>
      <c r="T52" s="12"/>
      <c r="U52" s="24"/>
      <c r="V52" s="24"/>
    </row>
    <row r="53" spans="1:28" x14ac:dyDescent="0.25">
      <c r="A53" s="39"/>
      <c r="B53" s="63" t="s">
        <v>201</v>
      </c>
      <c r="C53" s="63">
        <f>F49</f>
        <v>129949</v>
      </c>
      <c r="D53" s="559" t="s">
        <v>1198</v>
      </c>
      <c r="E53" s="12"/>
      <c r="F53" s="39"/>
      <c r="G53" s="39"/>
      <c r="H53" s="39"/>
      <c r="I53" s="39"/>
      <c r="J53" s="39"/>
      <c r="K53" s="39"/>
      <c r="L53" s="39"/>
      <c r="M53" s="12"/>
      <c r="N53" s="41"/>
      <c r="O53" s="12"/>
      <c r="P53" s="12"/>
      <c r="Q53" s="12"/>
      <c r="R53" s="12"/>
      <c r="S53" s="39"/>
      <c r="T53" s="12"/>
      <c r="U53" s="24"/>
      <c r="V53" s="24"/>
    </row>
    <row r="54" spans="1:28" x14ac:dyDescent="0.25">
      <c r="B54" s="63" t="s">
        <v>202</v>
      </c>
      <c r="C54" s="318">
        <f>I49</f>
        <v>129949</v>
      </c>
      <c r="D54" s="263" t="s">
        <v>1272</v>
      </c>
    </row>
    <row r="55" spans="1:28" x14ac:dyDescent="0.25">
      <c r="B55" s="63" t="s">
        <v>203</v>
      </c>
      <c r="C55" s="63">
        <v>124275</v>
      </c>
      <c r="D55" s="418" t="s">
        <v>111</v>
      </c>
    </row>
    <row r="56" spans="1:28" x14ac:dyDescent="0.25">
      <c r="B56" s="45" t="s">
        <v>204</v>
      </c>
      <c r="C56" s="319">
        <f>C54-C55</f>
        <v>5674</v>
      </c>
      <c r="D56" s="310"/>
    </row>
    <row r="57" spans="1:28" x14ac:dyDescent="0.25">
      <c r="B57" s="515" t="s">
        <v>205</v>
      </c>
      <c r="C57" s="516">
        <f>C53-C54</f>
        <v>0</v>
      </c>
      <c r="D57" s="517"/>
    </row>
    <row r="58" spans="1:28" x14ac:dyDescent="0.25">
      <c r="B58" s="325"/>
      <c r="C58" s="12"/>
      <c r="D58" s="12"/>
      <c r="F58" s="39"/>
    </row>
  </sheetData>
  <autoFilter ref="A1:AE49" xr:uid="{00642B93-A09A-4D6A-BB66-37A70B2804CE}"/>
  <mergeCells count="1">
    <mergeCell ref="C51:D51"/>
  </mergeCells>
  <conditionalFormatting sqref="D58:D1048576 D1:D45 D47 D49:D50">
    <cfRule type="duplicateValues" dxfId="24" priority="12"/>
  </conditionalFormatting>
  <pageMargins left="0" right="0" top="0" bottom="0" header="0.3" footer="0.3"/>
  <pageSetup paperSize="9" orientation="landscape" r:id="rId1"/>
  <ignoredErrors>
    <ignoredError sqref="P47"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E49D5-5619-43FE-9C7B-7A91617FD430}">
  <sheetPr codeName="Sheet9"/>
  <dimension ref="A1:AH54"/>
  <sheetViews>
    <sheetView zoomScale="106" zoomScaleNormal="106" workbookViewId="0">
      <pane xSplit="6" ySplit="2" topLeftCell="G3" activePane="bottomRight" state="frozen"/>
      <selection pane="topRight" activeCell="G1" sqref="G1"/>
      <selection pane="bottomLeft" activeCell="A3" sqref="A3"/>
      <selection pane="bottomRight" activeCell="G14" sqref="G14"/>
    </sheetView>
  </sheetViews>
  <sheetFormatPr defaultColWidth="8.7109375" defaultRowHeight="12.75" x14ac:dyDescent="0.2"/>
  <cols>
    <col min="1" max="1" width="7.42578125" style="2" bestFit="1" customWidth="1"/>
    <col min="2" max="2" width="23.42578125" style="2" customWidth="1"/>
    <col min="3" max="3" width="14.5703125" style="144" customWidth="1"/>
    <col min="4" max="4" width="20.28515625" style="144" customWidth="1"/>
    <col min="5" max="5" width="27" style="1" customWidth="1"/>
    <col min="6" max="6" width="13.85546875" style="2" customWidth="1"/>
    <col min="7" max="7" width="17.5703125" style="1" customWidth="1"/>
    <col min="8" max="8" width="19.7109375" style="144" customWidth="1"/>
    <col min="9" max="9" width="14.7109375" style="144" customWidth="1"/>
    <col min="10" max="10" width="13.28515625" style="1" customWidth="1"/>
    <col min="11" max="11" width="13.28515625" style="2" customWidth="1"/>
    <col min="12" max="12" width="19.85546875" style="2" customWidth="1"/>
    <col min="13" max="13" width="21.7109375" style="144" customWidth="1"/>
    <col min="14" max="14" width="16" style="2" customWidth="1"/>
    <col min="15" max="15" width="28.5703125" style="2" customWidth="1"/>
    <col min="16" max="16" width="12.7109375" style="1" customWidth="1"/>
    <col min="17" max="17" width="15.85546875" style="1" customWidth="1"/>
    <col min="18" max="18" width="13.5703125" style="1" customWidth="1"/>
    <col min="19" max="19" width="16.7109375" style="1" customWidth="1"/>
    <col min="20" max="20" width="79.28515625" style="144" customWidth="1"/>
    <col min="21" max="21" width="21.7109375" style="1" customWidth="1"/>
    <col min="22" max="22" width="12.85546875" style="2" customWidth="1"/>
    <col min="23" max="23" width="24.5703125" style="144" bestFit="1" customWidth="1"/>
    <col min="24" max="24" width="29.140625" style="144" customWidth="1"/>
    <col min="25" max="25" width="16.5703125" style="2" customWidth="1"/>
    <col min="26" max="26" width="13.5703125" style="2" customWidth="1"/>
    <col min="27" max="27" width="16.42578125" style="2" customWidth="1"/>
    <col min="28" max="28" width="9.42578125" style="2" customWidth="1"/>
    <col min="29" max="29" width="10.85546875" style="2" customWidth="1"/>
    <col min="30" max="30" width="13.42578125" style="1" customWidth="1"/>
    <col min="31" max="31" width="15.7109375" style="1" customWidth="1"/>
    <col min="32" max="32" width="19.28515625" style="2" customWidth="1"/>
    <col min="33" max="33" width="38" style="148" customWidth="1"/>
    <col min="34" max="34" width="22.5703125" style="148" customWidth="1"/>
    <col min="35" max="16384" width="8.7109375" style="2"/>
  </cols>
  <sheetData>
    <row r="1" spans="1:34" ht="21.75" customHeight="1" x14ac:dyDescent="0.45">
      <c r="A1" s="1225" t="s">
        <v>612</v>
      </c>
      <c r="B1" s="1225"/>
      <c r="C1" s="1225"/>
      <c r="D1" s="1225"/>
      <c r="E1" s="1225"/>
      <c r="F1" s="1225"/>
      <c r="G1" s="370"/>
      <c r="H1" s="371"/>
      <c r="I1" s="371"/>
      <c r="J1" s="370"/>
      <c r="K1" s="371"/>
      <c r="L1" s="371"/>
      <c r="M1" s="372"/>
      <c r="N1" s="371"/>
      <c r="O1" s="371"/>
      <c r="P1" s="371"/>
      <c r="Q1" s="371"/>
      <c r="R1" s="202"/>
      <c r="S1" s="202"/>
      <c r="T1" s="202"/>
      <c r="U1" s="202"/>
      <c r="V1" s="202"/>
      <c r="W1" s="202"/>
      <c r="X1" s="202"/>
      <c r="Y1" s="202"/>
      <c r="Z1" s="202"/>
      <c r="AA1" s="202"/>
      <c r="AB1" s="202"/>
      <c r="AC1" s="202"/>
      <c r="AD1" s="145" t="s">
        <v>11</v>
      </c>
      <c r="AE1" s="146">
        <v>45355</v>
      </c>
      <c r="AF1" s="147"/>
    </row>
    <row r="2" spans="1:34" s="151" customFormat="1" ht="24.75" customHeight="1" x14ac:dyDescent="0.25">
      <c r="A2" s="149" t="s">
        <v>3</v>
      </c>
      <c r="B2" s="149" t="s">
        <v>2</v>
      </c>
      <c r="C2" s="150" t="s">
        <v>4</v>
      </c>
      <c r="D2" s="150" t="s">
        <v>13</v>
      </c>
      <c r="E2" s="135" t="s">
        <v>0</v>
      </c>
      <c r="F2" s="149" t="s">
        <v>5</v>
      </c>
      <c r="G2" s="149" t="s">
        <v>254</v>
      </c>
      <c r="H2" s="150" t="s">
        <v>426</v>
      </c>
      <c r="I2" s="150" t="s">
        <v>514</v>
      </c>
      <c r="J2" s="149" t="s">
        <v>414</v>
      </c>
      <c r="K2" s="149" t="s">
        <v>473</v>
      </c>
      <c r="L2" s="177" t="s">
        <v>413</v>
      </c>
      <c r="M2" s="368" t="s">
        <v>546</v>
      </c>
      <c r="N2" s="330" t="s">
        <v>15</v>
      </c>
      <c r="O2" s="134" t="s">
        <v>255</v>
      </c>
      <c r="P2" s="251" t="s">
        <v>256</v>
      </c>
      <c r="Q2" s="137" t="s">
        <v>365</v>
      </c>
      <c r="R2" s="136" t="s">
        <v>364</v>
      </c>
      <c r="S2" s="136" t="s">
        <v>536</v>
      </c>
      <c r="T2" s="137" t="s">
        <v>363</v>
      </c>
      <c r="U2" s="135" t="s">
        <v>257</v>
      </c>
      <c r="V2" s="149" t="s">
        <v>259</v>
      </c>
      <c r="W2" s="150" t="s">
        <v>12</v>
      </c>
      <c r="X2" s="150" t="s">
        <v>260</v>
      </c>
      <c r="Y2" s="149" t="s">
        <v>323</v>
      </c>
      <c r="Z2" s="149" t="s">
        <v>6</v>
      </c>
      <c r="AA2" s="149" t="s">
        <v>324</v>
      </c>
      <c r="AB2" s="149" t="s">
        <v>7</v>
      </c>
      <c r="AC2" s="149" t="s">
        <v>1</v>
      </c>
      <c r="AD2" s="149" t="s">
        <v>9</v>
      </c>
      <c r="AE2" s="149" t="s">
        <v>10</v>
      </c>
      <c r="AF2" s="149" t="s">
        <v>14</v>
      </c>
      <c r="AG2" s="328" t="s">
        <v>336</v>
      </c>
      <c r="AH2" s="329" t="s">
        <v>328</v>
      </c>
    </row>
    <row r="3" spans="1:34" s="156" customFormat="1" ht="13.5" customHeight="1" x14ac:dyDescent="0.25">
      <c r="A3" s="199">
        <f t="shared" ref="A3:A35" si="0">ROW()-2</f>
        <v>1</v>
      </c>
      <c r="B3" s="199" t="s">
        <v>261</v>
      </c>
      <c r="C3" s="233" t="s">
        <v>262</v>
      </c>
      <c r="D3" s="204">
        <v>45253</v>
      </c>
      <c r="E3" s="196" t="s">
        <v>263</v>
      </c>
      <c r="F3" s="195">
        <v>3751</v>
      </c>
      <c r="G3" s="195" t="s">
        <v>264</v>
      </c>
      <c r="H3" s="200">
        <v>45378</v>
      </c>
      <c r="I3" s="200"/>
      <c r="J3" s="197">
        <v>45412</v>
      </c>
      <c r="K3" s="201">
        <v>3751</v>
      </c>
      <c r="L3" s="195">
        <f t="shared" ref="L3:L36" si="1">F3-K3</f>
        <v>0</v>
      </c>
      <c r="M3" s="369" t="s">
        <v>111</v>
      </c>
      <c r="N3" s="195" t="s">
        <v>148</v>
      </c>
      <c r="O3" s="197">
        <f t="shared" ref="O3:O16" si="2">P3-30</f>
        <v>45348</v>
      </c>
      <c r="P3" s="241">
        <f>R3-41</f>
        <v>45378</v>
      </c>
      <c r="Q3" s="241"/>
      <c r="R3" s="197">
        <v>45419</v>
      </c>
      <c r="S3" s="197"/>
      <c r="T3" s="197"/>
      <c r="U3" s="197"/>
      <c r="V3" s="224"/>
      <c r="W3" s="224" t="s">
        <v>265</v>
      </c>
      <c r="X3" s="226"/>
      <c r="Y3" s="226"/>
      <c r="Z3" s="226">
        <v>30.92</v>
      </c>
      <c r="AA3" s="226">
        <f t="shared" ref="AA3:AA35" si="3">Z3*F3</f>
        <v>115980.92000000001</v>
      </c>
      <c r="AB3" s="226">
        <v>7.9695</v>
      </c>
      <c r="AC3" s="224">
        <v>43</v>
      </c>
      <c r="AD3" s="224"/>
      <c r="AE3" s="224">
        <f t="shared" ref="AE3:AE35" si="4">F3*AC3</f>
        <v>161293</v>
      </c>
      <c r="AF3" s="227">
        <f t="shared" ref="AF3:AF35" si="5">F3*Z3</f>
        <v>115980.92000000001</v>
      </c>
      <c r="AG3" s="243" t="s">
        <v>338</v>
      </c>
      <c r="AH3" s="243" t="s">
        <v>337</v>
      </c>
    </row>
    <row r="4" spans="1:34" s="156" customFormat="1" ht="13.5" customHeight="1" x14ac:dyDescent="0.25">
      <c r="A4" s="199">
        <f t="shared" si="0"/>
        <v>2</v>
      </c>
      <c r="B4" s="199" t="s">
        <v>261</v>
      </c>
      <c r="C4" s="233" t="s">
        <v>262</v>
      </c>
      <c r="D4" s="222">
        <v>45253</v>
      </c>
      <c r="E4" s="196" t="s">
        <v>266</v>
      </c>
      <c r="F4" s="195">
        <v>2661</v>
      </c>
      <c r="G4" s="195" t="s">
        <v>268</v>
      </c>
      <c r="H4" s="200">
        <v>45412</v>
      </c>
      <c r="I4" s="200"/>
      <c r="J4" s="195"/>
      <c r="K4" s="224">
        <v>2661</v>
      </c>
      <c r="L4" s="195">
        <f t="shared" si="1"/>
        <v>0</v>
      </c>
      <c r="M4" s="326" t="s">
        <v>111</v>
      </c>
      <c r="N4" s="195" t="s">
        <v>148</v>
      </c>
      <c r="O4" s="197">
        <f t="shared" si="2"/>
        <v>45351</v>
      </c>
      <c r="P4" s="197">
        <f>R4-45</f>
        <v>45381</v>
      </c>
      <c r="Q4" s="197"/>
      <c r="R4" s="197">
        <v>45426</v>
      </c>
      <c r="S4" s="197"/>
      <c r="T4" s="197"/>
      <c r="U4" s="197"/>
      <c r="V4" s="224"/>
      <c r="W4" s="224" t="s">
        <v>265</v>
      </c>
      <c r="X4" s="226"/>
      <c r="Y4" s="226"/>
      <c r="Z4" s="226">
        <v>21.3</v>
      </c>
      <c r="AA4" s="226">
        <f t="shared" si="3"/>
        <v>56679.3</v>
      </c>
      <c r="AB4" s="226">
        <v>4.1083999999999996</v>
      </c>
      <c r="AC4" s="224">
        <v>26</v>
      </c>
      <c r="AD4" s="224"/>
      <c r="AE4" s="224">
        <f t="shared" si="4"/>
        <v>69186</v>
      </c>
      <c r="AF4" s="227">
        <f t="shared" si="5"/>
        <v>56679.3</v>
      </c>
      <c r="AG4" s="244"/>
      <c r="AH4" s="244"/>
    </row>
    <row r="5" spans="1:34" ht="13.5" customHeight="1" x14ac:dyDescent="0.2">
      <c r="A5" s="199">
        <f t="shared" si="0"/>
        <v>3</v>
      </c>
      <c r="B5" s="199" t="s">
        <v>261</v>
      </c>
      <c r="C5" s="233" t="s">
        <v>262</v>
      </c>
      <c r="D5" s="204">
        <v>45267</v>
      </c>
      <c r="E5" s="196" t="s">
        <v>282</v>
      </c>
      <c r="F5" s="195">
        <v>5198</v>
      </c>
      <c r="G5" s="195" t="s">
        <v>670</v>
      </c>
      <c r="H5" s="200">
        <v>45500</v>
      </c>
      <c r="I5" s="326"/>
      <c r="J5" s="197">
        <v>45515</v>
      </c>
      <c r="K5" s="195">
        <v>5198</v>
      </c>
      <c r="L5" s="195">
        <f t="shared" si="1"/>
        <v>0</v>
      </c>
      <c r="M5" s="222" t="s">
        <v>111</v>
      </c>
      <c r="N5" s="195" t="s">
        <v>148</v>
      </c>
      <c r="O5" s="197">
        <f t="shared" si="2"/>
        <v>45447</v>
      </c>
      <c r="P5" s="197">
        <f t="shared" ref="P5:P15" si="6">R5-40</f>
        <v>45477</v>
      </c>
      <c r="Q5" s="197">
        <v>45517</v>
      </c>
      <c r="R5" s="197">
        <v>45517</v>
      </c>
      <c r="S5" s="197"/>
      <c r="T5" s="197"/>
      <c r="U5" s="197"/>
      <c r="V5" s="224"/>
      <c r="W5" s="224"/>
      <c r="X5" s="226"/>
      <c r="Y5" s="226"/>
      <c r="Z5" s="226">
        <v>27</v>
      </c>
      <c r="AA5" s="226">
        <f t="shared" si="3"/>
        <v>140346</v>
      </c>
      <c r="AB5" s="226">
        <v>6.1581000000000001</v>
      </c>
      <c r="AC5" s="199">
        <v>33.5</v>
      </c>
      <c r="AD5" s="226"/>
      <c r="AE5" s="224">
        <f t="shared" si="4"/>
        <v>174133</v>
      </c>
      <c r="AF5" s="227">
        <f t="shared" si="5"/>
        <v>140346</v>
      </c>
      <c r="AG5" s="244"/>
      <c r="AH5" s="244"/>
    </row>
    <row r="6" spans="1:34" s="156" customFormat="1" ht="18" customHeight="1" x14ac:dyDescent="0.2">
      <c r="A6" s="199">
        <f t="shared" si="0"/>
        <v>4</v>
      </c>
      <c r="B6" s="199" t="s">
        <v>261</v>
      </c>
      <c r="C6" s="233" t="s">
        <v>262</v>
      </c>
      <c r="D6" s="222">
        <v>45267</v>
      </c>
      <c r="E6" s="223" t="s">
        <v>267</v>
      </c>
      <c r="F6" s="224">
        <v>4768</v>
      </c>
      <c r="G6" s="224" t="s">
        <v>268</v>
      </c>
      <c r="H6" s="222">
        <v>45389</v>
      </c>
      <c r="I6" s="222"/>
      <c r="J6" s="224"/>
      <c r="K6" s="224">
        <v>4768</v>
      </c>
      <c r="L6" s="224">
        <f t="shared" si="1"/>
        <v>0</v>
      </c>
      <c r="M6" s="331" t="s">
        <v>512</v>
      </c>
      <c r="N6" s="224" t="s">
        <v>148</v>
      </c>
      <c r="O6" s="225">
        <f t="shared" si="2"/>
        <v>45356</v>
      </c>
      <c r="P6" s="225">
        <f t="shared" si="6"/>
        <v>45386</v>
      </c>
      <c r="Q6" s="225"/>
      <c r="R6" s="225">
        <v>45426</v>
      </c>
      <c r="S6" s="225"/>
      <c r="T6" s="225"/>
      <c r="U6" s="225"/>
      <c r="V6" s="224"/>
      <c r="W6" s="224"/>
      <c r="X6" s="226"/>
      <c r="Y6" s="226"/>
      <c r="Z6" s="226">
        <v>23.59</v>
      </c>
      <c r="AA6" s="226">
        <f t="shared" si="3"/>
        <v>112477.12</v>
      </c>
      <c r="AB6" s="226">
        <v>6.3651999999999997</v>
      </c>
      <c r="AC6" s="224">
        <v>36</v>
      </c>
      <c r="AD6" s="224"/>
      <c r="AE6" s="224">
        <f t="shared" si="4"/>
        <v>171648</v>
      </c>
      <c r="AF6" s="227">
        <f t="shared" si="5"/>
        <v>112477.12</v>
      </c>
      <c r="AG6" s="228"/>
      <c r="AH6" s="229"/>
    </row>
    <row r="7" spans="1:34" ht="13.5" customHeight="1" x14ac:dyDescent="0.2">
      <c r="A7" s="199">
        <f t="shared" si="0"/>
        <v>5</v>
      </c>
      <c r="B7" s="199" t="s">
        <v>261</v>
      </c>
      <c r="C7" s="233" t="s">
        <v>262</v>
      </c>
      <c r="D7" s="222">
        <v>45267</v>
      </c>
      <c r="E7" s="223" t="s">
        <v>269</v>
      </c>
      <c r="F7" s="195">
        <v>2456</v>
      </c>
      <c r="G7" s="195" t="s">
        <v>278</v>
      </c>
      <c r="H7" s="200">
        <v>45418</v>
      </c>
      <c r="I7" s="200">
        <v>45423</v>
      </c>
      <c r="J7" s="197">
        <v>45424</v>
      </c>
      <c r="K7" s="195">
        <v>2456</v>
      </c>
      <c r="L7" s="195">
        <f t="shared" si="1"/>
        <v>0</v>
      </c>
      <c r="M7" s="326" t="s">
        <v>111</v>
      </c>
      <c r="N7" s="195" t="s">
        <v>148</v>
      </c>
      <c r="O7" s="197">
        <f t="shared" si="2"/>
        <v>45379</v>
      </c>
      <c r="P7" s="197">
        <f t="shared" si="6"/>
        <v>45409</v>
      </c>
      <c r="Q7" s="197"/>
      <c r="R7" s="197">
        <v>45449</v>
      </c>
      <c r="S7" s="197"/>
      <c r="T7" s="197"/>
      <c r="U7" s="197"/>
      <c r="V7" s="224"/>
      <c r="W7" s="224"/>
      <c r="X7" s="226"/>
      <c r="Y7" s="226"/>
      <c r="Z7" s="226">
        <v>16.13</v>
      </c>
      <c r="AA7" s="226">
        <f t="shared" si="3"/>
        <v>39615.279999999999</v>
      </c>
      <c r="AB7" s="226">
        <v>4.8951000000000002</v>
      </c>
      <c r="AC7" s="199">
        <v>28</v>
      </c>
      <c r="AD7" s="226"/>
      <c r="AE7" s="224">
        <f t="shared" si="4"/>
        <v>68768</v>
      </c>
      <c r="AF7" s="227">
        <f t="shared" si="5"/>
        <v>39615.279999999999</v>
      </c>
      <c r="AG7" s="327" t="s">
        <v>561</v>
      </c>
      <c r="AH7" s="244"/>
    </row>
    <row r="8" spans="1:34" ht="13.5" customHeight="1" x14ac:dyDescent="0.2">
      <c r="A8" s="199">
        <f t="shared" si="0"/>
        <v>6</v>
      </c>
      <c r="B8" s="199" t="s">
        <v>261</v>
      </c>
      <c r="C8" s="233" t="s">
        <v>262</v>
      </c>
      <c r="D8" s="204">
        <v>45267</v>
      </c>
      <c r="E8" s="196" t="s">
        <v>271</v>
      </c>
      <c r="F8" s="195">
        <v>1665</v>
      </c>
      <c r="G8" s="195" t="s">
        <v>270</v>
      </c>
      <c r="H8" s="200">
        <v>45431</v>
      </c>
      <c r="I8" s="200"/>
      <c r="J8" s="197">
        <v>45441</v>
      </c>
      <c r="K8" s="195">
        <v>1665</v>
      </c>
      <c r="L8" s="195">
        <f t="shared" si="1"/>
        <v>0</v>
      </c>
      <c r="M8" s="326" t="s">
        <v>111</v>
      </c>
      <c r="N8" s="195" t="s">
        <v>148</v>
      </c>
      <c r="O8" s="197">
        <f t="shared" si="2"/>
        <v>45379</v>
      </c>
      <c r="P8" s="197">
        <f t="shared" si="6"/>
        <v>45409</v>
      </c>
      <c r="Q8" s="197"/>
      <c r="R8" s="197">
        <v>45449</v>
      </c>
      <c r="S8" s="197"/>
      <c r="T8" s="197"/>
      <c r="U8" s="197"/>
      <c r="V8" s="224"/>
      <c r="W8" s="224"/>
      <c r="X8" s="226"/>
      <c r="Y8" s="226"/>
      <c r="Z8" s="226">
        <v>14.26</v>
      </c>
      <c r="AA8" s="226">
        <f t="shared" si="3"/>
        <v>23742.9</v>
      </c>
      <c r="AB8" s="226">
        <v>3.7879999999999998</v>
      </c>
      <c r="AC8" s="224">
        <v>21.5</v>
      </c>
      <c r="AD8" s="224"/>
      <c r="AE8" s="224">
        <f t="shared" si="4"/>
        <v>35797.5</v>
      </c>
      <c r="AF8" s="227">
        <f t="shared" si="5"/>
        <v>23742.9</v>
      </c>
      <c r="AG8" s="229"/>
      <c r="AH8" s="229"/>
    </row>
    <row r="9" spans="1:34" ht="16.5" customHeight="1" x14ac:dyDescent="0.2">
      <c r="A9" s="199">
        <f t="shared" si="0"/>
        <v>7</v>
      </c>
      <c r="B9" s="199" t="s">
        <v>261</v>
      </c>
      <c r="C9" s="233" t="s">
        <v>262</v>
      </c>
      <c r="D9" s="222">
        <v>45267</v>
      </c>
      <c r="E9" s="309" t="s">
        <v>272</v>
      </c>
      <c r="F9" s="195">
        <v>2523</v>
      </c>
      <c r="G9" s="195" t="s">
        <v>273</v>
      </c>
      <c r="H9" s="200">
        <v>45434</v>
      </c>
      <c r="I9" s="200">
        <v>45435</v>
      </c>
      <c r="J9" s="195"/>
      <c r="K9" s="195">
        <v>2523</v>
      </c>
      <c r="L9" s="195">
        <f t="shared" si="1"/>
        <v>0</v>
      </c>
      <c r="M9" s="326" t="s">
        <v>111</v>
      </c>
      <c r="N9" s="195" t="s">
        <v>148</v>
      </c>
      <c r="O9" s="197">
        <f t="shared" si="2"/>
        <v>45379</v>
      </c>
      <c r="P9" s="197">
        <f t="shared" si="6"/>
        <v>45409</v>
      </c>
      <c r="Q9" s="197"/>
      <c r="R9" s="197">
        <v>45449</v>
      </c>
      <c r="S9" s="201">
        <v>650</v>
      </c>
      <c r="T9" s="197"/>
      <c r="U9" s="197"/>
      <c r="V9" s="224"/>
      <c r="W9" s="224"/>
      <c r="X9" s="226"/>
      <c r="Y9" s="226"/>
      <c r="Z9" s="226">
        <v>20.149999999999999</v>
      </c>
      <c r="AA9" s="226">
        <f t="shared" si="3"/>
        <v>50838.45</v>
      </c>
      <c r="AB9" s="226">
        <v>7.2847999999999997</v>
      </c>
      <c r="AC9" s="224">
        <v>41.5</v>
      </c>
      <c r="AD9" s="224"/>
      <c r="AE9" s="224">
        <f t="shared" si="4"/>
        <v>104704.5</v>
      </c>
      <c r="AF9" s="227">
        <f t="shared" si="5"/>
        <v>50838.45</v>
      </c>
      <c r="AG9" s="229"/>
      <c r="AH9" s="229"/>
    </row>
    <row r="10" spans="1:34" s="156" customFormat="1" ht="21" customHeight="1" x14ac:dyDescent="0.2">
      <c r="A10" s="199">
        <f t="shared" si="0"/>
        <v>8</v>
      </c>
      <c r="B10" s="199" t="s">
        <v>261</v>
      </c>
      <c r="C10" s="233" t="s">
        <v>262</v>
      </c>
      <c r="D10" s="204">
        <v>45267</v>
      </c>
      <c r="E10" s="309" t="s">
        <v>274</v>
      </c>
      <c r="F10" s="195">
        <v>3639</v>
      </c>
      <c r="G10" s="195" t="s">
        <v>275</v>
      </c>
      <c r="H10" s="200">
        <v>45430</v>
      </c>
      <c r="I10" s="326"/>
      <c r="J10" s="197">
        <v>45448</v>
      </c>
      <c r="K10" s="195">
        <v>3639</v>
      </c>
      <c r="L10" s="195">
        <f t="shared" si="1"/>
        <v>0</v>
      </c>
      <c r="M10" s="326" t="s">
        <v>111</v>
      </c>
      <c r="N10" s="195" t="s">
        <v>148</v>
      </c>
      <c r="O10" s="197">
        <f t="shared" si="2"/>
        <v>45379</v>
      </c>
      <c r="P10" s="197">
        <f t="shared" si="6"/>
        <v>45409</v>
      </c>
      <c r="Q10" s="197"/>
      <c r="R10" s="197">
        <v>45449</v>
      </c>
      <c r="S10" s="197"/>
      <c r="T10" s="197"/>
      <c r="U10" s="200" t="s">
        <v>503</v>
      </c>
      <c r="V10" s="224"/>
      <c r="W10" s="224"/>
      <c r="X10" s="226"/>
      <c r="Y10" s="226"/>
      <c r="Z10" s="226">
        <v>19.96</v>
      </c>
      <c r="AA10" s="226">
        <f t="shared" si="3"/>
        <v>72634.44</v>
      </c>
      <c r="AB10" s="226">
        <v>5.8179999999999996</v>
      </c>
      <c r="AC10" s="224">
        <v>33</v>
      </c>
      <c r="AD10" s="224"/>
      <c r="AE10" s="153">
        <f t="shared" si="4"/>
        <v>120087</v>
      </c>
      <c r="AF10" s="155">
        <f t="shared" si="5"/>
        <v>72634.44</v>
      </c>
      <c r="AG10" s="158" t="s">
        <v>559</v>
      </c>
      <c r="AH10" s="158"/>
    </row>
    <row r="11" spans="1:34" s="156" customFormat="1" ht="13.5" customHeight="1" x14ac:dyDescent="0.25">
      <c r="A11" s="199">
        <f t="shared" si="0"/>
        <v>9</v>
      </c>
      <c r="B11" s="199" t="s">
        <v>261</v>
      </c>
      <c r="C11" s="233" t="s">
        <v>262</v>
      </c>
      <c r="D11" s="222">
        <v>45267</v>
      </c>
      <c r="E11" s="309" t="s">
        <v>276</v>
      </c>
      <c r="F11" s="195">
        <v>3892</v>
      </c>
      <c r="G11" s="195" t="s">
        <v>275</v>
      </c>
      <c r="H11" s="200">
        <v>45424</v>
      </c>
      <c r="I11" s="326"/>
      <c r="J11" s="197">
        <v>45448</v>
      </c>
      <c r="K11" s="195">
        <v>3892</v>
      </c>
      <c r="L11" s="195">
        <f t="shared" si="1"/>
        <v>0</v>
      </c>
      <c r="M11" s="326" t="s">
        <v>111</v>
      </c>
      <c r="N11" s="195" t="s">
        <v>148</v>
      </c>
      <c r="O11" s="197">
        <f t="shared" si="2"/>
        <v>45379</v>
      </c>
      <c r="P11" s="197">
        <f t="shared" si="6"/>
        <v>45409</v>
      </c>
      <c r="Q11" s="197"/>
      <c r="R11" s="197">
        <v>45449</v>
      </c>
      <c r="S11" s="197"/>
      <c r="T11" s="197"/>
      <c r="U11" s="197"/>
      <c r="V11" s="224"/>
      <c r="W11" s="224"/>
      <c r="X11" s="226"/>
      <c r="Y11" s="226"/>
      <c r="Z11" s="226">
        <v>22.06</v>
      </c>
      <c r="AA11" s="226">
        <f t="shared" si="3"/>
        <v>85857.51999999999</v>
      </c>
      <c r="AB11" s="226">
        <v>6.35</v>
      </c>
      <c r="AC11" s="224">
        <v>36</v>
      </c>
      <c r="AD11" s="224"/>
      <c r="AE11" s="153">
        <f t="shared" si="4"/>
        <v>140112</v>
      </c>
      <c r="AF11" s="155">
        <f t="shared" si="5"/>
        <v>85857.51999999999</v>
      </c>
      <c r="AG11" s="157"/>
      <c r="AH11" s="157"/>
    </row>
    <row r="12" spans="1:34" ht="13.5" customHeight="1" x14ac:dyDescent="0.2">
      <c r="A12" s="199">
        <f t="shared" si="0"/>
        <v>10</v>
      </c>
      <c r="B12" s="199" t="s">
        <v>261</v>
      </c>
      <c r="C12" s="233" t="s">
        <v>262</v>
      </c>
      <c r="D12" s="204">
        <v>45267</v>
      </c>
      <c r="E12" s="309" t="s">
        <v>277</v>
      </c>
      <c r="F12" s="224">
        <v>5628</v>
      </c>
      <c r="G12" s="224" t="s">
        <v>278</v>
      </c>
      <c r="H12" s="222">
        <v>45449</v>
      </c>
      <c r="I12" s="326"/>
      <c r="J12" s="197">
        <v>45449</v>
      </c>
      <c r="K12" s="195">
        <v>5628</v>
      </c>
      <c r="L12" s="195">
        <f t="shared" si="1"/>
        <v>0</v>
      </c>
      <c r="M12" s="326" t="s">
        <v>111</v>
      </c>
      <c r="N12" s="195" t="s">
        <v>148</v>
      </c>
      <c r="O12" s="197">
        <f t="shared" si="2"/>
        <v>45379</v>
      </c>
      <c r="P12" s="197">
        <f t="shared" si="6"/>
        <v>45409</v>
      </c>
      <c r="Q12" s="197"/>
      <c r="R12" s="197">
        <v>45449</v>
      </c>
      <c r="S12" s="197"/>
      <c r="T12" s="197"/>
      <c r="U12" s="197"/>
      <c r="V12" s="224"/>
      <c r="W12" s="224"/>
      <c r="X12" s="226"/>
      <c r="Y12" s="226"/>
      <c r="Z12" s="226">
        <v>25</v>
      </c>
      <c r="AA12" s="226">
        <f t="shared" si="3"/>
        <v>140700</v>
      </c>
      <c r="AB12" s="226">
        <v>6.9474</v>
      </c>
      <c r="AC12" s="224">
        <v>39.5</v>
      </c>
      <c r="AD12" s="224"/>
      <c r="AE12" s="224">
        <f t="shared" si="4"/>
        <v>222306</v>
      </c>
      <c r="AF12" s="227">
        <f t="shared" si="5"/>
        <v>140700</v>
      </c>
      <c r="AG12" s="244"/>
      <c r="AH12" s="244"/>
    </row>
    <row r="13" spans="1:34" ht="13.5" customHeight="1" x14ac:dyDescent="0.2">
      <c r="A13" s="199">
        <f t="shared" si="0"/>
        <v>11</v>
      </c>
      <c r="B13" s="199" t="s">
        <v>261</v>
      </c>
      <c r="C13" s="233" t="s">
        <v>262</v>
      </c>
      <c r="D13" s="222">
        <v>45267</v>
      </c>
      <c r="E13" s="309" t="s">
        <v>279</v>
      </c>
      <c r="F13" s="195">
        <v>10007</v>
      </c>
      <c r="G13" s="224" t="s">
        <v>264</v>
      </c>
      <c r="H13" s="222">
        <v>45434</v>
      </c>
      <c r="I13" s="222">
        <v>45435</v>
      </c>
      <c r="J13" s="225">
        <v>45455</v>
      </c>
      <c r="K13" s="224">
        <v>10007</v>
      </c>
      <c r="L13" s="195">
        <f t="shared" si="1"/>
        <v>0</v>
      </c>
      <c r="M13" s="331" t="s">
        <v>111</v>
      </c>
      <c r="N13" s="195" t="s">
        <v>148</v>
      </c>
      <c r="O13" s="197">
        <f t="shared" si="2"/>
        <v>45379</v>
      </c>
      <c r="P13" s="197">
        <f t="shared" si="6"/>
        <v>45409</v>
      </c>
      <c r="Q13" s="197"/>
      <c r="R13" s="197">
        <v>45449</v>
      </c>
      <c r="S13" s="201">
        <v>650</v>
      </c>
      <c r="T13" s="197"/>
      <c r="U13" s="197"/>
      <c r="V13" s="224"/>
      <c r="W13" s="224"/>
      <c r="X13" s="226"/>
      <c r="Y13" s="226"/>
      <c r="Z13" s="226">
        <v>25.61</v>
      </c>
      <c r="AA13" s="226">
        <f t="shared" si="3"/>
        <v>256279.27</v>
      </c>
      <c r="AB13" s="226">
        <v>7.3804999999999996</v>
      </c>
      <c r="AC13" s="224">
        <v>42</v>
      </c>
      <c r="AD13" s="224"/>
      <c r="AE13" s="224">
        <f t="shared" si="4"/>
        <v>420294</v>
      </c>
      <c r="AF13" s="227">
        <f t="shared" si="5"/>
        <v>256279.27</v>
      </c>
      <c r="AG13" s="229"/>
      <c r="AH13" s="229"/>
    </row>
    <row r="14" spans="1:34" s="156" customFormat="1" ht="14.25" customHeight="1" x14ac:dyDescent="0.2">
      <c r="A14" s="199">
        <f t="shared" si="0"/>
        <v>12</v>
      </c>
      <c r="B14" s="199" t="s">
        <v>261</v>
      </c>
      <c r="C14" s="233" t="s">
        <v>262</v>
      </c>
      <c r="D14" s="204">
        <v>45267</v>
      </c>
      <c r="E14" s="196" t="s">
        <v>280</v>
      </c>
      <c r="F14" s="195">
        <v>3010</v>
      </c>
      <c r="G14" s="195" t="s">
        <v>268</v>
      </c>
      <c r="H14" s="200">
        <v>45437</v>
      </c>
      <c r="I14" s="200">
        <v>45438</v>
      </c>
      <c r="J14" s="197">
        <v>45448</v>
      </c>
      <c r="K14" s="195">
        <v>3010</v>
      </c>
      <c r="L14" s="195">
        <f t="shared" si="1"/>
        <v>0</v>
      </c>
      <c r="M14" s="326" t="s">
        <v>111</v>
      </c>
      <c r="N14" s="195" t="s">
        <v>148</v>
      </c>
      <c r="O14" s="197">
        <f t="shared" si="2"/>
        <v>45379</v>
      </c>
      <c r="P14" s="197">
        <f t="shared" si="6"/>
        <v>45409</v>
      </c>
      <c r="Q14" s="197"/>
      <c r="R14" s="197">
        <v>45449</v>
      </c>
      <c r="S14" s="197"/>
      <c r="T14" s="197"/>
      <c r="U14" s="197"/>
      <c r="V14" s="224"/>
      <c r="W14" s="224"/>
      <c r="X14" s="226"/>
      <c r="Y14" s="226"/>
      <c r="Z14" s="226">
        <v>21.94</v>
      </c>
      <c r="AA14" s="226">
        <f t="shared" si="3"/>
        <v>66039.400000000009</v>
      </c>
      <c r="AB14" s="226">
        <v>4.9077999999999999</v>
      </c>
      <c r="AC14" s="224">
        <v>28</v>
      </c>
      <c r="AD14" s="224"/>
      <c r="AE14" s="224">
        <f t="shared" si="4"/>
        <v>84280</v>
      </c>
      <c r="AF14" s="227">
        <f t="shared" si="5"/>
        <v>66039.400000000009</v>
      </c>
      <c r="AG14" s="229"/>
      <c r="AH14" s="229"/>
    </row>
    <row r="15" spans="1:34" s="156" customFormat="1" ht="13.5" customHeight="1" x14ac:dyDescent="0.25">
      <c r="A15" s="199">
        <f t="shared" si="0"/>
        <v>13</v>
      </c>
      <c r="B15" s="199" t="s">
        <v>261</v>
      </c>
      <c r="C15" s="233" t="s">
        <v>262</v>
      </c>
      <c r="D15" s="222">
        <v>45267</v>
      </c>
      <c r="E15" s="196" t="s">
        <v>281</v>
      </c>
      <c r="F15" s="224">
        <v>3609</v>
      </c>
      <c r="G15" s="224" t="s">
        <v>587</v>
      </c>
      <c r="H15" s="222">
        <v>45453</v>
      </c>
      <c r="I15" s="326"/>
      <c r="J15" s="197">
        <v>45482</v>
      </c>
      <c r="K15" s="195">
        <v>3609</v>
      </c>
      <c r="L15" s="195">
        <f t="shared" si="1"/>
        <v>0</v>
      </c>
      <c r="M15" s="326" t="s">
        <v>111</v>
      </c>
      <c r="N15" s="195" t="s">
        <v>148</v>
      </c>
      <c r="O15" s="197">
        <f t="shared" si="2"/>
        <v>45412</v>
      </c>
      <c r="P15" s="197">
        <f t="shared" si="6"/>
        <v>45442</v>
      </c>
      <c r="Q15" s="197"/>
      <c r="R15" s="197">
        <v>45482</v>
      </c>
      <c r="S15" s="197"/>
      <c r="T15" s="197"/>
      <c r="U15" s="197"/>
      <c r="V15" s="224"/>
      <c r="W15" s="224"/>
      <c r="X15" s="226"/>
      <c r="Y15" s="226"/>
      <c r="Z15" s="226">
        <v>22</v>
      </c>
      <c r="AA15" s="226">
        <f t="shared" si="3"/>
        <v>79398</v>
      </c>
      <c r="AB15" s="226">
        <v>6.1501999999999999</v>
      </c>
      <c r="AC15" s="224">
        <v>35</v>
      </c>
      <c r="AD15" s="224"/>
      <c r="AE15" s="224">
        <f t="shared" si="4"/>
        <v>126315</v>
      </c>
      <c r="AF15" s="227">
        <f t="shared" si="5"/>
        <v>79398</v>
      </c>
      <c r="AG15" s="244"/>
      <c r="AH15" s="244"/>
    </row>
    <row r="16" spans="1:34" s="156" customFormat="1" ht="13.5" customHeight="1" x14ac:dyDescent="0.25">
      <c r="A16" s="199">
        <f t="shared" si="0"/>
        <v>14</v>
      </c>
      <c r="B16" s="199" t="s">
        <v>261</v>
      </c>
      <c r="C16" s="233" t="s">
        <v>262</v>
      </c>
      <c r="D16" s="204">
        <v>45303</v>
      </c>
      <c r="E16" s="196" t="s">
        <v>283</v>
      </c>
      <c r="F16" s="195">
        <v>6255</v>
      </c>
      <c r="G16" s="195" t="s">
        <v>487</v>
      </c>
      <c r="H16" s="200">
        <v>45420</v>
      </c>
      <c r="I16" s="200" t="s">
        <v>398</v>
      </c>
      <c r="J16" s="197">
        <v>45455</v>
      </c>
      <c r="K16" s="195">
        <v>6255</v>
      </c>
      <c r="L16" s="195">
        <f t="shared" si="1"/>
        <v>0</v>
      </c>
      <c r="M16" s="326" t="s">
        <v>111</v>
      </c>
      <c r="N16" s="195" t="s">
        <v>148</v>
      </c>
      <c r="O16" s="197">
        <f t="shared" si="2"/>
        <v>45384</v>
      </c>
      <c r="P16" s="197">
        <v>45414</v>
      </c>
      <c r="Q16" s="197"/>
      <c r="R16" s="197">
        <v>45449</v>
      </c>
      <c r="S16" s="197">
        <v>290</v>
      </c>
      <c r="T16" s="197"/>
      <c r="U16" s="197"/>
      <c r="V16" s="224">
        <v>127</v>
      </c>
      <c r="W16" s="224"/>
      <c r="X16" s="226"/>
      <c r="Y16" s="226"/>
      <c r="Z16" s="226">
        <v>44.09</v>
      </c>
      <c r="AA16" s="226">
        <f t="shared" si="3"/>
        <v>275782.95</v>
      </c>
      <c r="AB16" s="226">
        <v>11.06</v>
      </c>
      <c r="AC16" s="199">
        <v>83</v>
      </c>
      <c r="AD16" s="226"/>
      <c r="AE16" s="224">
        <f t="shared" si="4"/>
        <v>519165</v>
      </c>
      <c r="AF16" s="227">
        <f t="shared" si="5"/>
        <v>275782.95</v>
      </c>
      <c r="AG16" s="244"/>
      <c r="AH16" s="244"/>
    </row>
    <row r="17" spans="1:34" s="156" customFormat="1" ht="13.5" customHeight="1" x14ac:dyDescent="0.25">
      <c r="A17" s="199">
        <f t="shared" si="0"/>
        <v>15</v>
      </c>
      <c r="B17" s="199" t="s">
        <v>261</v>
      </c>
      <c r="C17" s="233" t="s">
        <v>262</v>
      </c>
      <c r="D17" s="222">
        <v>45345</v>
      </c>
      <c r="E17" s="223" t="s">
        <v>545</v>
      </c>
      <c r="F17" s="224">
        <v>2156</v>
      </c>
      <c r="G17" s="224" t="s">
        <v>625</v>
      </c>
      <c r="H17" s="222">
        <v>45484</v>
      </c>
      <c r="I17" s="222"/>
      <c r="J17" s="225">
        <v>45488</v>
      </c>
      <c r="K17" s="224">
        <v>2156</v>
      </c>
      <c r="L17" s="195">
        <f t="shared" si="1"/>
        <v>0</v>
      </c>
      <c r="M17" s="222" t="s">
        <v>111</v>
      </c>
      <c r="N17" s="224" t="s">
        <v>148</v>
      </c>
      <c r="O17" s="225"/>
      <c r="P17" s="225">
        <v>45467</v>
      </c>
      <c r="Q17" s="197">
        <v>45496</v>
      </c>
      <c r="R17" s="225">
        <v>45496</v>
      </c>
      <c r="S17" s="197"/>
      <c r="T17" s="200"/>
      <c r="U17" s="197"/>
      <c r="V17" s="332">
        <v>142</v>
      </c>
      <c r="W17" s="331" t="s">
        <v>297</v>
      </c>
      <c r="X17" s="333">
        <f t="shared" ref="X17:X27" si="7">V17+D17</f>
        <v>45487</v>
      </c>
      <c r="Y17" s="332" t="e">
        <f>R17-#REF!</f>
        <v>#REF!</v>
      </c>
      <c r="Z17" s="226">
        <v>21.3</v>
      </c>
      <c r="AA17" s="226">
        <f t="shared" si="3"/>
        <v>45922.8</v>
      </c>
      <c r="AB17" s="226">
        <v>4.1083999999999996</v>
      </c>
      <c r="AC17" s="224">
        <v>26</v>
      </c>
      <c r="AD17" s="226"/>
      <c r="AE17" s="224">
        <f t="shared" si="4"/>
        <v>56056</v>
      </c>
      <c r="AF17" s="227">
        <f t="shared" si="5"/>
        <v>45922.8</v>
      </c>
      <c r="AG17" s="244"/>
      <c r="AH17" s="244"/>
    </row>
    <row r="18" spans="1:34" s="156" customFormat="1" ht="13.5" customHeight="1" x14ac:dyDescent="0.25">
      <c r="A18" s="199">
        <f t="shared" si="0"/>
        <v>16</v>
      </c>
      <c r="B18" s="199" t="s">
        <v>261</v>
      </c>
      <c r="C18" s="233" t="s">
        <v>262</v>
      </c>
      <c r="D18" s="222">
        <v>45345</v>
      </c>
      <c r="E18" s="223" t="s">
        <v>263</v>
      </c>
      <c r="F18" s="224">
        <v>2440</v>
      </c>
      <c r="G18" s="224" t="s">
        <v>624</v>
      </c>
      <c r="H18" s="222">
        <v>45484</v>
      </c>
      <c r="I18" s="331"/>
      <c r="J18" s="225">
        <v>45491</v>
      </c>
      <c r="K18" s="224">
        <v>2440</v>
      </c>
      <c r="L18" s="195">
        <f t="shared" si="1"/>
        <v>0</v>
      </c>
      <c r="M18" s="222" t="s">
        <v>111</v>
      </c>
      <c r="N18" s="224" t="s">
        <v>148</v>
      </c>
      <c r="O18" s="225"/>
      <c r="P18" s="225">
        <v>45467</v>
      </c>
      <c r="Q18" s="197">
        <v>45496</v>
      </c>
      <c r="R18" s="225">
        <v>45496</v>
      </c>
      <c r="S18" s="197"/>
      <c r="T18" s="200"/>
      <c r="U18" s="197"/>
      <c r="V18" s="332">
        <v>142</v>
      </c>
      <c r="W18" s="331" t="s">
        <v>297</v>
      </c>
      <c r="X18" s="333">
        <f t="shared" si="7"/>
        <v>45487</v>
      </c>
      <c r="Y18" s="332" t="e">
        <f>R18-#REF!</f>
        <v>#REF!</v>
      </c>
      <c r="Z18" s="226">
        <v>30.92</v>
      </c>
      <c r="AA18" s="226">
        <f t="shared" si="3"/>
        <v>75444.800000000003</v>
      </c>
      <c r="AB18" s="226">
        <v>7.9695</v>
      </c>
      <c r="AC18" s="224">
        <v>43</v>
      </c>
      <c r="AD18" s="226"/>
      <c r="AE18" s="224">
        <f t="shared" si="4"/>
        <v>104920</v>
      </c>
      <c r="AF18" s="227">
        <f t="shared" si="5"/>
        <v>75444.800000000003</v>
      </c>
      <c r="AG18" s="244"/>
      <c r="AH18" s="244"/>
    </row>
    <row r="19" spans="1:34" s="156" customFormat="1" ht="13.5" customHeight="1" x14ac:dyDescent="0.25">
      <c r="A19" s="199">
        <f t="shared" si="0"/>
        <v>17</v>
      </c>
      <c r="B19" s="199" t="s">
        <v>261</v>
      </c>
      <c r="C19" s="233" t="s">
        <v>262</v>
      </c>
      <c r="D19" s="204">
        <v>45345</v>
      </c>
      <c r="E19" s="223" t="s">
        <v>291</v>
      </c>
      <c r="F19" s="224">
        <v>2480</v>
      </c>
      <c r="G19" s="224"/>
      <c r="H19" s="222"/>
      <c r="I19" s="331"/>
      <c r="J19" s="225">
        <v>45486</v>
      </c>
      <c r="K19" s="224">
        <v>2480</v>
      </c>
      <c r="L19" s="195">
        <f t="shared" si="1"/>
        <v>0</v>
      </c>
      <c r="M19" s="381" t="s">
        <v>217</v>
      </c>
      <c r="N19" s="224" t="s">
        <v>148</v>
      </c>
      <c r="O19" s="225"/>
      <c r="P19" s="225">
        <v>45447</v>
      </c>
      <c r="Q19" s="225">
        <v>45482</v>
      </c>
      <c r="R19" s="225">
        <v>45482</v>
      </c>
      <c r="S19" s="225"/>
      <c r="T19" s="200"/>
      <c r="U19" s="197"/>
      <c r="V19" s="332">
        <v>134</v>
      </c>
      <c r="W19" s="331" t="s">
        <v>292</v>
      </c>
      <c r="X19" s="333">
        <f t="shared" si="7"/>
        <v>45479</v>
      </c>
      <c r="Y19" s="332" t="e">
        <f>R19-#REF!</f>
        <v>#REF!</v>
      </c>
      <c r="Z19" s="226">
        <v>22</v>
      </c>
      <c r="AA19" s="226">
        <f t="shared" si="3"/>
        <v>54560</v>
      </c>
      <c r="AB19" s="226">
        <v>5.0599999999999996</v>
      </c>
      <c r="AC19" s="199">
        <v>37</v>
      </c>
      <c r="AD19" s="226"/>
      <c r="AE19" s="224">
        <f t="shared" si="4"/>
        <v>91760</v>
      </c>
      <c r="AF19" s="227">
        <f t="shared" si="5"/>
        <v>54560</v>
      </c>
      <c r="AG19" s="244"/>
      <c r="AH19" s="244"/>
    </row>
    <row r="20" spans="1:34" s="156" customFormat="1" ht="13.5" customHeight="1" x14ac:dyDescent="0.25">
      <c r="A20" s="199">
        <f t="shared" si="0"/>
        <v>18</v>
      </c>
      <c r="B20" s="199" t="s">
        <v>261</v>
      </c>
      <c r="C20" s="233" t="s">
        <v>262</v>
      </c>
      <c r="D20" s="204">
        <v>45345</v>
      </c>
      <c r="E20" s="223" t="s">
        <v>295</v>
      </c>
      <c r="F20" s="224">
        <v>5558</v>
      </c>
      <c r="G20" s="224" t="s">
        <v>218</v>
      </c>
      <c r="H20" s="222">
        <v>45475</v>
      </c>
      <c r="I20" s="331"/>
      <c r="J20" s="225">
        <v>45486</v>
      </c>
      <c r="K20" s="224">
        <v>5558</v>
      </c>
      <c r="L20" s="195">
        <f t="shared" si="1"/>
        <v>0</v>
      </c>
      <c r="M20" s="331" t="s">
        <v>111</v>
      </c>
      <c r="N20" s="224" t="s">
        <v>148</v>
      </c>
      <c r="O20" s="225"/>
      <c r="P20" s="225">
        <v>45447</v>
      </c>
      <c r="Q20" s="225">
        <v>45482</v>
      </c>
      <c r="R20" s="225">
        <v>45482</v>
      </c>
      <c r="S20" s="225"/>
      <c r="T20" s="200"/>
      <c r="U20" s="197"/>
      <c r="V20" s="332">
        <v>127</v>
      </c>
      <c r="W20" s="331" t="s">
        <v>292</v>
      </c>
      <c r="X20" s="333">
        <f t="shared" si="7"/>
        <v>45472</v>
      </c>
      <c r="Y20" s="332" t="e">
        <f>R20-#REF!</f>
        <v>#REF!</v>
      </c>
      <c r="Z20" s="226">
        <v>25</v>
      </c>
      <c r="AA20" s="226">
        <f t="shared" si="3"/>
        <v>138950</v>
      </c>
      <c r="AB20" s="226">
        <v>5.86</v>
      </c>
      <c r="AC20" s="199">
        <v>44</v>
      </c>
      <c r="AD20" s="226"/>
      <c r="AE20" s="224">
        <f t="shared" si="4"/>
        <v>244552</v>
      </c>
      <c r="AF20" s="227">
        <f t="shared" si="5"/>
        <v>138950</v>
      </c>
      <c r="AG20" s="244"/>
      <c r="AH20" s="244"/>
    </row>
    <row r="21" spans="1:34" s="156" customFormat="1" ht="13.5" customHeight="1" x14ac:dyDescent="0.25">
      <c r="A21" s="199">
        <f t="shared" si="0"/>
        <v>19</v>
      </c>
      <c r="B21" s="199" t="s">
        <v>261</v>
      </c>
      <c r="C21" s="233" t="s">
        <v>262</v>
      </c>
      <c r="D21" s="204">
        <v>45345</v>
      </c>
      <c r="E21" s="223" t="s">
        <v>293</v>
      </c>
      <c r="F21" s="224">
        <v>3505</v>
      </c>
      <c r="G21" s="224" t="s">
        <v>588</v>
      </c>
      <c r="H21" s="222">
        <v>45470</v>
      </c>
      <c r="I21" s="331"/>
      <c r="J21" s="225">
        <v>45482</v>
      </c>
      <c r="K21" s="224">
        <v>3505</v>
      </c>
      <c r="L21" s="195">
        <f t="shared" si="1"/>
        <v>0</v>
      </c>
      <c r="M21" s="326" t="s">
        <v>111</v>
      </c>
      <c r="N21" s="224" t="s">
        <v>148</v>
      </c>
      <c r="O21" s="225"/>
      <c r="P21" s="225">
        <v>45447</v>
      </c>
      <c r="Q21" s="197">
        <v>45482</v>
      </c>
      <c r="R21" s="197">
        <v>45482</v>
      </c>
      <c r="S21" s="197"/>
      <c r="T21" s="200"/>
      <c r="U21" s="197"/>
      <c r="V21" s="332">
        <v>117</v>
      </c>
      <c r="W21" s="331" t="s">
        <v>292</v>
      </c>
      <c r="X21" s="333">
        <f t="shared" si="7"/>
        <v>45462</v>
      </c>
      <c r="Y21" s="332">
        <v>20</v>
      </c>
      <c r="Z21" s="226">
        <v>24</v>
      </c>
      <c r="AA21" s="226">
        <f t="shared" si="3"/>
        <v>84120</v>
      </c>
      <c r="AB21" s="226">
        <v>5.4</v>
      </c>
      <c r="AC21" s="199">
        <v>40</v>
      </c>
      <c r="AD21" s="226"/>
      <c r="AE21" s="224">
        <f t="shared" si="4"/>
        <v>140200</v>
      </c>
      <c r="AF21" s="227">
        <f t="shared" si="5"/>
        <v>84120</v>
      </c>
      <c r="AG21" s="381"/>
      <c r="AH21" s="244" t="s">
        <v>557</v>
      </c>
    </row>
    <row r="22" spans="1:34" s="156" customFormat="1" ht="13.5" customHeight="1" x14ac:dyDescent="0.25">
      <c r="A22" s="199">
        <f t="shared" si="0"/>
        <v>20</v>
      </c>
      <c r="B22" s="199" t="s">
        <v>261</v>
      </c>
      <c r="C22" s="233" t="s">
        <v>262</v>
      </c>
      <c r="D22" s="222">
        <v>45345</v>
      </c>
      <c r="E22" s="223" t="s">
        <v>290</v>
      </c>
      <c r="F22" s="224">
        <v>3982</v>
      </c>
      <c r="G22" s="224" t="s">
        <v>325</v>
      </c>
      <c r="H22" s="222">
        <v>45457</v>
      </c>
      <c r="I22" s="331"/>
      <c r="J22" s="225">
        <v>45476</v>
      </c>
      <c r="K22" s="224">
        <v>3982</v>
      </c>
      <c r="L22" s="195">
        <f t="shared" si="1"/>
        <v>0</v>
      </c>
      <c r="M22" s="326" t="s">
        <v>111</v>
      </c>
      <c r="N22" s="224" t="s">
        <v>148</v>
      </c>
      <c r="O22" s="225"/>
      <c r="P22" s="225">
        <v>45440</v>
      </c>
      <c r="Q22" s="382">
        <v>45475</v>
      </c>
      <c r="R22" s="225">
        <v>45475</v>
      </c>
      <c r="S22" s="197"/>
      <c r="T22" s="200"/>
      <c r="U22" s="197" t="s">
        <v>506</v>
      </c>
      <c r="V22" s="332">
        <v>127</v>
      </c>
      <c r="W22" s="331" t="s">
        <v>285</v>
      </c>
      <c r="X22" s="333">
        <f t="shared" si="7"/>
        <v>45472</v>
      </c>
      <c r="Y22" s="332" t="e">
        <f>R22-#REF!</f>
        <v>#REF!</v>
      </c>
      <c r="Z22" s="226">
        <v>23.16</v>
      </c>
      <c r="AA22" s="226">
        <f t="shared" si="3"/>
        <v>92223.12</v>
      </c>
      <c r="AB22" s="226">
        <v>4.1900000000000004</v>
      </c>
      <c r="AC22" s="199">
        <v>29</v>
      </c>
      <c r="AD22" s="226"/>
      <c r="AE22" s="224">
        <f t="shared" si="4"/>
        <v>115478</v>
      </c>
      <c r="AF22" s="227">
        <f t="shared" si="5"/>
        <v>92223.12</v>
      </c>
      <c r="AG22" s="244"/>
      <c r="AH22" s="244"/>
    </row>
    <row r="23" spans="1:34" s="156" customFormat="1" ht="13.5" customHeight="1" x14ac:dyDescent="0.25">
      <c r="A23" s="199">
        <f t="shared" si="0"/>
        <v>21</v>
      </c>
      <c r="B23" s="199" t="s">
        <v>261</v>
      </c>
      <c r="C23" s="233" t="s">
        <v>262</v>
      </c>
      <c r="D23" s="204">
        <v>45345</v>
      </c>
      <c r="E23" s="223" t="s">
        <v>289</v>
      </c>
      <c r="F23" s="224">
        <v>4581</v>
      </c>
      <c r="G23" s="224" t="s">
        <v>586</v>
      </c>
      <c r="H23" s="222">
        <v>45451</v>
      </c>
      <c r="I23" s="331"/>
      <c r="J23" s="225">
        <v>45479</v>
      </c>
      <c r="K23" s="224">
        <v>4581</v>
      </c>
      <c r="L23" s="195">
        <f t="shared" si="1"/>
        <v>0</v>
      </c>
      <c r="M23" s="326" t="s">
        <v>111</v>
      </c>
      <c r="N23" s="224" t="s">
        <v>148</v>
      </c>
      <c r="O23" s="225"/>
      <c r="P23" s="225">
        <v>45447</v>
      </c>
      <c r="Q23" s="197">
        <v>45475</v>
      </c>
      <c r="R23" s="197">
        <v>45475</v>
      </c>
      <c r="S23" s="197"/>
      <c r="T23" s="200" t="s">
        <v>408</v>
      </c>
      <c r="U23" s="241">
        <v>45482</v>
      </c>
      <c r="V23" s="332">
        <v>127</v>
      </c>
      <c r="W23" s="331" t="s">
        <v>285</v>
      </c>
      <c r="X23" s="333">
        <f t="shared" si="7"/>
        <v>45472</v>
      </c>
      <c r="Y23" s="332" t="e">
        <f>R23-#REF!</f>
        <v>#REF!</v>
      </c>
      <c r="Z23" s="226">
        <v>23.84</v>
      </c>
      <c r="AA23" s="226">
        <f t="shared" si="3"/>
        <v>109211.04</v>
      </c>
      <c r="AB23" s="226">
        <v>6.38</v>
      </c>
      <c r="AC23" s="199">
        <v>47</v>
      </c>
      <c r="AD23" s="226"/>
      <c r="AE23" s="224">
        <f t="shared" si="4"/>
        <v>215307</v>
      </c>
      <c r="AF23" s="227">
        <f t="shared" si="5"/>
        <v>109211.04</v>
      </c>
      <c r="AG23" s="244"/>
      <c r="AH23" s="244"/>
    </row>
    <row r="24" spans="1:34" s="156" customFormat="1" ht="13.5" customHeight="1" x14ac:dyDescent="0.25">
      <c r="A24" s="199">
        <f t="shared" si="0"/>
        <v>22</v>
      </c>
      <c r="B24" s="199" t="s">
        <v>261</v>
      </c>
      <c r="C24" s="233" t="s">
        <v>262</v>
      </c>
      <c r="D24" s="204">
        <v>45345</v>
      </c>
      <c r="E24" s="223" t="s">
        <v>284</v>
      </c>
      <c r="F24" s="224">
        <v>5070</v>
      </c>
      <c r="G24" s="224" t="s">
        <v>589</v>
      </c>
      <c r="H24" s="222">
        <v>45469</v>
      </c>
      <c r="I24" s="331"/>
      <c r="J24" s="225">
        <v>45479</v>
      </c>
      <c r="K24" s="224">
        <v>5070</v>
      </c>
      <c r="L24" s="195">
        <f t="shared" si="1"/>
        <v>0</v>
      </c>
      <c r="M24" s="326" t="s">
        <v>111</v>
      </c>
      <c r="N24" s="224" t="s">
        <v>148</v>
      </c>
      <c r="O24" s="225"/>
      <c r="P24" s="225">
        <v>45447</v>
      </c>
      <c r="Q24" s="197">
        <v>45482</v>
      </c>
      <c r="R24" s="197">
        <v>45482</v>
      </c>
      <c r="S24" s="201">
        <v>800</v>
      </c>
      <c r="T24" s="200"/>
      <c r="U24" s="241"/>
      <c r="V24" s="332">
        <v>133</v>
      </c>
      <c r="W24" s="331" t="s">
        <v>285</v>
      </c>
      <c r="X24" s="333">
        <f t="shared" si="7"/>
        <v>45478</v>
      </c>
      <c r="Y24" s="332" t="e">
        <f>R24-#REF!</f>
        <v>#REF!</v>
      </c>
      <c r="Z24" s="226">
        <v>21.28</v>
      </c>
      <c r="AA24" s="226">
        <f t="shared" si="3"/>
        <v>107889.60000000001</v>
      </c>
      <c r="AB24" s="226">
        <v>3.96</v>
      </c>
      <c r="AC24" s="199">
        <v>29</v>
      </c>
      <c r="AD24" s="226"/>
      <c r="AE24" s="224">
        <f t="shared" si="4"/>
        <v>147030</v>
      </c>
      <c r="AF24" s="227">
        <f t="shared" si="5"/>
        <v>107889.60000000001</v>
      </c>
      <c r="AG24" s="244"/>
      <c r="AH24" s="244"/>
    </row>
    <row r="25" spans="1:34" s="156" customFormat="1" ht="14.25" customHeight="1" x14ac:dyDescent="0.25">
      <c r="A25" s="199">
        <f t="shared" si="0"/>
        <v>23</v>
      </c>
      <c r="B25" s="199" t="s">
        <v>261</v>
      </c>
      <c r="C25" s="233" t="s">
        <v>262</v>
      </c>
      <c r="D25" s="204">
        <v>45345</v>
      </c>
      <c r="E25" s="223" t="s">
        <v>286</v>
      </c>
      <c r="F25" s="224">
        <v>3840</v>
      </c>
      <c r="G25" s="224" t="s">
        <v>431</v>
      </c>
      <c r="H25" s="222">
        <v>45480</v>
      </c>
      <c r="I25" s="331"/>
      <c r="J25" s="225">
        <v>45486</v>
      </c>
      <c r="K25" s="224">
        <v>3840</v>
      </c>
      <c r="L25" s="195">
        <f t="shared" si="1"/>
        <v>0</v>
      </c>
      <c r="M25" s="222" t="s">
        <v>111</v>
      </c>
      <c r="N25" s="224" t="s">
        <v>148</v>
      </c>
      <c r="O25" s="225"/>
      <c r="P25" s="225">
        <v>45447</v>
      </c>
      <c r="Q25" s="197">
        <v>45482</v>
      </c>
      <c r="R25" s="197">
        <v>45482</v>
      </c>
      <c r="S25" s="197"/>
      <c r="T25" s="379" t="s">
        <v>610</v>
      </c>
      <c r="U25" s="241"/>
      <c r="V25" s="332">
        <v>133</v>
      </c>
      <c r="W25" s="331" t="s">
        <v>285</v>
      </c>
      <c r="X25" s="333">
        <f t="shared" si="7"/>
        <v>45478</v>
      </c>
      <c r="Y25" s="332" t="e">
        <f>R25-#REF!</f>
        <v>#REF!</v>
      </c>
      <c r="Z25" s="226">
        <v>19</v>
      </c>
      <c r="AA25" s="226">
        <f t="shared" si="3"/>
        <v>72960</v>
      </c>
      <c r="AB25" s="226">
        <v>3.7</v>
      </c>
      <c r="AC25" s="199">
        <v>27</v>
      </c>
      <c r="AD25" s="226"/>
      <c r="AE25" s="224">
        <f t="shared" si="4"/>
        <v>103680</v>
      </c>
      <c r="AF25" s="227">
        <f t="shared" si="5"/>
        <v>72960</v>
      </c>
      <c r="AG25" s="244"/>
      <c r="AH25" s="244"/>
    </row>
    <row r="26" spans="1:34" s="156" customFormat="1" ht="15.75" customHeight="1" x14ac:dyDescent="0.25">
      <c r="A26" s="199">
        <f t="shared" si="0"/>
        <v>24</v>
      </c>
      <c r="B26" s="199" t="s">
        <v>261</v>
      </c>
      <c r="C26" s="233" t="s">
        <v>262</v>
      </c>
      <c r="D26" s="204">
        <v>45345</v>
      </c>
      <c r="E26" s="223" t="s">
        <v>287</v>
      </c>
      <c r="F26" s="224">
        <v>5459</v>
      </c>
      <c r="G26" s="224" t="s">
        <v>273</v>
      </c>
      <c r="H26" s="222">
        <v>45451</v>
      </c>
      <c r="I26" s="222">
        <v>45453</v>
      </c>
      <c r="J26" s="225">
        <v>45455</v>
      </c>
      <c r="K26" s="224">
        <v>5459</v>
      </c>
      <c r="L26" s="195">
        <f t="shared" si="1"/>
        <v>0</v>
      </c>
      <c r="M26" s="331" t="s">
        <v>111</v>
      </c>
      <c r="N26" s="224" t="s">
        <v>148</v>
      </c>
      <c r="O26" s="225"/>
      <c r="P26" s="225">
        <v>45440</v>
      </c>
      <c r="Q26" s="225">
        <v>45475</v>
      </c>
      <c r="R26" s="225">
        <v>45475</v>
      </c>
      <c r="S26" s="225"/>
      <c r="T26" s="200"/>
      <c r="U26" s="197" t="s">
        <v>505</v>
      </c>
      <c r="V26" s="332">
        <v>114</v>
      </c>
      <c r="W26" s="331" t="s">
        <v>288</v>
      </c>
      <c r="X26" s="333">
        <f t="shared" si="7"/>
        <v>45459</v>
      </c>
      <c r="Y26" s="332" t="e">
        <f>#REF!-X26</f>
        <v>#REF!</v>
      </c>
      <c r="Z26" s="226">
        <v>26.5</v>
      </c>
      <c r="AA26" s="226">
        <f t="shared" si="3"/>
        <v>144663.5</v>
      </c>
      <c r="AB26" s="226">
        <v>6.5</v>
      </c>
      <c r="AC26" s="199">
        <v>50</v>
      </c>
      <c r="AD26" s="226"/>
      <c r="AE26" s="224">
        <f t="shared" si="4"/>
        <v>272950</v>
      </c>
      <c r="AF26" s="227">
        <f t="shared" si="5"/>
        <v>144663.5</v>
      </c>
      <c r="AG26" s="244"/>
      <c r="AH26" s="244"/>
    </row>
    <row r="27" spans="1:34" s="156" customFormat="1" ht="15.75" customHeight="1" x14ac:dyDescent="0.25">
      <c r="A27" s="199">
        <f t="shared" si="0"/>
        <v>25</v>
      </c>
      <c r="B27" s="199" t="s">
        <v>261</v>
      </c>
      <c r="C27" s="233" t="s">
        <v>262</v>
      </c>
      <c r="D27" s="222">
        <v>45345</v>
      </c>
      <c r="E27" s="223" t="s">
        <v>283</v>
      </c>
      <c r="F27" s="224">
        <v>2596</v>
      </c>
      <c r="G27" s="224" t="s">
        <v>487</v>
      </c>
      <c r="H27" s="222">
        <v>45469</v>
      </c>
      <c r="I27" s="331"/>
      <c r="J27" s="225">
        <v>45480</v>
      </c>
      <c r="K27" s="224">
        <v>2596</v>
      </c>
      <c r="L27" s="224">
        <f t="shared" si="1"/>
        <v>0</v>
      </c>
      <c r="M27" s="331" t="s">
        <v>111</v>
      </c>
      <c r="N27" s="224" t="s">
        <v>148</v>
      </c>
      <c r="O27" s="226"/>
      <c r="P27" s="225">
        <v>45467</v>
      </c>
      <c r="Q27" s="225">
        <v>45496</v>
      </c>
      <c r="R27" s="225">
        <v>45496</v>
      </c>
      <c r="S27" s="225"/>
      <c r="T27" s="222" t="s">
        <v>562</v>
      </c>
      <c r="U27" s="225">
        <f>R27+17</f>
        <v>45513</v>
      </c>
      <c r="V27" s="332">
        <v>127</v>
      </c>
      <c r="W27" s="331" t="s">
        <v>285</v>
      </c>
      <c r="X27" s="333">
        <f t="shared" si="7"/>
        <v>45472</v>
      </c>
      <c r="Y27" s="332" t="e">
        <f>R27-#REF!</f>
        <v>#REF!</v>
      </c>
      <c r="Z27" s="226">
        <v>44.09</v>
      </c>
      <c r="AA27" s="226">
        <f t="shared" si="3"/>
        <v>114457.64000000001</v>
      </c>
      <c r="AB27" s="226">
        <v>11.06</v>
      </c>
      <c r="AC27" s="199">
        <v>83</v>
      </c>
      <c r="AD27" s="226"/>
      <c r="AE27" s="224">
        <f t="shared" si="4"/>
        <v>215468</v>
      </c>
      <c r="AF27" s="227">
        <f t="shared" si="5"/>
        <v>114457.64000000001</v>
      </c>
      <c r="AG27" s="363" t="s">
        <v>409</v>
      </c>
      <c r="AH27" s="363" t="s">
        <v>560</v>
      </c>
    </row>
    <row r="28" spans="1:34" s="156" customFormat="1" ht="13.5" customHeight="1" x14ac:dyDescent="0.25">
      <c r="A28" s="199">
        <f t="shared" si="0"/>
        <v>26</v>
      </c>
      <c r="B28" s="199" t="s">
        <v>261</v>
      </c>
      <c r="C28" s="233" t="s">
        <v>262</v>
      </c>
      <c r="D28" s="204">
        <v>45345</v>
      </c>
      <c r="E28" s="223" t="s">
        <v>294</v>
      </c>
      <c r="F28" s="224">
        <v>3268</v>
      </c>
      <c r="G28" s="242" t="s">
        <v>275</v>
      </c>
      <c r="H28" s="222">
        <v>45476</v>
      </c>
      <c r="I28" s="331"/>
      <c r="J28" s="225">
        <v>45486</v>
      </c>
      <c r="K28" s="224">
        <v>3268</v>
      </c>
      <c r="L28" s="195">
        <f t="shared" si="1"/>
        <v>0</v>
      </c>
      <c r="M28" s="331" t="s">
        <v>217</v>
      </c>
      <c r="N28" s="224" t="s">
        <v>148</v>
      </c>
      <c r="O28" s="225"/>
      <c r="P28" s="225">
        <v>45447</v>
      </c>
      <c r="Q28" s="225">
        <v>45482</v>
      </c>
      <c r="R28" s="225">
        <v>45482</v>
      </c>
      <c r="S28" s="225"/>
      <c r="T28" s="200"/>
      <c r="U28" s="380" t="s">
        <v>502</v>
      </c>
      <c r="V28" s="332">
        <v>127</v>
      </c>
      <c r="W28" s="331" t="s">
        <v>292</v>
      </c>
      <c r="X28" s="333">
        <f>D28+V28</f>
        <v>45472</v>
      </c>
      <c r="Y28" s="332" t="e">
        <f>R28-#REF!</f>
        <v>#REF!</v>
      </c>
      <c r="Z28" s="226">
        <v>19.96</v>
      </c>
      <c r="AA28" s="226">
        <f t="shared" si="3"/>
        <v>65229.280000000006</v>
      </c>
      <c r="AB28" s="226">
        <v>4.79</v>
      </c>
      <c r="AC28" s="199">
        <v>35</v>
      </c>
      <c r="AD28" s="226"/>
      <c r="AE28" s="224">
        <f t="shared" si="4"/>
        <v>114380</v>
      </c>
      <c r="AF28" s="227">
        <f t="shared" si="5"/>
        <v>65229.280000000006</v>
      </c>
      <c r="AG28" s="381" t="s">
        <v>521</v>
      </c>
      <c r="AH28" s="244"/>
    </row>
    <row r="29" spans="1:34" s="156" customFormat="1" ht="13.5" customHeight="1" x14ac:dyDescent="0.25">
      <c r="A29" s="199">
        <f t="shared" si="0"/>
        <v>27</v>
      </c>
      <c r="B29" s="199" t="s">
        <v>261</v>
      </c>
      <c r="C29" s="233" t="s">
        <v>262</v>
      </c>
      <c r="D29" s="204">
        <v>45345</v>
      </c>
      <c r="E29" s="223" t="s">
        <v>296</v>
      </c>
      <c r="F29" s="224">
        <v>7424</v>
      </c>
      <c r="G29" s="224" t="s">
        <v>264</v>
      </c>
      <c r="H29" s="222">
        <v>45469</v>
      </c>
      <c r="I29" s="222"/>
      <c r="J29" s="225">
        <v>45486</v>
      </c>
      <c r="K29" s="224">
        <v>7424</v>
      </c>
      <c r="L29" s="195">
        <f t="shared" si="1"/>
        <v>0</v>
      </c>
      <c r="M29" s="331" t="s">
        <v>217</v>
      </c>
      <c r="N29" s="224" t="s">
        <v>148</v>
      </c>
      <c r="O29" s="225"/>
      <c r="P29" s="225">
        <v>45447</v>
      </c>
      <c r="Q29" s="225">
        <v>45482</v>
      </c>
      <c r="R29" s="225">
        <v>45482</v>
      </c>
      <c r="S29" s="332"/>
      <c r="T29" s="200"/>
      <c r="U29" s="197"/>
      <c r="V29" s="332">
        <v>127</v>
      </c>
      <c r="W29" s="331" t="s">
        <v>292</v>
      </c>
      <c r="X29" s="333">
        <f>V29+D29</f>
        <v>45472</v>
      </c>
      <c r="Y29" s="332" t="e">
        <f>R29-#REF!</f>
        <v>#REF!</v>
      </c>
      <c r="Z29" s="226">
        <v>25.6</v>
      </c>
      <c r="AA29" s="226">
        <f t="shared" si="3"/>
        <v>190054.40000000002</v>
      </c>
      <c r="AB29" s="226">
        <v>6.07</v>
      </c>
      <c r="AC29" s="199">
        <v>43</v>
      </c>
      <c r="AD29" s="226"/>
      <c r="AE29" s="224">
        <f t="shared" si="4"/>
        <v>319232</v>
      </c>
      <c r="AF29" s="227">
        <f t="shared" si="5"/>
        <v>190054.40000000002</v>
      </c>
      <c r="AG29" s="244"/>
      <c r="AH29" s="244"/>
    </row>
    <row r="30" spans="1:34" s="156" customFormat="1" ht="16.5" customHeight="1" x14ac:dyDescent="0.25">
      <c r="A30" s="199">
        <f t="shared" si="0"/>
        <v>28</v>
      </c>
      <c r="B30" s="199" t="s">
        <v>261</v>
      </c>
      <c r="C30" s="233" t="s">
        <v>262</v>
      </c>
      <c r="D30" s="222">
        <v>45345</v>
      </c>
      <c r="E30" s="223" t="s">
        <v>280</v>
      </c>
      <c r="F30" s="224">
        <v>2555</v>
      </c>
      <c r="G30" s="224" t="s">
        <v>268</v>
      </c>
      <c r="H30" s="222">
        <v>45474</v>
      </c>
      <c r="I30" s="331"/>
      <c r="J30" s="225">
        <v>45486</v>
      </c>
      <c r="K30" s="224">
        <v>2555</v>
      </c>
      <c r="L30" s="195">
        <f t="shared" si="1"/>
        <v>0</v>
      </c>
      <c r="M30" s="331" t="s">
        <v>111</v>
      </c>
      <c r="N30" s="224" t="s">
        <v>148</v>
      </c>
      <c r="O30" s="225"/>
      <c r="P30" s="225">
        <v>45447</v>
      </c>
      <c r="Q30" s="225">
        <v>45482</v>
      </c>
      <c r="R30" s="225">
        <v>45482</v>
      </c>
      <c r="S30" s="225"/>
      <c r="T30" s="200"/>
      <c r="U30" s="197"/>
      <c r="V30" s="332">
        <v>127</v>
      </c>
      <c r="W30" s="331" t="s">
        <v>292</v>
      </c>
      <c r="X30" s="333">
        <f>V30+D30</f>
        <v>45472</v>
      </c>
      <c r="Y30" s="332" t="e">
        <f>R30-#REF!</f>
        <v>#REF!</v>
      </c>
      <c r="Z30" s="226">
        <v>21.94</v>
      </c>
      <c r="AA30" s="226">
        <f t="shared" si="3"/>
        <v>56056.700000000004</v>
      </c>
      <c r="AB30" s="226">
        <v>4.9077999999999999</v>
      </c>
      <c r="AC30" s="224">
        <v>28</v>
      </c>
      <c r="AD30" s="226"/>
      <c r="AE30" s="224">
        <f t="shared" si="4"/>
        <v>71540</v>
      </c>
      <c r="AF30" s="227">
        <f t="shared" si="5"/>
        <v>56056.700000000004</v>
      </c>
      <c r="AG30" s="244"/>
      <c r="AH30" s="244"/>
    </row>
    <row r="31" spans="1:34" s="156" customFormat="1" ht="13.5" customHeight="1" x14ac:dyDescent="0.25">
      <c r="A31" s="199">
        <f t="shared" si="0"/>
        <v>29</v>
      </c>
      <c r="B31" s="199" t="s">
        <v>261</v>
      </c>
      <c r="C31" s="233" t="s">
        <v>262</v>
      </c>
      <c r="D31" s="222">
        <v>45345</v>
      </c>
      <c r="E31" s="223" t="s">
        <v>276</v>
      </c>
      <c r="F31" s="224">
        <v>3108</v>
      </c>
      <c r="G31" s="224" t="s">
        <v>325</v>
      </c>
      <c r="H31" s="222">
        <v>45474</v>
      </c>
      <c r="I31" s="331"/>
      <c r="J31" s="225">
        <v>45479</v>
      </c>
      <c r="K31" s="224">
        <v>3108</v>
      </c>
      <c r="L31" s="195">
        <f t="shared" si="1"/>
        <v>0</v>
      </c>
      <c r="M31" s="331" t="s">
        <v>111</v>
      </c>
      <c r="N31" s="224" t="s">
        <v>148</v>
      </c>
      <c r="O31" s="140"/>
      <c r="P31" s="225">
        <v>45447</v>
      </c>
      <c r="Q31" s="225">
        <v>45482</v>
      </c>
      <c r="R31" s="225">
        <v>45482</v>
      </c>
      <c r="S31" s="225"/>
      <c r="T31" s="200"/>
      <c r="U31" s="197"/>
      <c r="V31" s="332">
        <v>134</v>
      </c>
      <c r="W31" s="331" t="s">
        <v>292</v>
      </c>
      <c r="X31" s="333">
        <f>V31+D31</f>
        <v>45479</v>
      </c>
      <c r="Y31" s="332" t="e">
        <f>R31-#REF!</f>
        <v>#REF!</v>
      </c>
      <c r="Z31" s="226">
        <v>22.06</v>
      </c>
      <c r="AA31" s="226">
        <f t="shared" si="3"/>
        <v>68562.48</v>
      </c>
      <c r="AB31" s="226">
        <v>6.35</v>
      </c>
      <c r="AC31" s="224">
        <v>36</v>
      </c>
      <c r="AD31" s="226"/>
      <c r="AE31" s="224">
        <f t="shared" si="4"/>
        <v>111888</v>
      </c>
      <c r="AF31" s="227">
        <f t="shared" si="5"/>
        <v>68562.48</v>
      </c>
      <c r="AG31" s="244"/>
      <c r="AH31" s="244"/>
    </row>
    <row r="32" spans="1:34" s="156" customFormat="1" ht="13.5" customHeight="1" x14ac:dyDescent="0.25">
      <c r="A32" s="199">
        <f t="shared" si="0"/>
        <v>30</v>
      </c>
      <c r="B32" s="199" t="s">
        <v>261</v>
      </c>
      <c r="C32" s="233" t="s">
        <v>262</v>
      </c>
      <c r="D32" s="222">
        <v>45352</v>
      </c>
      <c r="E32" s="223" t="s">
        <v>298</v>
      </c>
      <c r="F32" s="224">
        <v>2394</v>
      </c>
      <c r="G32" s="224" t="s">
        <v>671</v>
      </c>
      <c r="H32" s="222">
        <v>45512</v>
      </c>
      <c r="I32" s="331"/>
      <c r="J32" s="225">
        <v>45515</v>
      </c>
      <c r="K32" s="224">
        <v>2394</v>
      </c>
      <c r="L32" s="195">
        <f t="shared" si="1"/>
        <v>0</v>
      </c>
      <c r="M32" s="331" t="s">
        <v>111</v>
      </c>
      <c r="N32" s="423" t="s">
        <v>148</v>
      </c>
      <c r="O32" s="225" t="s">
        <v>558</v>
      </c>
      <c r="P32" s="225">
        <v>45465</v>
      </c>
      <c r="Q32" s="241">
        <v>45510</v>
      </c>
      <c r="R32" s="241">
        <v>45510</v>
      </c>
      <c r="S32" s="225"/>
      <c r="T32" s="225"/>
      <c r="U32" s="337"/>
      <c r="V32" s="338">
        <v>127</v>
      </c>
      <c r="W32" s="339" t="s">
        <v>292</v>
      </c>
      <c r="X32" s="337">
        <v>11534</v>
      </c>
      <c r="Y32" s="338"/>
      <c r="Z32" s="365">
        <v>23.83</v>
      </c>
      <c r="AA32" s="365">
        <f t="shared" si="3"/>
        <v>57049.02</v>
      </c>
      <c r="AB32" s="365">
        <v>5.56</v>
      </c>
      <c r="AC32" s="334">
        <v>45</v>
      </c>
      <c r="AD32" s="365"/>
      <c r="AE32" s="335">
        <f t="shared" si="4"/>
        <v>107730</v>
      </c>
      <c r="AF32" s="366">
        <f t="shared" si="5"/>
        <v>57049.02</v>
      </c>
      <c r="AG32" s="367"/>
      <c r="AH32" s="367"/>
    </row>
    <row r="33" spans="1:34" s="156" customFormat="1" ht="13.5" customHeight="1" x14ac:dyDescent="0.25">
      <c r="A33" s="199">
        <f t="shared" si="0"/>
        <v>31</v>
      </c>
      <c r="B33" s="199" t="s">
        <v>261</v>
      </c>
      <c r="C33" s="233" t="s">
        <v>262</v>
      </c>
      <c r="D33" s="222">
        <v>45352</v>
      </c>
      <c r="E33" s="223" t="s">
        <v>300</v>
      </c>
      <c r="F33" s="224">
        <v>6317</v>
      </c>
      <c r="G33" s="224"/>
      <c r="H33" s="331" t="s">
        <v>425</v>
      </c>
      <c r="I33" s="331"/>
      <c r="J33" s="225">
        <v>45515</v>
      </c>
      <c r="K33" s="224">
        <v>6317</v>
      </c>
      <c r="L33" s="195">
        <f t="shared" si="1"/>
        <v>0</v>
      </c>
      <c r="M33" s="331" t="s">
        <v>111</v>
      </c>
      <c r="N33" s="423" t="s">
        <v>148</v>
      </c>
      <c r="O33" s="225" t="s">
        <v>558</v>
      </c>
      <c r="P33" s="225">
        <v>45468</v>
      </c>
      <c r="Q33" s="241">
        <v>45510</v>
      </c>
      <c r="R33" s="241">
        <v>45510</v>
      </c>
      <c r="S33" s="225"/>
      <c r="T33" s="331" t="s">
        <v>425</v>
      </c>
      <c r="U33" s="337"/>
      <c r="V33" s="338">
        <v>130</v>
      </c>
      <c r="W33" s="339" t="s">
        <v>292</v>
      </c>
      <c r="X33" s="337">
        <v>11534</v>
      </c>
      <c r="Y33" s="338"/>
      <c r="Z33" s="365">
        <v>26.56</v>
      </c>
      <c r="AA33" s="365">
        <f t="shared" si="3"/>
        <v>167779.52</v>
      </c>
      <c r="AB33" s="365">
        <v>5.67</v>
      </c>
      <c r="AC33" s="334">
        <v>46</v>
      </c>
      <c r="AD33" s="365"/>
      <c r="AE33" s="335">
        <f t="shared" si="4"/>
        <v>290582</v>
      </c>
      <c r="AF33" s="366">
        <f t="shared" si="5"/>
        <v>167779.52</v>
      </c>
      <c r="AG33" s="367"/>
      <c r="AH33" s="367"/>
    </row>
    <row r="34" spans="1:34" s="156" customFormat="1" ht="13.5" customHeight="1" x14ac:dyDescent="0.25">
      <c r="A34" s="199">
        <f t="shared" si="0"/>
        <v>32</v>
      </c>
      <c r="B34" s="199" t="s">
        <v>261</v>
      </c>
      <c r="C34" s="233" t="s">
        <v>262</v>
      </c>
      <c r="D34" s="222">
        <v>45352</v>
      </c>
      <c r="E34" s="223" t="s">
        <v>301</v>
      </c>
      <c r="F34" s="224">
        <v>3541</v>
      </c>
      <c r="G34" s="242" t="s">
        <v>672</v>
      </c>
      <c r="H34" s="381" t="s">
        <v>492</v>
      </c>
      <c r="I34" s="381"/>
      <c r="J34" s="241">
        <v>45515</v>
      </c>
      <c r="K34" s="242">
        <v>3541</v>
      </c>
      <c r="L34" s="195">
        <f t="shared" si="1"/>
        <v>0</v>
      </c>
      <c r="M34" s="331" t="s">
        <v>111</v>
      </c>
      <c r="N34" s="423" t="s">
        <v>148</v>
      </c>
      <c r="O34" s="225" t="s">
        <v>558</v>
      </c>
      <c r="P34" s="225">
        <v>45475</v>
      </c>
      <c r="Q34" s="225">
        <v>45463</v>
      </c>
      <c r="R34" s="241">
        <v>45517</v>
      </c>
      <c r="S34" s="466">
        <v>300</v>
      </c>
      <c r="T34" s="467" t="s">
        <v>722</v>
      </c>
      <c r="U34" s="414">
        <v>45510</v>
      </c>
      <c r="V34" s="415">
        <v>140</v>
      </c>
      <c r="W34" s="336" t="s">
        <v>292</v>
      </c>
      <c r="X34" s="414">
        <v>11534</v>
      </c>
      <c r="Y34" s="415"/>
      <c r="Z34" s="416">
        <v>14.01</v>
      </c>
      <c r="AA34" s="416">
        <f t="shared" si="3"/>
        <v>49609.409999999996</v>
      </c>
      <c r="AB34" s="416">
        <v>4.0599999999999996</v>
      </c>
      <c r="AC34" s="417">
        <v>33</v>
      </c>
      <c r="AD34" s="167"/>
      <c r="AE34" s="139">
        <f t="shared" si="4"/>
        <v>116853</v>
      </c>
      <c r="AF34" s="168">
        <f t="shared" si="5"/>
        <v>49609.409999999996</v>
      </c>
      <c r="AG34" s="169" t="s">
        <v>422</v>
      </c>
      <c r="AH34" s="162"/>
    </row>
    <row r="35" spans="1:34" s="156" customFormat="1" ht="13.5" customHeight="1" x14ac:dyDescent="0.25">
      <c r="A35" s="199">
        <f t="shared" si="0"/>
        <v>33</v>
      </c>
      <c r="B35" s="199" t="s">
        <v>261</v>
      </c>
      <c r="C35" s="233" t="s">
        <v>262</v>
      </c>
      <c r="D35" s="222">
        <v>45352</v>
      </c>
      <c r="E35" s="223" t="s">
        <v>299</v>
      </c>
      <c r="F35" s="224">
        <v>9936</v>
      </c>
      <c r="G35" s="224" t="s">
        <v>611</v>
      </c>
      <c r="H35" s="222">
        <v>45484</v>
      </c>
      <c r="I35" s="331"/>
      <c r="J35" s="225">
        <v>45503</v>
      </c>
      <c r="K35" s="224">
        <v>9936</v>
      </c>
      <c r="L35" s="195">
        <f t="shared" si="1"/>
        <v>0</v>
      </c>
      <c r="M35" s="331" t="s">
        <v>111</v>
      </c>
      <c r="N35" s="423" t="s">
        <v>148</v>
      </c>
      <c r="O35" s="225" t="s">
        <v>558</v>
      </c>
      <c r="P35" s="225">
        <v>45468</v>
      </c>
      <c r="Q35" s="241">
        <v>45510</v>
      </c>
      <c r="R35" s="241">
        <v>45510</v>
      </c>
      <c r="S35" s="225"/>
      <c r="T35" s="225"/>
      <c r="U35" s="225"/>
      <c r="V35" s="332">
        <v>130</v>
      </c>
      <c r="W35" s="331" t="s">
        <v>292</v>
      </c>
      <c r="X35" s="225">
        <v>11534</v>
      </c>
      <c r="Y35" s="332"/>
      <c r="Z35" s="226">
        <v>29.31</v>
      </c>
      <c r="AA35" s="226">
        <f t="shared" si="3"/>
        <v>291224.15999999997</v>
      </c>
      <c r="AB35" s="226">
        <v>6.13</v>
      </c>
      <c r="AC35" s="199">
        <v>50</v>
      </c>
      <c r="AD35" s="226"/>
      <c r="AE35" s="224">
        <f t="shared" si="4"/>
        <v>496800</v>
      </c>
      <c r="AF35" s="227">
        <f t="shared" si="5"/>
        <v>291224.15999999997</v>
      </c>
      <c r="AG35" s="244"/>
      <c r="AH35" s="244"/>
    </row>
    <row r="36" spans="1:34" s="156" customFormat="1" ht="13.5" customHeight="1" x14ac:dyDescent="0.25">
      <c r="A36" s="163"/>
      <c r="B36" s="163"/>
      <c r="C36" s="235"/>
      <c r="D36" s="206"/>
      <c r="E36" s="164"/>
      <c r="F36" s="139">
        <f>SUM(F2:F35)</f>
        <v>139272</v>
      </c>
      <c r="G36" s="139"/>
      <c r="H36" s="166"/>
      <c r="I36" s="166"/>
      <c r="J36" s="139"/>
      <c r="K36" s="139">
        <f>SUM(K2:K35)</f>
        <v>139272</v>
      </c>
      <c r="L36" s="79">
        <f t="shared" si="1"/>
        <v>0</v>
      </c>
      <c r="M36" s="166"/>
      <c r="N36" s="139"/>
      <c r="O36" s="138"/>
      <c r="P36" s="141"/>
      <c r="Q36" s="140"/>
      <c r="R36" s="141"/>
      <c r="S36" s="141"/>
      <c r="T36" s="169"/>
      <c r="U36" s="138"/>
      <c r="V36" s="165"/>
      <c r="W36" s="166"/>
      <c r="X36" s="138"/>
      <c r="Y36" s="165"/>
      <c r="Z36" s="167"/>
      <c r="AA36" s="167"/>
      <c r="AB36" s="167"/>
      <c r="AC36" s="163"/>
      <c r="AD36" s="167"/>
      <c r="AE36" s="139"/>
      <c r="AF36" s="168"/>
      <c r="AG36" s="169"/>
      <c r="AH36" s="162"/>
    </row>
    <row r="37" spans="1:34" s="156" customFormat="1" ht="13.5" customHeight="1" x14ac:dyDescent="0.25">
      <c r="A37" s="142"/>
      <c r="B37" s="142"/>
      <c r="C37" s="234"/>
      <c r="D37" s="205"/>
      <c r="E37" s="217"/>
      <c r="F37" s="153"/>
      <c r="G37" s="153"/>
      <c r="H37" s="166"/>
      <c r="I37" s="166"/>
      <c r="J37" s="153"/>
      <c r="K37" s="153"/>
      <c r="L37" s="153"/>
      <c r="M37" s="161"/>
      <c r="N37" s="153"/>
      <c r="O37" s="140"/>
      <c r="P37" s="140"/>
      <c r="Q37" s="140"/>
      <c r="R37" s="140"/>
      <c r="S37" s="140"/>
      <c r="T37" s="143"/>
      <c r="U37" s="140"/>
      <c r="V37" s="160"/>
      <c r="W37" s="161"/>
      <c r="X37" s="171"/>
      <c r="Y37" s="171"/>
      <c r="Z37" s="154"/>
      <c r="AA37" s="154"/>
      <c r="AB37" s="154"/>
      <c r="AC37" s="142"/>
      <c r="AD37" s="154"/>
      <c r="AE37" s="153"/>
      <c r="AF37" s="155"/>
      <c r="AG37" s="170"/>
      <c r="AH37" s="170"/>
    </row>
    <row r="38" spans="1:34" s="156" customFormat="1" ht="13.5" customHeight="1" x14ac:dyDescent="0.25">
      <c r="A38" s="142"/>
      <c r="B38" s="142"/>
      <c r="C38" s="234"/>
      <c r="D38" s="205"/>
      <c r="E38" s="152"/>
      <c r="F38" s="153"/>
      <c r="G38" s="153"/>
      <c r="H38" s="166"/>
      <c r="I38" s="166"/>
      <c r="J38" s="153"/>
      <c r="K38" s="153"/>
      <c r="L38" s="153"/>
      <c r="M38" s="161"/>
      <c r="N38" s="153"/>
      <c r="O38" s="140"/>
      <c r="P38" s="140"/>
      <c r="Q38" s="140"/>
      <c r="R38" s="140"/>
      <c r="S38" s="140"/>
      <c r="T38" s="143"/>
      <c r="U38" s="140"/>
      <c r="V38" s="160"/>
      <c r="W38" s="161"/>
      <c r="X38" s="171"/>
      <c r="Y38" s="171"/>
      <c r="Z38" s="154"/>
      <c r="AA38" s="154"/>
      <c r="AB38" s="154"/>
      <c r="AC38" s="142"/>
      <c r="AD38" s="154"/>
      <c r="AE38" s="153"/>
      <c r="AF38" s="155"/>
      <c r="AG38" s="170"/>
      <c r="AH38" s="170"/>
    </row>
    <row r="39" spans="1:34" s="156" customFormat="1" ht="15.75" customHeight="1" x14ac:dyDescent="0.25">
      <c r="A39" s="142"/>
      <c r="B39" s="59" t="s">
        <v>685</v>
      </c>
      <c r="C39" s="1224" t="s">
        <v>476</v>
      </c>
      <c r="D39" s="1224"/>
      <c r="E39" s="1224"/>
      <c r="F39" s="46"/>
      <c r="G39" s="23"/>
      <c r="H39" s="166"/>
      <c r="I39" s="166"/>
      <c r="J39" s="153"/>
      <c r="K39" s="153"/>
      <c r="L39" s="153"/>
      <c r="M39" s="161"/>
      <c r="N39" s="153"/>
      <c r="O39" s="140"/>
      <c r="P39" s="140"/>
      <c r="Q39" s="140"/>
      <c r="R39" s="140"/>
      <c r="S39" s="140"/>
      <c r="T39" s="143"/>
      <c r="U39" s="140"/>
      <c r="V39" s="160"/>
      <c r="W39" s="161"/>
      <c r="X39" s="171"/>
      <c r="Y39" s="171"/>
      <c r="Z39" s="154"/>
      <c r="AA39" s="154"/>
      <c r="AB39" s="154"/>
      <c r="AC39" s="142"/>
      <c r="AD39" s="154"/>
      <c r="AE39" s="153"/>
      <c r="AF39" s="155"/>
      <c r="AG39" s="170"/>
      <c r="AH39" s="170"/>
    </row>
    <row r="40" spans="1:34" s="156" customFormat="1" ht="13.5" customHeight="1" x14ac:dyDescent="0.25">
      <c r="A40" s="142"/>
      <c r="B40" s="321" t="s">
        <v>400</v>
      </c>
      <c r="C40" s="322">
        <v>33</v>
      </c>
      <c r="D40" s="323" t="s">
        <v>673</v>
      </c>
      <c r="E40" s="203"/>
      <c r="F40" s="39"/>
      <c r="G40" s="231"/>
      <c r="H40" s="166"/>
      <c r="I40" s="166"/>
      <c r="J40" s="153"/>
      <c r="K40" s="153"/>
      <c r="L40" s="153"/>
      <c r="M40" s="161"/>
      <c r="N40" s="153"/>
      <c r="O40" s="140"/>
      <c r="P40" s="140"/>
      <c r="Q40" s="140"/>
      <c r="R40" s="140"/>
      <c r="S40" s="140"/>
      <c r="T40" s="143"/>
      <c r="U40" s="140"/>
      <c r="V40" s="160"/>
      <c r="W40" s="161"/>
      <c r="X40" s="171"/>
      <c r="Y40" s="171"/>
      <c r="Z40" s="154"/>
      <c r="AA40" s="154"/>
      <c r="AB40" s="154"/>
      <c r="AC40" s="142"/>
      <c r="AD40" s="154"/>
      <c r="AE40" s="153"/>
      <c r="AF40" s="155"/>
      <c r="AG40" s="170"/>
      <c r="AH40" s="170"/>
    </row>
    <row r="41" spans="1:34" s="156" customFormat="1" ht="13.5" customHeight="1" x14ac:dyDescent="0.25">
      <c r="A41" s="142"/>
      <c r="B41" s="63" t="s">
        <v>201</v>
      </c>
      <c r="C41" s="63">
        <f>F36</f>
        <v>139272</v>
      </c>
      <c r="D41" s="63" t="s">
        <v>626</v>
      </c>
      <c r="E41" s="27">
        <v>0</v>
      </c>
      <c r="F41" s="27"/>
      <c r="G41" s="231"/>
      <c r="H41" s="166"/>
      <c r="I41" s="166"/>
      <c r="J41" s="153"/>
      <c r="K41" s="153"/>
      <c r="L41" s="153"/>
      <c r="M41" s="161"/>
      <c r="N41" s="153"/>
      <c r="O41" s="140"/>
      <c r="P41" s="140"/>
      <c r="Q41" s="140"/>
      <c r="R41" s="140"/>
      <c r="S41" s="140"/>
      <c r="T41" s="143"/>
      <c r="U41" s="140"/>
      <c r="V41" s="160"/>
      <c r="W41" s="161"/>
      <c r="X41" s="171"/>
      <c r="Y41" s="171"/>
      <c r="Z41" s="154"/>
      <c r="AA41" s="154"/>
      <c r="AB41" s="154"/>
      <c r="AC41" s="142"/>
      <c r="AD41" s="154"/>
      <c r="AE41" s="153"/>
      <c r="AF41" s="155"/>
      <c r="AG41" s="170"/>
      <c r="AH41" s="170"/>
    </row>
    <row r="42" spans="1:34" s="156" customFormat="1" ht="13.5" customHeight="1" x14ac:dyDescent="0.25">
      <c r="A42" s="142"/>
      <c r="B42" s="63" t="s">
        <v>202</v>
      </c>
      <c r="C42" s="318">
        <f>K36</f>
        <v>139272</v>
      </c>
      <c r="D42" s="275" t="s">
        <v>399</v>
      </c>
      <c r="E42" s="121">
        <v>33</v>
      </c>
      <c r="F42" s="27"/>
      <c r="G42" s="231"/>
      <c r="H42" s="166" t="s">
        <v>20</v>
      </c>
      <c r="I42" s="166"/>
      <c r="J42" s="153">
        <v>43</v>
      </c>
      <c r="K42" s="153" t="s">
        <v>602</v>
      </c>
      <c r="L42" s="153"/>
      <c r="M42" s="161"/>
      <c r="N42" s="153"/>
      <c r="O42" s="140"/>
      <c r="P42" s="140"/>
      <c r="Q42" s="140"/>
      <c r="R42" s="140"/>
      <c r="S42" s="140"/>
      <c r="T42" s="143"/>
      <c r="U42" s="140"/>
      <c r="V42" s="160"/>
      <c r="W42" s="161"/>
      <c r="X42" s="171"/>
      <c r="Y42" s="171"/>
      <c r="Z42" s="154"/>
      <c r="AA42" s="154"/>
      <c r="AB42" s="154"/>
      <c r="AC42" s="142"/>
      <c r="AD42" s="154"/>
      <c r="AE42" s="153"/>
      <c r="AF42" s="155"/>
      <c r="AG42" s="170"/>
      <c r="AH42" s="170"/>
    </row>
    <row r="43" spans="1:34" s="156" customFormat="1" ht="13.5" customHeight="1" x14ac:dyDescent="0.25">
      <c r="A43" s="352"/>
      <c r="B43" s="63" t="s">
        <v>203</v>
      </c>
      <c r="C43" s="63">
        <v>110470</v>
      </c>
      <c r="D43" s="13" t="s">
        <v>475</v>
      </c>
      <c r="E43" s="324">
        <f>C40-E42</f>
        <v>0</v>
      </c>
      <c r="F43" s="27"/>
      <c r="G43" s="231"/>
      <c r="H43" s="166"/>
      <c r="I43" s="166"/>
      <c r="J43" s="153"/>
      <c r="K43" s="153"/>
      <c r="L43" s="153"/>
      <c r="M43" s="161"/>
      <c r="N43" s="153"/>
      <c r="O43" s="140"/>
      <c r="P43" s="140"/>
      <c r="Q43" s="140"/>
      <c r="R43" s="140"/>
      <c r="S43" s="140"/>
      <c r="T43" s="143"/>
      <c r="U43" s="140"/>
      <c r="V43" s="160"/>
      <c r="W43" s="161"/>
      <c r="X43" s="171"/>
      <c r="Y43" s="171"/>
      <c r="Z43" s="154"/>
      <c r="AA43" s="154"/>
      <c r="AB43" s="154"/>
      <c r="AC43" s="142"/>
      <c r="AD43" s="154"/>
      <c r="AE43" s="153"/>
      <c r="AF43" s="155"/>
      <c r="AG43" s="170"/>
      <c r="AH43" s="170"/>
    </row>
    <row r="44" spans="1:34" s="317" customFormat="1" ht="24.75" customHeight="1" x14ac:dyDescent="0.25">
      <c r="A44" s="142"/>
      <c r="B44" s="45" t="s">
        <v>204</v>
      </c>
      <c r="C44" s="319">
        <f>C41-C43</f>
        <v>28802</v>
      </c>
      <c r="D44" s="310" t="s">
        <v>686</v>
      </c>
      <c r="E44" s="310">
        <v>18072</v>
      </c>
      <c r="F44" s="27"/>
      <c r="G44" s="315"/>
      <c r="H44" s="166"/>
      <c r="I44" s="166"/>
      <c r="J44" s="153"/>
      <c r="K44" s="153"/>
      <c r="L44" s="153"/>
      <c r="M44" s="161"/>
      <c r="N44" s="153"/>
      <c r="O44" s="140"/>
      <c r="P44" s="140"/>
      <c r="Q44" s="140"/>
      <c r="R44" s="140"/>
      <c r="S44" s="140"/>
      <c r="T44" s="143"/>
      <c r="U44" s="140"/>
      <c r="V44" s="160"/>
      <c r="W44" s="161"/>
      <c r="X44" s="171"/>
      <c r="Y44" s="171"/>
      <c r="Z44" s="154"/>
      <c r="AA44" s="154"/>
      <c r="AB44" s="154"/>
      <c r="AC44" s="142"/>
      <c r="AD44" s="154"/>
      <c r="AE44" s="153"/>
      <c r="AF44" s="155"/>
      <c r="AG44" s="316"/>
      <c r="AH44" s="316"/>
    </row>
    <row r="45" spans="1:34" s="317" customFormat="1" ht="24" customHeight="1" x14ac:dyDescent="0.25">
      <c r="A45" s="142"/>
      <c r="B45" s="45" t="s">
        <v>205</v>
      </c>
      <c r="C45" s="45">
        <f>C41-C42</f>
        <v>0</v>
      </c>
      <c r="D45" s="353"/>
      <c r="E45" s="320"/>
      <c r="F45" s="668" t="s">
        <v>543</v>
      </c>
      <c r="G45" s="320" t="s">
        <v>542</v>
      </c>
      <c r="H45" s="166"/>
      <c r="I45" s="166"/>
      <c r="J45" s="153"/>
      <c r="K45" s="153"/>
      <c r="L45" s="153"/>
      <c r="M45" s="161"/>
      <c r="N45" s="153"/>
      <c r="O45" s="140"/>
      <c r="P45" s="140"/>
      <c r="Q45" s="140"/>
      <c r="R45" s="140"/>
      <c r="S45" s="140"/>
      <c r="T45" s="143"/>
      <c r="U45" s="140"/>
      <c r="V45" s="160"/>
      <c r="W45" s="161"/>
      <c r="X45" s="171"/>
      <c r="Y45" s="171"/>
      <c r="Z45" s="154"/>
      <c r="AA45" s="154"/>
      <c r="AB45" s="154"/>
      <c r="AC45" s="142"/>
      <c r="AD45" s="154"/>
      <c r="AE45" s="153"/>
      <c r="AF45" s="155"/>
      <c r="AG45" s="316"/>
      <c r="AH45" s="316"/>
    </row>
    <row r="46" spans="1:34" s="156" customFormat="1" ht="13.5" customHeight="1" x14ac:dyDescent="0.25">
      <c r="A46" s="142"/>
      <c r="B46" s="142"/>
      <c r="C46" s="234"/>
      <c r="D46" s="205"/>
      <c r="E46" s="152"/>
      <c r="F46" s="153"/>
      <c r="G46" s="153"/>
      <c r="H46" s="166"/>
      <c r="I46" s="166"/>
      <c r="J46" s="153"/>
      <c r="K46" s="153"/>
      <c r="L46" s="153"/>
      <c r="M46" s="161"/>
      <c r="N46" s="153"/>
      <c r="O46" s="140"/>
      <c r="P46" s="140"/>
      <c r="Q46" s="140"/>
      <c r="R46" s="140"/>
      <c r="S46" s="140"/>
      <c r="T46" s="143"/>
      <c r="U46" s="140"/>
      <c r="V46" s="160"/>
      <c r="W46" s="161"/>
      <c r="X46" s="171"/>
      <c r="Y46" s="171"/>
      <c r="Z46" s="154"/>
      <c r="AA46" s="154"/>
      <c r="AB46" s="154"/>
      <c r="AC46" s="142"/>
      <c r="AD46" s="154"/>
      <c r="AE46" s="153"/>
      <c r="AF46" s="155"/>
      <c r="AG46" s="170"/>
      <c r="AH46" s="170"/>
    </row>
    <row r="47" spans="1:34" s="156" customFormat="1" ht="13.5" customHeight="1" x14ac:dyDescent="0.25">
      <c r="A47" s="142"/>
      <c r="B47" s="142"/>
      <c r="C47" s="234"/>
      <c r="D47" s="205"/>
      <c r="E47" s="152"/>
      <c r="F47" s="153"/>
      <c r="G47" s="153"/>
      <c r="H47" s="166"/>
      <c r="I47" s="166"/>
      <c r="J47" s="153"/>
      <c r="K47" s="153"/>
      <c r="L47" s="153"/>
      <c r="M47" s="161"/>
      <c r="N47" s="153"/>
      <c r="O47" s="140"/>
      <c r="P47" s="140"/>
      <c r="Q47" s="140"/>
      <c r="R47" s="140"/>
      <c r="S47" s="140"/>
      <c r="T47" s="143"/>
      <c r="U47" s="140"/>
      <c r="V47" s="160"/>
      <c r="W47" s="161"/>
      <c r="X47" s="171"/>
      <c r="Y47" s="171"/>
      <c r="Z47" s="154"/>
      <c r="AA47" s="154"/>
      <c r="AB47" s="154"/>
      <c r="AC47" s="142"/>
      <c r="AD47" s="154"/>
      <c r="AE47" s="153"/>
      <c r="AF47" s="155"/>
      <c r="AG47" s="170"/>
      <c r="AH47" s="170"/>
    </row>
    <row r="50" spans="2:3" x14ac:dyDescent="0.2">
      <c r="B50" s="2" t="s">
        <v>1125</v>
      </c>
    </row>
    <row r="51" spans="2:3" x14ac:dyDescent="0.2">
      <c r="B51" s="2">
        <v>1</v>
      </c>
      <c r="C51" s="144" t="s">
        <v>1126</v>
      </c>
    </row>
    <row r="52" spans="2:3" x14ac:dyDescent="0.2">
      <c r="B52" s="2">
        <v>2</v>
      </c>
      <c r="C52" s="144" t="s">
        <v>1127</v>
      </c>
    </row>
    <row r="54" spans="2:3" x14ac:dyDescent="0.2">
      <c r="B54" s="2" t="s">
        <v>1128</v>
      </c>
    </row>
  </sheetData>
  <autoFilter ref="A2:AH36" xr:uid="{924E49D5-5619-43FE-9C7B-7A91617FD430}"/>
  <mergeCells count="2">
    <mergeCell ref="C39:E39"/>
    <mergeCell ref="A1:F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389C5-C8E2-4DBF-BDA8-AB40D0C43B36}">
  <dimension ref="A1:AJ120"/>
  <sheetViews>
    <sheetView tabSelected="1" zoomScale="110" zoomScaleNormal="110" zoomScaleSheetLayoutView="111" workbookViewId="0">
      <selection activeCell="O92" sqref="O92"/>
    </sheetView>
  </sheetViews>
  <sheetFormatPr defaultRowHeight="15" x14ac:dyDescent="0.25"/>
  <cols>
    <col min="1" max="1" width="7.42578125" style="5" customWidth="1"/>
    <col min="2" max="2" width="9.140625" customWidth="1"/>
    <col min="3" max="3" width="14.7109375" customWidth="1"/>
    <col min="4" max="4" width="13.85546875" style="527" customWidth="1"/>
    <col min="5" max="5" width="18.5703125" style="5" customWidth="1"/>
    <col min="6" max="6" width="19.7109375" style="5" hidden="1" customWidth="1"/>
    <col min="7" max="7" width="19.5703125" style="527" hidden="1" customWidth="1"/>
    <col min="8" max="8" width="29.85546875" hidden="1" customWidth="1"/>
    <col min="9" max="9" width="20.7109375" style="527" hidden="1" customWidth="1"/>
    <col min="10" max="10" width="11.5703125" style="5" customWidth="1"/>
    <col min="11" max="11" width="36.42578125" style="527" hidden="1" customWidth="1"/>
    <col min="12" max="12" width="23.5703125" style="527" hidden="1" customWidth="1"/>
    <col min="13" max="13" width="18.5703125" style="527" hidden="1" customWidth="1"/>
    <col min="14" max="14" width="25.85546875" hidden="1" customWidth="1"/>
    <col min="15" max="15" width="32.140625" style="527" customWidth="1"/>
    <col min="16" max="17" width="13" style="527" customWidth="1"/>
    <col min="18" max="18" width="26.42578125" style="527" customWidth="1"/>
    <col min="19" max="19" width="47.42578125" style="527" customWidth="1"/>
    <col min="20" max="20" width="32.85546875" style="527" customWidth="1"/>
    <col min="21" max="21" width="15.42578125" style="5" customWidth="1"/>
    <col min="22" max="22" width="21" style="5" customWidth="1"/>
    <col min="23" max="23" width="22.85546875" style="5" customWidth="1"/>
    <col min="24" max="24" width="17.5703125" style="5" customWidth="1"/>
    <col min="25" max="25" width="23.5703125" customWidth="1"/>
    <col min="26" max="26" width="20.5703125" customWidth="1"/>
    <col min="27" max="27" width="19.28515625" customWidth="1"/>
    <col min="28" max="28" width="15" customWidth="1"/>
    <col min="29" max="29" width="15.42578125" customWidth="1"/>
    <col min="30" max="30" width="16.140625" customWidth="1"/>
    <col min="31" max="31" width="14.5703125" customWidth="1"/>
    <col min="32" max="32" width="9.140625" style="741"/>
    <col min="36" max="36" width="13.42578125" customWidth="1"/>
  </cols>
  <sheetData>
    <row r="1" spans="1:36" s="508" customFormat="1" ht="25.5" customHeight="1" x14ac:dyDescent="0.25">
      <c r="A1" s="1226" t="s">
        <v>1486</v>
      </c>
      <c r="B1" s="1227"/>
      <c r="C1" s="1227"/>
      <c r="D1" s="1227"/>
      <c r="E1" s="1227"/>
      <c r="F1" s="1227"/>
      <c r="G1" s="1227"/>
      <c r="H1" s="1227"/>
      <c r="I1" s="1227"/>
      <c r="J1" s="1227"/>
      <c r="K1" s="1227"/>
      <c r="L1" s="1227"/>
      <c r="M1" s="1227"/>
      <c r="N1" s="1228"/>
      <c r="O1" s="1227"/>
      <c r="P1" s="1227"/>
      <c r="Q1" s="1227"/>
      <c r="R1" s="1227"/>
      <c r="S1" s="1227"/>
      <c r="T1" s="1227"/>
      <c r="U1" s="1227"/>
      <c r="V1" s="1227"/>
      <c r="W1" s="1227"/>
      <c r="X1" s="1227"/>
      <c r="Y1" s="1227"/>
      <c r="Z1" s="1227"/>
      <c r="AA1" s="1227"/>
      <c r="AF1" s="998"/>
      <c r="AG1" s="1003"/>
    </row>
    <row r="2" spans="1:36" s="699" customFormat="1" ht="32.25" customHeight="1" x14ac:dyDescent="0.25">
      <c r="A2" s="783" t="s">
        <v>3</v>
      </c>
      <c r="B2" s="783" t="s">
        <v>2</v>
      </c>
      <c r="C2" s="784" t="s">
        <v>4</v>
      </c>
      <c r="D2" s="784" t="s">
        <v>13</v>
      </c>
      <c r="E2" s="781" t="s">
        <v>0</v>
      </c>
      <c r="F2" s="781" t="s">
        <v>1567</v>
      </c>
      <c r="G2" s="368" t="s">
        <v>932</v>
      </c>
      <c r="H2" s="777" t="s">
        <v>1558</v>
      </c>
      <c r="I2" s="368" t="s">
        <v>525</v>
      </c>
      <c r="J2" s="783" t="s">
        <v>5</v>
      </c>
      <c r="K2" s="784" t="s">
        <v>1681</v>
      </c>
      <c r="L2" s="800" t="s">
        <v>1672</v>
      </c>
      <c r="M2" s="784" t="s">
        <v>413</v>
      </c>
      <c r="N2" s="808" t="s">
        <v>1663</v>
      </c>
      <c r="O2" s="368" t="s">
        <v>922</v>
      </c>
      <c r="P2" s="952" t="s">
        <v>38</v>
      </c>
      <c r="Q2" s="1210" t="s">
        <v>1687</v>
      </c>
      <c r="R2" s="794" t="s">
        <v>1403</v>
      </c>
      <c r="S2" s="794" t="s">
        <v>1509</v>
      </c>
      <c r="T2" s="974" t="s">
        <v>1518</v>
      </c>
      <c r="U2" s="779" t="s">
        <v>1279</v>
      </c>
      <c r="V2" s="779" t="s">
        <v>1280</v>
      </c>
      <c r="W2" s="782" t="s">
        <v>1281</v>
      </c>
      <c r="X2" s="782" t="s">
        <v>1283</v>
      </c>
      <c r="Y2" s="785" t="s">
        <v>1024</v>
      </c>
      <c r="Z2" s="778" t="s">
        <v>1059</v>
      </c>
      <c r="AA2" s="895" t="s">
        <v>336</v>
      </c>
      <c r="AB2" s="786" t="s">
        <v>1296</v>
      </c>
      <c r="AC2" s="786" t="s">
        <v>1297</v>
      </c>
      <c r="AD2" s="896" t="s">
        <v>1</v>
      </c>
      <c r="AE2" s="896" t="s">
        <v>7</v>
      </c>
      <c r="AF2" s="999" t="s">
        <v>6</v>
      </c>
      <c r="AG2" s="897" t="s">
        <v>946</v>
      </c>
      <c r="AH2" s="897" t="s">
        <v>9</v>
      </c>
      <c r="AI2" s="897" t="s">
        <v>324</v>
      </c>
      <c r="AJ2" s="577" t="s">
        <v>948</v>
      </c>
    </row>
    <row r="3" spans="1:36" s="156" customFormat="1" ht="15" customHeight="1" x14ac:dyDescent="0.25">
      <c r="A3" s="142">
        <f t="shared" ref="A3:A46" si="0">ROW()-2</f>
        <v>1</v>
      </c>
      <c r="B3" s="142" t="s">
        <v>1472</v>
      </c>
      <c r="C3" s="234" t="s">
        <v>519</v>
      </c>
      <c r="D3" s="143">
        <v>45798</v>
      </c>
      <c r="E3" s="7" t="s">
        <v>1484</v>
      </c>
      <c r="F3" s="7" t="s">
        <v>1582</v>
      </c>
      <c r="G3" s="710" t="s">
        <v>1521</v>
      </c>
      <c r="H3" s="708"/>
      <c r="I3" s="710" t="s">
        <v>1543</v>
      </c>
      <c r="J3" s="7">
        <v>455</v>
      </c>
      <c r="K3" s="161"/>
      <c r="L3" s="161"/>
      <c r="M3" s="712">
        <f t="shared" ref="M3:M7" si="1">J3-L3</f>
        <v>455</v>
      </c>
      <c r="N3" s="711">
        <f>O3-30</f>
        <v>45876</v>
      </c>
      <c r="O3" s="1005">
        <v>45906</v>
      </c>
      <c r="P3" s="953">
        <v>45950</v>
      </c>
      <c r="Q3" s="953"/>
      <c r="R3" s="143" t="s">
        <v>1491</v>
      </c>
      <c r="S3" s="143" t="s">
        <v>1510</v>
      </c>
      <c r="T3" s="143" t="s">
        <v>1519</v>
      </c>
      <c r="U3" s="700"/>
      <c r="V3" s="700"/>
      <c r="W3" s="745"/>
      <c r="X3" s="745"/>
      <c r="Y3" s="889"/>
      <c r="Z3" s="704" t="s">
        <v>1437</v>
      </c>
      <c r="AA3" s="706"/>
      <c r="AB3" s="231"/>
      <c r="AC3" s="231"/>
      <c r="AD3" s="231"/>
      <c r="AE3" s="231"/>
      <c r="AF3" s="947">
        <v>34.5</v>
      </c>
      <c r="AG3" s="231"/>
      <c r="AH3" s="231"/>
      <c r="AI3" s="231"/>
      <c r="AJ3" s="231"/>
    </row>
    <row r="4" spans="1:36" s="156" customFormat="1" ht="15.75" customHeight="1" x14ac:dyDescent="0.25">
      <c r="A4" s="142">
        <v>2</v>
      </c>
      <c r="B4" s="142" t="s">
        <v>1472</v>
      </c>
      <c r="C4" s="234" t="s">
        <v>519</v>
      </c>
      <c r="D4" s="143">
        <v>45798</v>
      </c>
      <c r="E4" s="7" t="s">
        <v>570</v>
      </c>
      <c r="F4" s="7" t="s">
        <v>1582</v>
      </c>
      <c r="G4" s="710" t="s">
        <v>1522</v>
      </c>
      <c r="H4" s="708"/>
      <c r="I4" s="710" t="s">
        <v>1489</v>
      </c>
      <c r="J4" s="7">
        <v>467</v>
      </c>
      <c r="K4" s="161"/>
      <c r="L4" s="161"/>
      <c r="M4" s="712">
        <f t="shared" si="1"/>
        <v>467</v>
      </c>
      <c r="N4" s="711">
        <f t="shared" ref="N4:N6" si="2">O4-30</f>
        <v>45880</v>
      </c>
      <c r="O4" s="1005">
        <v>45910</v>
      </c>
      <c r="P4" s="953">
        <v>45935</v>
      </c>
      <c r="Q4" s="953"/>
      <c r="R4" s="143" t="s">
        <v>1493</v>
      </c>
      <c r="S4" s="143" t="s">
        <v>1511</v>
      </c>
      <c r="T4" s="143" t="s">
        <v>1519</v>
      </c>
      <c r="U4" s="700"/>
      <c r="V4" s="700"/>
      <c r="W4" s="745"/>
      <c r="X4" s="745"/>
      <c r="Y4" s="889"/>
      <c r="Z4" s="704" t="s">
        <v>1475</v>
      </c>
      <c r="AA4" s="704"/>
      <c r="AB4" s="231"/>
      <c r="AC4" s="231"/>
      <c r="AD4" s="231"/>
      <c r="AE4" s="231"/>
      <c r="AF4" s="947">
        <v>39.6</v>
      </c>
      <c r="AG4" s="231"/>
      <c r="AH4" s="231"/>
      <c r="AI4" s="231"/>
      <c r="AJ4" s="231"/>
    </row>
    <row r="5" spans="1:36" s="156" customFormat="1" ht="13.5" customHeight="1" x14ac:dyDescent="0.25">
      <c r="A5" s="142">
        <f t="shared" si="0"/>
        <v>3</v>
      </c>
      <c r="B5" s="142" t="s">
        <v>1472</v>
      </c>
      <c r="C5" s="234" t="s">
        <v>519</v>
      </c>
      <c r="D5" s="143">
        <v>45798</v>
      </c>
      <c r="E5" s="7" t="s">
        <v>1008</v>
      </c>
      <c r="F5" s="7" t="s">
        <v>1582</v>
      </c>
      <c r="G5" s="456" t="s">
        <v>1520</v>
      </c>
      <c r="H5" s="159"/>
      <c r="I5" s="710" t="s">
        <v>1488</v>
      </c>
      <c r="J5" s="1011">
        <v>3615</v>
      </c>
      <c r="K5" s="161"/>
      <c r="L5" s="161"/>
      <c r="M5" s="712">
        <f t="shared" si="1"/>
        <v>3615</v>
      </c>
      <c r="N5" s="711">
        <f t="shared" si="2"/>
        <v>45900</v>
      </c>
      <c r="O5" s="1005">
        <v>45930</v>
      </c>
      <c r="P5" s="953">
        <v>45971</v>
      </c>
      <c r="Q5" s="953"/>
      <c r="R5" s="143" t="s">
        <v>1495</v>
      </c>
      <c r="S5" s="143" t="s">
        <v>1512</v>
      </c>
      <c r="T5" s="143" t="s">
        <v>1519</v>
      </c>
      <c r="U5" s="700"/>
      <c r="V5" s="700"/>
      <c r="W5" s="700"/>
      <c r="X5" s="700"/>
      <c r="Y5" s="143"/>
      <c r="Z5" s="704" t="s">
        <v>1475</v>
      </c>
      <c r="AA5" s="704"/>
      <c r="AB5" s="231"/>
      <c r="AC5" s="231"/>
      <c r="AD5" s="231"/>
      <c r="AE5" s="231"/>
      <c r="AF5" s="947">
        <v>42.02</v>
      </c>
      <c r="AG5" s="231"/>
      <c r="AH5" s="231"/>
      <c r="AI5" s="231"/>
      <c r="AJ5" s="231"/>
    </row>
    <row r="6" spans="1:36" s="156" customFormat="1" ht="12.75" customHeight="1" x14ac:dyDescent="0.25">
      <c r="A6" s="142">
        <f t="shared" si="0"/>
        <v>4</v>
      </c>
      <c r="B6" s="142" t="s">
        <v>1472</v>
      </c>
      <c r="C6" s="234" t="s">
        <v>519</v>
      </c>
      <c r="D6" s="143">
        <v>45798</v>
      </c>
      <c r="E6" s="7" t="s">
        <v>882</v>
      </c>
      <c r="F6" s="7" t="s">
        <v>1582</v>
      </c>
      <c r="G6" s="161" t="s">
        <v>1547</v>
      </c>
      <c r="H6" s="874"/>
      <c r="I6" s="710" t="s">
        <v>1488</v>
      </c>
      <c r="J6" s="7">
        <v>2715</v>
      </c>
      <c r="K6" s="712"/>
      <c r="L6" s="712"/>
      <c r="M6" s="712">
        <f t="shared" si="1"/>
        <v>2715</v>
      </c>
      <c r="N6" s="711">
        <f t="shared" si="2"/>
        <v>45864</v>
      </c>
      <c r="O6" s="1005">
        <v>45894</v>
      </c>
      <c r="P6" s="953">
        <v>45933</v>
      </c>
      <c r="Q6" s="953"/>
      <c r="R6" s="523" t="s">
        <v>1492</v>
      </c>
      <c r="S6" s="523" t="s">
        <v>1513</v>
      </c>
      <c r="T6" s="143" t="s">
        <v>1519</v>
      </c>
      <c r="U6" s="701"/>
      <c r="V6" s="701"/>
      <c r="W6" s="701"/>
      <c r="X6" s="701"/>
      <c r="Y6" s="1081"/>
      <c r="Z6" s="898"/>
      <c r="AA6" s="170"/>
      <c r="AB6" s="231"/>
      <c r="AC6" s="231"/>
      <c r="AD6" s="231"/>
      <c r="AE6" s="231"/>
      <c r="AF6" s="947"/>
      <c r="AG6" s="231"/>
      <c r="AH6" s="231"/>
      <c r="AI6" s="231"/>
      <c r="AJ6" s="231"/>
    </row>
    <row r="7" spans="1:36" s="156" customFormat="1" ht="12.75" customHeight="1" x14ac:dyDescent="0.25">
      <c r="A7" s="142">
        <f t="shared" si="0"/>
        <v>5</v>
      </c>
      <c r="B7" s="142" t="s">
        <v>1472</v>
      </c>
      <c r="C7" s="234" t="s">
        <v>519</v>
      </c>
      <c r="D7" s="143">
        <v>45798</v>
      </c>
      <c r="E7" s="7" t="s">
        <v>1485</v>
      </c>
      <c r="F7" s="7" t="s">
        <v>1582</v>
      </c>
      <c r="G7" s="161" t="s">
        <v>1581</v>
      </c>
      <c r="H7" s="874"/>
      <c r="I7" s="710" t="s">
        <v>1541</v>
      </c>
      <c r="J7" s="7">
        <v>2886</v>
      </c>
      <c r="K7" s="712"/>
      <c r="L7" s="712"/>
      <c r="M7" s="712">
        <f t="shared" si="1"/>
        <v>2886</v>
      </c>
      <c r="N7" s="711" t="s">
        <v>1671</v>
      </c>
      <c r="O7" s="1005">
        <v>45885</v>
      </c>
      <c r="P7" s="953">
        <v>45915</v>
      </c>
      <c r="Q7" s="953"/>
      <c r="R7" s="523" t="s">
        <v>1494</v>
      </c>
      <c r="S7" s="523" t="s">
        <v>1514</v>
      </c>
      <c r="T7" s="143" t="s">
        <v>1519</v>
      </c>
      <c r="U7" s="701"/>
      <c r="V7" s="701"/>
      <c r="W7" s="701"/>
      <c r="X7" s="701"/>
      <c r="Y7" s="1081"/>
      <c r="Z7" s="898"/>
      <c r="AA7" s="170"/>
      <c r="AB7" s="231"/>
      <c r="AC7" s="231"/>
      <c r="AD7" s="231"/>
      <c r="AE7" s="231"/>
      <c r="AF7" s="947"/>
      <c r="AG7" s="231"/>
      <c r="AH7" s="231"/>
      <c r="AI7" s="231"/>
      <c r="AJ7" s="231"/>
    </row>
    <row r="8" spans="1:36" s="156" customFormat="1" ht="13.5" customHeight="1" x14ac:dyDescent="0.25">
      <c r="A8" s="142">
        <f t="shared" si="0"/>
        <v>6</v>
      </c>
      <c r="B8" s="142" t="s">
        <v>1472</v>
      </c>
      <c r="C8" s="234" t="s">
        <v>519</v>
      </c>
      <c r="D8" s="143">
        <v>45827</v>
      </c>
      <c r="E8" s="7" t="s">
        <v>1210</v>
      </c>
      <c r="F8" s="7" t="s">
        <v>1563</v>
      </c>
      <c r="G8" s="143" t="s">
        <v>1548</v>
      </c>
      <c r="H8" s="140" t="s">
        <v>1556</v>
      </c>
      <c r="I8" s="143" t="s">
        <v>1549</v>
      </c>
      <c r="J8" s="7">
        <v>3919</v>
      </c>
      <c r="K8" s="892"/>
      <c r="L8" s="892"/>
      <c r="M8" s="892"/>
      <c r="N8" s="161"/>
      <c r="O8" s="1005">
        <f t="shared" ref="O8:O11" si="3">P8-30</f>
        <v>45903</v>
      </c>
      <c r="P8" s="953">
        <v>45933</v>
      </c>
      <c r="Q8" s="953"/>
      <c r="R8" s="715"/>
      <c r="S8" s="715"/>
      <c r="T8" s="715"/>
      <c r="U8" s="701"/>
      <c r="V8" s="701"/>
      <c r="W8" s="701"/>
      <c r="X8" s="701"/>
      <c r="Y8" s="1136"/>
      <c r="Z8" s="898"/>
      <c r="AA8" s="164"/>
      <c r="AB8" s="569"/>
      <c r="AC8" s="569"/>
      <c r="AD8" s="569"/>
      <c r="AE8" s="569"/>
      <c r="AF8" s="740">
        <v>12</v>
      </c>
      <c r="AG8" s="569"/>
      <c r="AH8" s="569"/>
      <c r="AI8" s="569"/>
      <c r="AJ8" s="569"/>
    </row>
    <row r="9" spans="1:36" s="156" customFormat="1" ht="13.5" customHeight="1" x14ac:dyDescent="0.25">
      <c r="A9" s="142">
        <f t="shared" si="0"/>
        <v>7</v>
      </c>
      <c r="B9" s="142" t="s">
        <v>1472</v>
      </c>
      <c r="C9" s="234" t="s">
        <v>519</v>
      </c>
      <c r="D9" s="143">
        <v>45827</v>
      </c>
      <c r="E9" s="7" t="s">
        <v>1537</v>
      </c>
      <c r="F9" s="7" t="s">
        <v>1563</v>
      </c>
      <c r="G9" s="143" t="s">
        <v>1550</v>
      </c>
      <c r="H9" s="140" t="s">
        <v>1562</v>
      </c>
      <c r="I9" s="143" t="s">
        <v>1551</v>
      </c>
      <c r="J9" s="7">
        <v>2319</v>
      </c>
      <c r="K9" s="892"/>
      <c r="L9" s="892"/>
      <c r="M9" s="892"/>
      <c r="N9" s="161"/>
      <c r="O9" s="1005">
        <f t="shared" si="3"/>
        <v>45923</v>
      </c>
      <c r="P9" s="953">
        <v>45953</v>
      </c>
      <c r="Q9" s="953"/>
      <c r="R9" s="715"/>
      <c r="S9" s="715"/>
      <c r="T9" s="715"/>
      <c r="U9" s="701"/>
      <c r="V9" s="701"/>
      <c r="W9" s="701"/>
      <c r="X9" s="701"/>
      <c r="Y9" s="1136"/>
      <c r="Z9" s="898"/>
      <c r="AA9" s="164"/>
      <c r="AB9" s="569"/>
      <c r="AC9" s="569"/>
      <c r="AD9" s="569"/>
      <c r="AE9" s="569"/>
      <c r="AF9" s="740">
        <v>34.51</v>
      </c>
      <c r="AG9" s="569"/>
      <c r="AH9" s="569"/>
      <c r="AI9" s="569"/>
      <c r="AJ9" s="569"/>
    </row>
    <row r="10" spans="1:36" s="156" customFormat="1" ht="13.5" customHeight="1" x14ac:dyDescent="0.25">
      <c r="A10" s="142">
        <f t="shared" si="0"/>
        <v>8</v>
      </c>
      <c r="B10" s="142" t="s">
        <v>1472</v>
      </c>
      <c r="C10" s="234" t="s">
        <v>519</v>
      </c>
      <c r="D10" s="143">
        <v>45827</v>
      </c>
      <c r="E10" s="7" t="s">
        <v>511</v>
      </c>
      <c r="F10" s="7" t="s">
        <v>1563</v>
      </c>
      <c r="G10" s="143" t="s">
        <v>1553</v>
      </c>
      <c r="H10" s="140" t="s">
        <v>1555</v>
      </c>
      <c r="I10" s="143" t="s">
        <v>1552</v>
      </c>
      <c r="J10" s="7">
        <v>3355</v>
      </c>
      <c r="K10" s="892"/>
      <c r="L10" s="892"/>
      <c r="M10" s="892"/>
      <c r="N10" s="161"/>
      <c r="O10" s="1005">
        <f t="shared" si="3"/>
        <v>45927</v>
      </c>
      <c r="P10" s="953">
        <v>45957</v>
      </c>
      <c r="Q10" s="953"/>
      <c r="R10" s="715"/>
      <c r="S10" s="715"/>
      <c r="T10" s="715"/>
      <c r="U10" s="701"/>
      <c r="V10" s="701"/>
      <c r="W10" s="701"/>
      <c r="X10" s="701"/>
      <c r="Y10" s="1136"/>
      <c r="Z10" s="898"/>
      <c r="AA10" s="164"/>
      <c r="AB10" s="569"/>
      <c r="AC10" s="569"/>
      <c r="AD10" s="569"/>
      <c r="AE10" s="569"/>
      <c r="AF10" s="740">
        <v>19.18</v>
      </c>
      <c r="AG10" s="569"/>
      <c r="AH10" s="569"/>
      <c r="AI10" s="569"/>
      <c r="AJ10" s="569"/>
    </row>
    <row r="11" spans="1:36" s="156" customFormat="1" ht="13.5" customHeight="1" x14ac:dyDescent="0.25">
      <c r="A11" s="142">
        <f t="shared" si="0"/>
        <v>9</v>
      </c>
      <c r="B11" s="142" t="s">
        <v>1472</v>
      </c>
      <c r="C11" s="234" t="s">
        <v>519</v>
      </c>
      <c r="D11" s="143">
        <v>45827</v>
      </c>
      <c r="E11" s="7" t="s">
        <v>1538</v>
      </c>
      <c r="F11" s="708" t="s">
        <v>1568</v>
      </c>
      <c r="G11" s="143" t="s">
        <v>1554</v>
      </c>
      <c r="H11" s="140" t="s">
        <v>1555</v>
      </c>
      <c r="I11" s="143" t="s">
        <v>781</v>
      </c>
      <c r="J11" s="7">
        <v>2000</v>
      </c>
      <c r="K11" s="892"/>
      <c r="L11" s="892"/>
      <c r="M11" s="892"/>
      <c r="N11" s="161"/>
      <c r="O11" s="1005">
        <f t="shared" si="3"/>
        <v>45918</v>
      </c>
      <c r="P11" s="953">
        <v>45948</v>
      </c>
      <c r="Q11" s="953"/>
      <c r="R11" s="715"/>
      <c r="S11" s="715"/>
      <c r="T11" s="715"/>
      <c r="U11" s="701"/>
      <c r="V11" s="701"/>
      <c r="W11" s="701"/>
      <c r="X11" s="701"/>
      <c r="Y11" s="1136"/>
      <c r="Z11" s="898"/>
      <c r="AA11" s="164"/>
      <c r="AB11" s="569"/>
      <c r="AC11" s="569"/>
      <c r="AD11" s="569"/>
      <c r="AE11" s="569"/>
      <c r="AF11" s="740">
        <v>39.32</v>
      </c>
      <c r="AG11" s="569"/>
      <c r="AH11" s="569"/>
      <c r="AI11" s="569"/>
      <c r="AJ11" s="569"/>
    </row>
    <row r="12" spans="1:36" s="156" customFormat="1" ht="13.5" customHeight="1" x14ac:dyDescent="0.25">
      <c r="A12" s="142">
        <f t="shared" si="0"/>
        <v>10</v>
      </c>
      <c r="B12" s="142" t="s">
        <v>1472</v>
      </c>
      <c r="C12" s="234" t="s">
        <v>519</v>
      </c>
      <c r="D12" s="143">
        <v>45827</v>
      </c>
      <c r="E12" s="7" t="s">
        <v>1569</v>
      </c>
      <c r="F12" s="1026" t="s">
        <v>1579</v>
      </c>
      <c r="G12" s="143"/>
      <c r="H12" s="140" t="s">
        <v>1555</v>
      </c>
      <c r="I12" s="143" t="s">
        <v>781</v>
      </c>
      <c r="J12" s="7">
        <v>2589</v>
      </c>
      <c r="K12" s="892"/>
      <c r="L12" s="892"/>
      <c r="M12" s="892"/>
      <c r="N12" s="161"/>
      <c r="O12" s="1165">
        <v>45920</v>
      </c>
      <c r="P12" s="953">
        <v>45948</v>
      </c>
      <c r="Q12" s="953"/>
      <c r="R12" s="1137" t="s">
        <v>1625</v>
      </c>
      <c r="S12" s="715"/>
      <c r="T12" s="715"/>
      <c r="U12" s="701"/>
      <c r="V12" s="701"/>
      <c r="W12" s="701"/>
      <c r="X12" s="701"/>
      <c r="Y12" s="1136"/>
      <c r="Z12" s="898"/>
      <c r="AA12" s="164"/>
      <c r="AB12" s="569"/>
      <c r="AC12" s="569"/>
      <c r="AD12" s="569"/>
      <c r="AE12" s="569"/>
      <c r="AF12" s="740">
        <v>24.54</v>
      </c>
      <c r="AG12" s="569"/>
      <c r="AH12" s="569"/>
      <c r="AI12" s="569"/>
      <c r="AJ12" s="569"/>
    </row>
    <row r="13" spans="1:36" s="156" customFormat="1" ht="13.5" customHeight="1" x14ac:dyDescent="0.25">
      <c r="A13" s="142">
        <f t="shared" si="0"/>
        <v>11</v>
      </c>
      <c r="B13" s="142" t="s">
        <v>1472</v>
      </c>
      <c r="C13" s="234" t="s">
        <v>519</v>
      </c>
      <c r="D13" s="143">
        <v>45827</v>
      </c>
      <c r="E13" s="7" t="s">
        <v>1484</v>
      </c>
      <c r="F13" s="708" t="s">
        <v>1563</v>
      </c>
      <c r="G13" s="143" t="s">
        <v>1559</v>
      </c>
      <c r="H13" s="140" t="s">
        <v>1555</v>
      </c>
      <c r="I13" s="143" t="s">
        <v>1544</v>
      </c>
      <c r="J13" s="7">
        <v>2917</v>
      </c>
      <c r="K13" s="892"/>
      <c r="L13" s="892"/>
      <c r="M13" s="892"/>
      <c r="N13" s="161"/>
      <c r="O13" s="1005">
        <v>45938</v>
      </c>
      <c r="P13" s="953">
        <v>45978</v>
      </c>
      <c r="Q13" s="953"/>
      <c r="R13" s="715"/>
      <c r="S13" s="715"/>
      <c r="T13" s="715"/>
      <c r="U13" s="701"/>
      <c r="V13" s="701"/>
      <c r="W13" s="701"/>
      <c r="X13" s="701"/>
      <c r="Y13" s="1136"/>
      <c r="Z13" s="898"/>
      <c r="AA13" s="164"/>
      <c r="AB13" s="569"/>
      <c r="AC13" s="569"/>
      <c r="AD13" s="569"/>
      <c r="AE13" s="569"/>
      <c r="AF13" s="740">
        <v>20.95</v>
      </c>
      <c r="AG13" s="569"/>
      <c r="AH13" s="569"/>
      <c r="AI13" s="569"/>
      <c r="AJ13" s="569"/>
    </row>
    <row r="14" spans="1:36" s="156" customFormat="1" ht="13.5" customHeight="1" x14ac:dyDescent="0.25">
      <c r="A14" s="142">
        <v>12</v>
      </c>
      <c r="B14" s="142"/>
      <c r="C14" s="234" t="s">
        <v>519</v>
      </c>
      <c r="D14" s="143">
        <v>45827</v>
      </c>
      <c r="E14" s="7" t="s">
        <v>1484</v>
      </c>
      <c r="F14" s="708" t="s">
        <v>1563</v>
      </c>
      <c r="G14" s="143" t="s">
        <v>1559</v>
      </c>
      <c r="H14" s="140" t="s">
        <v>1555</v>
      </c>
      <c r="I14" s="143" t="s">
        <v>1544</v>
      </c>
      <c r="J14" s="7">
        <v>4572</v>
      </c>
      <c r="K14" s="892"/>
      <c r="L14" s="892"/>
      <c r="M14" s="892"/>
      <c r="N14" s="161"/>
      <c r="O14" s="1005">
        <v>45918</v>
      </c>
      <c r="P14" s="953">
        <v>45948</v>
      </c>
      <c r="Q14" s="953"/>
      <c r="R14" s="164"/>
      <c r="S14" s="715"/>
      <c r="T14" s="715"/>
      <c r="U14" s="701"/>
      <c r="V14" s="701"/>
      <c r="W14" s="701"/>
      <c r="X14" s="701"/>
      <c r="Y14" s="1136"/>
      <c r="Z14" s="898"/>
      <c r="AA14" s="164"/>
      <c r="AB14" s="569"/>
      <c r="AC14" s="569"/>
      <c r="AD14" s="569"/>
      <c r="AE14" s="569"/>
      <c r="AF14" s="740"/>
      <c r="AG14" s="569"/>
      <c r="AH14" s="569"/>
      <c r="AI14" s="569"/>
      <c r="AJ14" s="569"/>
    </row>
    <row r="15" spans="1:36" s="156" customFormat="1" ht="13.5" customHeight="1" x14ac:dyDescent="0.25">
      <c r="A15" s="142">
        <f t="shared" si="0"/>
        <v>13</v>
      </c>
      <c r="B15" s="142" t="s">
        <v>1472</v>
      </c>
      <c r="C15" s="234" t="s">
        <v>519</v>
      </c>
      <c r="D15" s="143">
        <v>45827</v>
      </c>
      <c r="E15" s="7" t="s">
        <v>999</v>
      </c>
      <c r="F15" s="708" t="s">
        <v>1563</v>
      </c>
      <c r="G15" s="874" t="s">
        <v>1168</v>
      </c>
      <c r="H15" s="140" t="s">
        <v>1555</v>
      </c>
      <c r="I15" s="1027" t="s">
        <v>1560</v>
      </c>
      <c r="J15" s="7">
        <v>2448</v>
      </c>
      <c r="K15" s="892"/>
      <c r="L15" s="892"/>
      <c r="M15" s="892"/>
      <c r="N15" s="161"/>
      <c r="O15" s="1005">
        <v>45923</v>
      </c>
      <c r="P15" s="953">
        <v>45953</v>
      </c>
      <c r="Q15" s="953"/>
      <c r="R15" s="715"/>
      <c r="S15" s="715"/>
      <c r="T15" s="715"/>
      <c r="U15" s="701"/>
      <c r="V15" s="701"/>
      <c r="W15" s="701"/>
      <c r="X15" s="701"/>
      <c r="Y15" s="1136"/>
      <c r="Z15" s="898"/>
      <c r="AA15" s="164"/>
      <c r="AB15" s="569"/>
      <c r="AC15" s="569"/>
      <c r="AD15" s="569"/>
      <c r="AE15" s="569"/>
      <c r="AF15" s="740">
        <v>38.479999999999997</v>
      </c>
      <c r="AG15" s="569"/>
      <c r="AH15" s="569"/>
      <c r="AI15" s="569"/>
      <c r="AJ15" s="569"/>
    </row>
    <row r="16" spans="1:36" s="156" customFormat="1" ht="13.5" customHeight="1" x14ac:dyDescent="0.25">
      <c r="A16" s="142">
        <f t="shared" si="0"/>
        <v>14</v>
      </c>
      <c r="B16" s="142" t="s">
        <v>1472</v>
      </c>
      <c r="C16" s="1001" t="s">
        <v>519</v>
      </c>
      <c r="D16" s="1028">
        <v>45827</v>
      </c>
      <c r="E16" s="7" t="s">
        <v>1570</v>
      </c>
      <c r="F16" s="1026" t="s">
        <v>1580</v>
      </c>
      <c r="G16" s="1028"/>
      <c r="H16" s="140" t="s">
        <v>1555</v>
      </c>
      <c r="I16" s="1028" t="s">
        <v>1561</v>
      </c>
      <c r="J16" s="1002">
        <v>1104</v>
      </c>
      <c r="K16" s="892"/>
      <c r="L16" s="892"/>
      <c r="M16" s="892"/>
      <c r="N16" s="161"/>
      <c r="O16" s="1005">
        <f t="shared" ref="O16:O22" si="4">P16-30</f>
        <v>45955</v>
      </c>
      <c r="P16" s="953">
        <v>45985</v>
      </c>
      <c r="Q16" s="953"/>
      <c r="R16" s="715"/>
      <c r="S16" s="715"/>
      <c r="T16" s="715"/>
      <c r="U16" s="701"/>
      <c r="V16" s="701"/>
      <c r="W16" s="701"/>
      <c r="X16" s="701"/>
      <c r="Y16" s="1136"/>
      <c r="Z16" s="898"/>
      <c r="AA16" s="164"/>
      <c r="AB16" s="569"/>
      <c r="AC16" s="569"/>
      <c r="AD16" s="569"/>
      <c r="AE16" s="569"/>
      <c r="AF16" s="740">
        <v>24.25</v>
      </c>
      <c r="AG16" s="569"/>
      <c r="AH16" s="569"/>
      <c r="AI16" s="569"/>
      <c r="AJ16" s="569"/>
    </row>
    <row r="17" spans="1:36" s="156" customFormat="1" ht="13.5" customHeight="1" x14ac:dyDescent="0.25">
      <c r="A17" s="142">
        <f t="shared" si="0"/>
        <v>15</v>
      </c>
      <c r="B17" s="142" t="s">
        <v>1472</v>
      </c>
      <c r="C17" s="234" t="s">
        <v>519</v>
      </c>
      <c r="D17" s="143">
        <v>45827</v>
      </c>
      <c r="E17" s="7" t="s">
        <v>1583</v>
      </c>
      <c r="F17" s="7" t="s">
        <v>1563</v>
      </c>
      <c r="G17" s="143"/>
      <c r="H17" s="140" t="s">
        <v>1555</v>
      </c>
      <c r="I17" s="143"/>
      <c r="J17" s="7">
        <v>2484</v>
      </c>
      <c r="K17" s="892"/>
      <c r="L17" s="892"/>
      <c r="M17" s="892"/>
      <c r="N17" s="161"/>
      <c r="O17" s="1005">
        <v>45925</v>
      </c>
      <c r="P17" s="953">
        <v>45957</v>
      </c>
      <c r="Q17" s="953"/>
      <c r="R17" s="715"/>
      <c r="S17" s="715"/>
      <c r="T17" s="715"/>
      <c r="U17" s="701"/>
      <c r="V17" s="701"/>
      <c r="W17" s="701"/>
      <c r="X17" s="701"/>
      <c r="Y17" s="1136"/>
      <c r="Z17" s="898"/>
      <c r="AA17" s="164"/>
      <c r="AB17" s="569"/>
      <c r="AC17" s="569"/>
      <c r="AD17" s="569"/>
      <c r="AE17" s="569"/>
      <c r="AF17" s="740">
        <v>16.54</v>
      </c>
      <c r="AG17" s="569"/>
      <c r="AH17" s="569"/>
      <c r="AI17" s="569"/>
      <c r="AJ17" s="569"/>
    </row>
    <row r="18" spans="1:36" s="156" customFormat="1" ht="13.5" customHeight="1" x14ac:dyDescent="0.25">
      <c r="A18" s="142">
        <f t="shared" si="0"/>
        <v>16</v>
      </c>
      <c r="B18" s="142" t="s">
        <v>1472</v>
      </c>
      <c r="C18" s="1001" t="s">
        <v>519</v>
      </c>
      <c r="D18" s="1028">
        <v>45827</v>
      </c>
      <c r="E18" s="7" t="s">
        <v>877</v>
      </c>
      <c r="F18" s="708" t="s">
        <v>1563</v>
      </c>
      <c r="G18" s="1028"/>
      <c r="H18" s="143" t="s">
        <v>1566</v>
      </c>
      <c r="I18" s="1028"/>
      <c r="J18" s="1002">
        <v>947</v>
      </c>
      <c r="K18" s="892"/>
      <c r="L18" s="892"/>
      <c r="M18" s="892"/>
      <c r="N18" s="161"/>
      <c r="O18" s="1005">
        <v>45918</v>
      </c>
      <c r="P18" s="953">
        <v>45953</v>
      </c>
      <c r="Q18" s="953"/>
      <c r="R18" s="715"/>
      <c r="S18" s="715"/>
      <c r="T18" s="715"/>
      <c r="U18" s="701"/>
      <c r="V18" s="701"/>
      <c r="W18" s="701"/>
      <c r="X18" s="701"/>
      <c r="Y18" s="1136"/>
      <c r="Z18" s="898"/>
      <c r="AA18" s="164"/>
      <c r="AB18" s="1138"/>
      <c r="AC18" s="569"/>
      <c r="AD18" s="569"/>
      <c r="AE18" s="569"/>
      <c r="AF18" s="740">
        <v>27.14</v>
      </c>
      <c r="AG18" s="569"/>
      <c r="AH18" s="569"/>
      <c r="AI18" s="569"/>
      <c r="AJ18" s="569"/>
    </row>
    <row r="19" spans="1:36" s="156" customFormat="1" ht="13.5" customHeight="1" x14ac:dyDescent="0.25">
      <c r="A19" s="142">
        <f t="shared" si="0"/>
        <v>17</v>
      </c>
      <c r="B19" s="142" t="s">
        <v>1472</v>
      </c>
      <c r="C19" s="234" t="s">
        <v>519</v>
      </c>
      <c r="D19" s="143">
        <v>45827</v>
      </c>
      <c r="E19" s="7" t="s">
        <v>516</v>
      </c>
      <c r="F19" s="708" t="s">
        <v>1563</v>
      </c>
      <c r="G19" s="143"/>
      <c r="H19" s="140" t="s">
        <v>1557</v>
      </c>
      <c r="I19" s="143"/>
      <c r="J19" s="7">
        <v>5528</v>
      </c>
      <c r="K19" s="892"/>
      <c r="L19" s="892"/>
      <c r="M19" s="892"/>
      <c r="N19" s="161"/>
      <c r="O19" s="1005">
        <v>45920</v>
      </c>
      <c r="P19" s="953">
        <v>45958</v>
      </c>
      <c r="Q19" s="953"/>
      <c r="R19" s="715"/>
      <c r="S19" s="715"/>
      <c r="T19" s="715"/>
      <c r="U19" s="701"/>
      <c r="V19" s="701"/>
      <c r="W19" s="701"/>
      <c r="X19" s="701"/>
      <c r="Y19" s="1136"/>
      <c r="Z19" s="898"/>
      <c r="AA19" s="164"/>
      <c r="AB19" s="569"/>
      <c r="AC19" s="569"/>
      <c r="AD19" s="569"/>
      <c r="AE19" s="569"/>
      <c r="AF19" s="740">
        <v>23.5</v>
      </c>
      <c r="AG19" s="569"/>
      <c r="AH19" s="569"/>
      <c r="AI19" s="569"/>
      <c r="AJ19" s="569"/>
    </row>
    <row r="20" spans="1:36" s="156" customFormat="1" ht="13.5" customHeight="1" x14ac:dyDescent="0.25">
      <c r="A20" s="142">
        <f t="shared" si="0"/>
        <v>18</v>
      </c>
      <c r="B20" s="142" t="s">
        <v>1472</v>
      </c>
      <c r="C20" s="234" t="s">
        <v>519</v>
      </c>
      <c r="D20" s="143">
        <v>45827</v>
      </c>
      <c r="E20" s="7" t="s">
        <v>1112</v>
      </c>
      <c r="F20" s="708" t="s">
        <v>1563</v>
      </c>
      <c r="G20" s="143"/>
      <c r="H20" s="140" t="s">
        <v>1557</v>
      </c>
      <c r="I20" s="143"/>
      <c r="J20" s="7">
        <v>4870</v>
      </c>
      <c r="K20" s="892"/>
      <c r="L20" s="892"/>
      <c r="M20" s="892"/>
      <c r="N20" s="161"/>
      <c r="O20" s="1005">
        <v>45925</v>
      </c>
      <c r="P20" s="953">
        <v>45964</v>
      </c>
      <c r="Q20" s="953"/>
      <c r="R20" s="715"/>
      <c r="S20" s="715"/>
      <c r="T20" s="715"/>
      <c r="U20" s="701"/>
      <c r="V20" s="701"/>
      <c r="W20" s="701"/>
      <c r="X20" s="701"/>
      <c r="Y20" s="1136"/>
      <c r="Z20" s="898"/>
      <c r="AA20" s="164"/>
      <c r="AB20" s="569"/>
      <c r="AC20" s="569"/>
      <c r="AD20" s="569"/>
      <c r="AE20" s="569"/>
      <c r="AF20" s="740">
        <v>33.03</v>
      </c>
      <c r="AG20" s="569"/>
      <c r="AH20" s="569"/>
      <c r="AI20" s="569"/>
      <c r="AJ20" s="569"/>
    </row>
    <row r="21" spans="1:36" s="156" customFormat="1" ht="13.5" customHeight="1" x14ac:dyDescent="0.25">
      <c r="A21" s="142">
        <f t="shared" si="0"/>
        <v>19</v>
      </c>
      <c r="B21" s="142" t="s">
        <v>1472</v>
      </c>
      <c r="C21" s="234" t="s">
        <v>519</v>
      </c>
      <c r="D21" s="143">
        <v>45827</v>
      </c>
      <c r="E21" s="7" t="s">
        <v>574</v>
      </c>
      <c r="F21" s="708" t="s">
        <v>1563</v>
      </c>
      <c r="G21" s="143"/>
      <c r="H21" s="140" t="s">
        <v>1557</v>
      </c>
      <c r="I21" s="143" t="s">
        <v>1545</v>
      </c>
      <c r="J21" s="7">
        <v>3981</v>
      </c>
      <c r="K21" s="892"/>
      <c r="L21" s="892"/>
      <c r="M21" s="892"/>
      <c r="N21" s="161"/>
      <c r="O21" s="1005">
        <v>45920</v>
      </c>
      <c r="P21" s="953">
        <v>45957</v>
      </c>
      <c r="Q21" s="953"/>
      <c r="R21" s="715"/>
      <c r="S21" s="715"/>
      <c r="T21" s="715"/>
      <c r="U21" s="701"/>
      <c r="V21" s="701"/>
      <c r="W21" s="701"/>
      <c r="X21" s="701"/>
      <c r="Y21" s="1136"/>
      <c r="Z21" s="898"/>
      <c r="AA21" s="164"/>
      <c r="AB21" s="569"/>
      <c r="AC21" s="569"/>
      <c r="AD21" s="569"/>
      <c r="AE21" s="569"/>
      <c r="AF21" s="740">
        <v>23.25</v>
      </c>
      <c r="AG21" s="569"/>
      <c r="AH21" s="569"/>
      <c r="AI21" s="569"/>
      <c r="AJ21" s="569"/>
    </row>
    <row r="22" spans="1:36" s="156" customFormat="1" ht="13.5" customHeight="1" x14ac:dyDescent="0.25">
      <c r="A22" s="142">
        <f t="shared" si="0"/>
        <v>20</v>
      </c>
      <c r="B22" s="1173" t="s">
        <v>1472</v>
      </c>
      <c r="C22" s="234" t="s">
        <v>519</v>
      </c>
      <c r="D22" s="143">
        <v>45827</v>
      </c>
      <c r="E22" s="7" t="s">
        <v>1539</v>
      </c>
      <c r="F22" s="708" t="s">
        <v>1563</v>
      </c>
      <c r="G22" s="143"/>
      <c r="H22" s="140" t="s">
        <v>1556</v>
      </c>
      <c r="I22" s="143"/>
      <c r="J22" s="7">
        <v>2658</v>
      </c>
      <c r="K22" s="892"/>
      <c r="L22" s="892"/>
      <c r="M22" s="892"/>
      <c r="N22" s="161"/>
      <c r="O22" s="1005">
        <f t="shared" si="4"/>
        <v>45903</v>
      </c>
      <c r="P22" s="953">
        <v>45933</v>
      </c>
      <c r="Q22" s="953"/>
      <c r="R22" s="715"/>
      <c r="S22" s="715"/>
      <c r="T22" s="715"/>
      <c r="U22" s="701"/>
      <c r="V22" s="701"/>
      <c r="W22" s="701"/>
      <c r="X22" s="701"/>
      <c r="Y22" s="1136"/>
      <c r="Z22" s="898"/>
      <c r="AA22" s="164"/>
      <c r="AB22" s="569"/>
      <c r="AC22" s="569"/>
      <c r="AD22" s="1174"/>
      <c r="AE22" s="569"/>
      <c r="AF22" s="740">
        <v>13.65</v>
      </c>
      <c r="AG22" s="569"/>
      <c r="AH22" s="569"/>
      <c r="AI22" s="569"/>
      <c r="AJ22" s="569"/>
    </row>
    <row r="23" spans="1:36" s="156" customFormat="1" ht="13.5" customHeight="1" x14ac:dyDescent="0.25">
      <c r="A23" s="142">
        <f t="shared" si="0"/>
        <v>21</v>
      </c>
      <c r="B23" s="1173" t="s">
        <v>1472</v>
      </c>
      <c r="C23" s="234" t="s">
        <v>519</v>
      </c>
      <c r="D23" s="143">
        <v>45827</v>
      </c>
      <c r="E23" s="7" t="s">
        <v>1485</v>
      </c>
      <c r="F23" s="708" t="s">
        <v>1563</v>
      </c>
      <c r="G23" s="143"/>
      <c r="H23" s="140" t="s">
        <v>1556</v>
      </c>
      <c r="I23" s="710" t="s">
        <v>1542</v>
      </c>
      <c r="J23" s="7">
        <v>3175</v>
      </c>
      <c r="K23" s="892"/>
      <c r="L23" s="892"/>
      <c r="M23" s="892"/>
      <c r="N23" s="161"/>
      <c r="O23" s="1005">
        <v>45901</v>
      </c>
      <c r="P23" s="953">
        <v>45943</v>
      </c>
      <c r="Q23" s="953"/>
      <c r="R23" s="715"/>
      <c r="S23" s="715"/>
      <c r="T23" s="715"/>
      <c r="U23" s="701"/>
      <c r="V23" s="701"/>
      <c r="W23" s="701"/>
      <c r="X23" s="701"/>
      <c r="Y23" s="1136"/>
      <c r="Z23" s="898"/>
      <c r="AA23" s="164"/>
      <c r="AB23" s="569"/>
      <c r="AC23" s="569"/>
      <c r="AD23" s="1174"/>
      <c r="AE23" s="569"/>
      <c r="AF23" s="740">
        <v>17.8</v>
      </c>
      <c r="AG23" s="569"/>
      <c r="AH23" s="569"/>
      <c r="AI23" s="569"/>
      <c r="AJ23" s="569"/>
    </row>
    <row r="24" spans="1:36" s="156" customFormat="1" ht="13.5" customHeight="1" x14ac:dyDescent="0.25">
      <c r="A24" s="142">
        <f t="shared" si="0"/>
        <v>22</v>
      </c>
      <c r="B24" s="1173" t="s">
        <v>1472</v>
      </c>
      <c r="C24" s="234" t="s">
        <v>519</v>
      </c>
      <c r="D24" s="143">
        <v>45861</v>
      </c>
      <c r="E24" s="486" t="s">
        <v>1210</v>
      </c>
      <c r="F24" s="153"/>
      <c r="G24" s="143"/>
      <c r="H24" s="140"/>
      <c r="I24" s="143"/>
      <c r="J24" s="486">
        <v>733</v>
      </c>
      <c r="K24" s="892" t="s">
        <v>1680</v>
      </c>
      <c r="L24" s="892"/>
      <c r="M24" s="892"/>
      <c r="N24" s="161"/>
      <c r="O24" s="711"/>
      <c r="P24" s="715">
        <v>45961</v>
      </c>
      <c r="Q24" s="1211"/>
      <c r="R24" s="715" t="s">
        <v>1682</v>
      </c>
      <c r="S24" s="715"/>
      <c r="T24" s="715"/>
      <c r="U24" s="701"/>
      <c r="V24" s="701"/>
      <c r="W24" s="701"/>
      <c r="X24" s="701"/>
      <c r="Y24" s="1136"/>
      <c r="Z24" s="898"/>
      <c r="AA24" s="164"/>
      <c r="AB24" s="569"/>
      <c r="AC24" s="569"/>
      <c r="AD24" s="462"/>
      <c r="AE24" s="462"/>
      <c r="AF24" s="996"/>
      <c r="AG24" s="462"/>
      <c r="AH24" s="462"/>
      <c r="AI24" s="462"/>
      <c r="AJ24" s="462"/>
    </row>
    <row r="25" spans="1:36" s="156" customFormat="1" ht="13.5" customHeight="1" x14ac:dyDescent="0.25">
      <c r="A25" s="142">
        <f t="shared" si="0"/>
        <v>23</v>
      </c>
      <c r="B25" s="1173" t="s">
        <v>1472</v>
      </c>
      <c r="C25" s="234" t="s">
        <v>519</v>
      </c>
      <c r="D25" s="143">
        <v>45861</v>
      </c>
      <c r="E25" s="7" t="s">
        <v>1640</v>
      </c>
      <c r="F25" s="153"/>
      <c r="G25" s="143"/>
      <c r="H25" s="140"/>
      <c r="I25" s="143"/>
      <c r="J25" s="7">
        <v>5547</v>
      </c>
      <c r="K25" s="892"/>
      <c r="L25" s="892"/>
      <c r="M25" s="892"/>
      <c r="N25" s="161"/>
      <c r="O25" s="711"/>
      <c r="P25" s="715">
        <v>46003</v>
      </c>
      <c r="Q25" s="1211"/>
      <c r="R25" s="715" t="s">
        <v>1683</v>
      </c>
      <c r="S25" s="715"/>
      <c r="T25" s="715"/>
      <c r="U25" s="701"/>
      <c r="V25" s="701"/>
      <c r="W25" s="701"/>
      <c r="X25" s="701"/>
      <c r="Y25" s="1136"/>
      <c r="Z25" s="898"/>
      <c r="AA25" s="164"/>
      <c r="AB25" s="569"/>
      <c r="AC25" s="569"/>
      <c r="AD25" s="462"/>
      <c r="AE25" s="462"/>
      <c r="AF25" s="996"/>
      <c r="AG25" s="462"/>
      <c r="AH25" s="462"/>
      <c r="AI25" s="462"/>
      <c r="AJ25" s="462"/>
    </row>
    <row r="26" spans="1:36" s="156" customFormat="1" ht="13.5" customHeight="1" x14ac:dyDescent="0.25">
      <c r="A26" s="142">
        <f t="shared" si="0"/>
        <v>24</v>
      </c>
      <c r="B26" s="1173" t="s">
        <v>1472</v>
      </c>
      <c r="C26" s="234" t="s">
        <v>519</v>
      </c>
      <c r="D26" s="143">
        <v>45861</v>
      </c>
      <c r="E26" s="7" t="s">
        <v>1641</v>
      </c>
      <c r="F26" s="153"/>
      <c r="G26" s="143"/>
      <c r="H26" s="140"/>
      <c r="I26" s="143"/>
      <c r="J26" s="7">
        <v>2644</v>
      </c>
      <c r="K26" s="892"/>
      <c r="L26" s="892"/>
      <c r="M26" s="892"/>
      <c r="N26" s="161"/>
      <c r="O26" s="711"/>
      <c r="P26" s="715">
        <v>45983</v>
      </c>
      <c r="Q26" s="1211"/>
      <c r="R26" s="715" t="s">
        <v>1684</v>
      </c>
      <c r="S26" s="715"/>
      <c r="T26" s="715"/>
      <c r="U26" s="701"/>
      <c r="V26" s="701"/>
      <c r="W26" s="701"/>
      <c r="X26" s="701"/>
      <c r="Y26" s="1136"/>
      <c r="Z26" s="898"/>
      <c r="AA26" s="164"/>
      <c r="AB26" s="569"/>
      <c r="AC26" s="569"/>
      <c r="AD26" s="462"/>
      <c r="AE26" s="462"/>
      <c r="AF26" s="996"/>
      <c r="AG26" s="462"/>
      <c r="AH26" s="462"/>
      <c r="AI26" s="462"/>
      <c r="AJ26" s="462"/>
    </row>
    <row r="27" spans="1:36" s="156" customFormat="1" ht="13.5" customHeight="1" x14ac:dyDescent="0.25">
      <c r="A27" s="142">
        <f t="shared" si="0"/>
        <v>25</v>
      </c>
      <c r="B27" s="1173" t="s">
        <v>1472</v>
      </c>
      <c r="C27" s="234" t="s">
        <v>519</v>
      </c>
      <c r="D27" s="143">
        <v>45861</v>
      </c>
      <c r="E27" s="7" t="s">
        <v>1642</v>
      </c>
      <c r="F27" s="153"/>
      <c r="G27" s="143"/>
      <c r="H27" s="140"/>
      <c r="I27" s="143"/>
      <c r="J27" s="7">
        <v>3317</v>
      </c>
      <c r="K27" s="892"/>
      <c r="L27" s="892"/>
      <c r="M27" s="892"/>
      <c r="N27" s="161"/>
      <c r="O27" s="711">
        <f>P27-30</f>
        <v>45960</v>
      </c>
      <c r="P27" s="715">
        <v>45990</v>
      </c>
      <c r="Q27" s="1211"/>
      <c r="R27" s="715"/>
      <c r="S27" s="715" t="s">
        <v>1676</v>
      </c>
      <c r="T27" s="715"/>
      <c r="U27" s="701"/>
      <c r="V27" s="701"/>
      <c r="W27" s="701"/>
      <c r="X27" s="701"/>
      <c r="Y27" s="1136"/>
      <c r="Z27" s="898"/>
      <c r="AA27" s="164"/>
      <c r="AB27" s="569"/>
      <c r="AC27" s="569"/>
      <c r="AD27" s="462"/>
      <c r="AE27" s="462"/>
      <c r="AF27" s="996"/>
      <c r="AG27" s="462"/>
      <c r="AH27" s="462"/>
      <c r="AI27" s="462"/>
      <c r="AJ27" s="462"/>
    </row>
    <row r="28" spans="1:36" s="156" customFormat="1" ht="13.5" customHeight="1" x14ac:dyDescent="0.25">
      <c r="A28" s="142">
        <f t="shared" si="0"/>
        <v>26</v>
      </c>
      <c r="B28" s="1173" t="s">
        <v>1472</v>
      </c>
      <c r="C28" s="234" t="s">
        <v>519</v>
      </c>
      <c r="D28" s="143">
        <v>45861</v>
      </c>
      <c r="E28" s="7" t="s">
        <v>1643</v>
      </c>
      <c r="F28" s="153"/>
      <c r="G28" s="143"/>
      <c r="H28" s="140"/>
      <c r="I28" s="143"/>
      <c r="J28" s="7">
        <v>3031</v>
      </c>
      <c r="K28" s="892"/>
      <c r="L28" s="892"/>
      <c r="M28" s="892"/>
      <c r="N28" s="161"/>
      <c r="O28" s="711">
        <f>P28-30</f>
        <v>45953</v>
      </c>
      <c r="P28" s="715">
        <v>45983</v>
      </c>
      <c r="Q28" s="1211"/>
      <c r="R28" s="715"/>
      <c r="S28" s="715"/>
      <c r="T28" s="715"/>
      <c r="U28" s="701"/>
      <c r="V28" s="701"/>
      <c r="W28" s="701"/>
      <c r="X28" s="701"/>
      <c r="Y28" s="1136"/>
      <c r="Z28" s="898"/>
      <c r="AA28" s="164"/>
      <c r="AB28" s="569"/>
      <c r="AC28" s="569"/>
      <c r="AD28" s="462"/>
      <c r="AE28" s="462"/>
      <c r="AF28" s="996"/>
      <c r="AG28" s="462"/>
      <c r="AH28" s="462"/>
      <c r="AI28" s="462"/>
      <c r="AJ28" s="462"/>
    </row>
    <row r="29" spans="1:36" s="156" customFormat="1" ht="13.5" customHeight="1" x14ac:dyDescent="0.25">
      <c r="A29" s="142">
        <f t="shared" si="0"/>
        <v>27</v>
      </c>
      <c r="B29" s="1173" t="s">
        <v>1472</v>
      </c>
      <c r="C29" s="234" t="s">
        <v>519</v>
      </c>
      <c r="D29" s="143">
        <v>45861</v>
      </c>
      <c r="E29" s="7" t="s">
        <v>1484</v>
      </c>
      <c r="F29" s="153"/>
      <c r="G29" s="143" t="s">
        <v>1559</v>
      </c>
      <c r="H29" s="140" t="s">
        <v>1555</v>
      </c>
      <c r="I29" s="143" t="s">
        <v>1679</v>
      </c>
      <c r="J29" s="7">
        <v>3320</v>
      </c>
      <c r="K29" s="892"/>
      <c r="L29" s="892"/>
      <c r="M29" s="892"/>
      <c r="N29" s="161"/>
      <c r="O29" s="711">
        <f>P29-30</f>
        <v>45960</v>
      </c>
      <c r="P29" s="715">
        <v>45990</v>
      </c>
      <c r="Q29" s="1211"/>
      <c r="R29" s="715"/>
      <c r="S29" s="715" t="s">
        <v>1677</v>
      </c>
      <c r="T29" s="715"/>
      <c r="U29" s="701"/>
      <c r="V29" s="701"/>
      <c r="W29" s="701"/>
      <c r="X29" s="701"/>
      <c r="Y29" s="1136"/>
      <c r="Z29" s="898"/>
      <c r="AA29" s="164"/>
      <c r="AB29" s="569"/>
      <c r="AC29" s="569"/>
      <c r="AD29" s="462"/>
      <c r="AE29" s="462"/>
      <c r="AF29" s="996"/>
      <c r="AG29" s="462"/>
      <c r="AH29" s="462"/>
      <c r="AI29" s="462"/>
      <c r="AJ29" s="462"/>
    </row>
    <row r="30" spans="1:36" s="156" customFormat="1" ht="13.5" customHeight="1" x14ac:dyDescent="0.25">
      <c r="A30" s="142">
        <f t="shared" si="0"/>
        <v>28</v>
      </c>
      <c r="B30" s="1173" t="s">
        <v>1472</v>
      </c>
      <c r="C30" s="234" t="s">
        <v>519</v>
      </c>
      <c r="D30" s="143">
        <v>45861</v>
      </c>
      <c r="E30" s="7" t="s">
        <v>999</v>
      </c>
      <c r="F30" s="153"/>
      <c r="G30" s="143"/>
      <c r="H30" s="140"/>
      <c r="I30" s="143"/>
      <c r="J30" s="7">
        <v>3748</v>
      </c>
      <c r="K30" s="892"/>
      <c r="L30" s="892"/>
      <c r="M30" s="892"/>
      <c r="N30" s="161"/>
      <c r="O30" s="711"/>
      <c r="P30" s="715">
        <v>45988</v>
      </c>
      <c r="Q30" s="1211"/>
      <c r="R30" s="715"/>
      <c r="S30" s="715"/>
      <c r="T30" s="715"/>
      <c r="U30" s="701"/>
      <c r="V30" s="701"/>
      <c r="W30" s="701"/>
      <c r="X30" s="701"/>
      <c r="Y30" s="1136"/>
      <c r="Z30" s="898"/>
      <c r="AA30" s="164"/>
      <c r="AB30" s="569"/>
      <c r="AC30" s="569"/>
      <c r="AD30" s="462"/>
      <c r="AE30" s="462"/>
      <c r="AF30" s="996"/>
      <c r="AG30" s="462"/>
      <c r="AH30" s="462"/>
      <c r="AI30" s="462"/>
      <c r="AJ30" s="462"/>
    </row>
    <row r="31" spans="1:36" s="156" customFormat="1" ht="13.5" customHeight="1" x14ac:dyDescent="0.25">
      <c r="A31" s="142">
        <f t="shared" si="0"/>
        <v>29</v>
      </c>
      <c r="B31" s="1173" t="s">
        <v>1472</v>
      </c>
      <c r="C31" s="234" t="s">
        <v>519</v>
      </c>
      <c r="D31" s="143">
        <v>45861</v>
      </c>
      <c r="E31" s="7" t="s">
        <v>1644</v>
      </c>
      <c r="F31" s="153"/>
      <c r="G31" s="143"/>
      <c r="H31" s="140"/>
      <c r="I31" s="143"/>
      <c r="J31" s="7">
        <v>2765</v>
      </c>
      <c r="K31" s="892"/>
      <c r="L31" s="892"/>
      <c r="M31" s="892"/>
      <c r="N31" s="161"/>
      <c r="O31" s="711"/>
      <c r="P31" s="715">
        <v>45992</v>
      </c>
      <c r="Q31" s="1211"/>
      <c r="R31" s="715"/>
      <c r="S31" s="715"/>
      <c r="T31" s="715"/>
      <c r="U31" s="701"/>
      <c r="V31" s="701"/>
      <c r="W31" s="701"/>
      <c r="X31" s="701"/>
      <c r="Y31" s="1136"/>
      <c r="Z31" s="898"/>
      <c r="AA31" s="164"/>
      <c r="AB31" s="569"/>
      <c r="AC31" s="569"/>
      <c r="AD31" s="462"/>
      <c r="AE31" s="462"/>
      <c r="AF31" s="996"/>
      <c r="AG31" s="462"/>
      <c r="AH31" s="462"/>
      <c r="AI31" s="462"/>
      <c r="AJ31" s="462"/>
    </row>
    <row r="32" spans="1:36" s="156" customFormat="1" ht="13.5" customHeight="1" x14ac:dyDescent="0.25">
      <c r="A32" s="142">
        <f t="shared" si="0"/>
        <v>30</v>
      </c>
      <c r="B32" s="1173" t="s">
        <v>1472</v>
      </c>
      <c r="C32" s="234" t="s">
        <v>519</v>
      </c>
      <c r="D32" s="143">
        <v>45861</v>
      </c>
      <c r="E32" s="7" t="s">
        <v>1645</v>
      </c>
      <c r="F32" s="153"/>
      <c r="G32" s="143"/>
      <c r="H32" s="140"/>
      <c r="I32" s="143"/>
      <c r="J32" s="7">
        <v>2110</v>
      </c>
      <c r="K32" s="892"/>
      <c r="L32" s="892"/>
      <c r="M32" s="892"/>
      <c r="N32" s="161"/>
      <c r="O32" s="711"/>
      <c r="P32" s="715">
        <v>45961</v>
      </c>
      <c r="Q32" s="1211"/>
      <c r="R32" s="715"/>
      <c r="S32" s="715"/>
      <c r="T32" s="715"/>
      <c r="U32" s="701"/>
      <c r="V32" s="701"/>
      <c r="W32" s="701"/>
      <c r="X32" s="701"/>
      <c r="Y32" s="1136"/>
      <c r="Z32" s="898"/>
      <c r="AA32" s="164"/>
      <c r="AB32" s="569"/>
      <c r="AC32" s="569"/>
      <c r="AD32" s="462"/>
      <c r="AE32" s="462"/>
      <c r="AF32" s="996"/>
      <c r="AG32" s="462"/>
      <c r="AH32" s="462"/>
      <c r="AI32" s="462"/>
      <c r="AJ32" s="462"/>
    </row>
    <row r="33" spans="1:36" s="156" customFormat="1" ht="13.5" customHeight="1" x14ac:dyDescent="0.25">
      <c r="A33" s="142">
        <f t="shared" si="0"/>
        <v>31</v>
      </c>
      <c r="B33" s="1173" t="s">
        <v>1472</v>
      </c>
      <c r="C33" s="234" t="s">
        <v>519</v>
      </c>
      <c r="D33" s="143">
        <v>45861</v>
      </c>
      <c r="E33" s="486" t="s">
        <v>1646</v>
      </c>
      <c r="F33" s="153"/>
      <c r="G33" s="143"/>
      <c r="H33" s="140"/>
      <c r="I33" s="143"/>
      <c r="J33" s="486">
        <v>431</v>
      </c>
      <c r="K33" s="892" t="s">
        <v>1680</v>
      </c>
      <c r="L33" s="892"/>
      <c r="M33" s="892"/>
      <c r="N33" s="161"/>
      <c r="O33" s="711"/>
      <c r="P33" s="715">
        <v>45991</v>
      </c>
      <c r="Q33" s="1211"/>
      <c r="R33" s="715"/>
      <c r="S33" s="715"/>
      <c r="T33" s="715"/>
      <c r="U33" s="701"/>
      <c r="V33" s="701"/>
      <c r="W33" s="701"/>
      <c r="X33" s="701"/>
      <c r="Y33" s="1136"/>
      <c r="Z33" s="898"/>
      <c r="AA33" s="164"/>
      <c r="AB33" s="569"/>
      <c r="AC33" s="569"/>
      <c r="AD33" s="462"/>
      <c r="AE33" s="462"/>
      <c r="AF33" s="996"/>
      <c r="AG33" s="462"/>
      <c r="AH33" s="462"/>
      <c r="AI33" s="462"/>
      <c r="AJ33" s="462"/>
    </row>
    <row r="34" spans="1:36" s="156" customFormat="1" ht="13.5" customHeight="1" x14ac:dyDescent="0.25">
      <c r="A34" s="142">
        <f t="shared" si="0"/>
        <v>32</v>
      </c>
      <c r="B34" s="1173" t="s">
        <v>1472</v>
      </c>
      <c r="C34" s="234" t="s">
        <v>519</v>
      </c>
      <c r="D34" s="143">
        <v>45861</v>
      </c>
      <c r="E34" s="486" t="s">
        <v>1647</v>
      </c>
      <c r="F34" s="153"/>
      <c r="G34" s="143"/>
      <c r="H34" s="140"/>
      <c r="I34" s="143"/>
      <c r="J34" s="486">
        <v>382</v>
      </c>
      <c r="K34" s="892" t="s">
        <v>1680</v>
      </c>
      <c r="L34" s="892"/>
      <c r="M34" s="892"/>
      <c r="N34" s="161"/>
      <c r="O34" s="711"/>
      <c r="P34" s="715">
        <v>45991</v>
      </c>
      <c r="Q34" s="1211"/>
      <c r="R34" s="715"/>
      <c r="S34" s="715"/>
      <c r="T34" s="715"/>
      <c r="U34" s="701"/>
      <c r="V34" s="701"/>
      <c r="W34" s="701"/>
      <c r="X34" s="701"/>
      <c r="Y34" s="1136"/>
      <c r="Z34" s="898"/>
      <c r="AA34" s="164"/>
      <c r="AB34" s="569"/>
      <c r="AC34" s="569"/>
      <c r="AD34" s="462"/>
      <c r="AE34" s="462"/>
      <c r="AF34" s="996"/>
      <c r="AG34" s="462"/>
      <c r="AH34" s="462"/>
      <c r="AI34" s="462"/>
      <c r="AJ34" s="462"/>
    </row>
    <row r="35" spans="1:36" s="156" customFormat="1" ht="13.5" customHeight="1" x14ac:dyDescent="0.25">
      <c r="A35" s="142">
        <f t="shared" si="0"/>
        <v>33</v>
      </c>
      <c r="B35" s="1173" t="s">
        <v>1472</v>
      </c>
      <c r="C35" s="234" t="s">
        <v>519</v>
      </c>
      <c r="D35" s="143">
        <v>45861</v>
      </c>
      <c r="E35" s="486" t="s">
        <v>1648</v>
      </c>
      <c r="F35" s="153"/>
      <c r="G35" s="143"/>
      <c r="H35" s="140"/>
      <c r="I35" s="143"/>
      <c r="J35" s="486">
        <v>903</v>
      </c>
      <c r="K35" s="892" t="s">
        <v>1680</v>
      </c>
      <c r="L35" s="892"/>
      <c r="M35" s="892"/>
      <c r="N35" s="161"/>
      <c r="O35" s="711">
        <v>45962</v>
      </c>
      <c r="P35" s="715">
        <v>46013</v>
      </c>
      <c r="Q35" s="1211"/>
      <c r="R35" s="715" t="s">
        <v>1685</v>
      </c>
      <c r="S35" s="715"/>
      <c r="T35" s="715"/>
      <c r="U35" s="701"/>
      <c r="V35" s="701"/>
      <c r="W35" s="701"/>
      <c r="X35" s="701"/>
      <c r="Y35" s="1136"/>
      <c r="Z35" s="898"/>
      <c r="AA35" s="164"/>
      <c r="AB35" s="569"/>
      <c r="AC35" s="569"/>
      <c r="AD35" s="462"/>
      <c r="AE35" s="462"/>
      <c r="AF35" s="996"/>
      <c r="AG35" s="462"/>
      <c r="AH35" s="462"/>
      <c r="AI35" s="462"/>
      <c r="AJ35" s="462"/>
    </row>
    <row r="36" spans="1:36" s="156" customFormat="1" ht="13.5" customHeight="1" x14ac:dyDescent="0.25">
      <c r="A36" s="142">
        <f t="shared" si="0"/>
        <v>34</v>
      </c>
      <c r="B36" s="1173" t="s">
        <v>1472</v>
      </c>
      <c r="C36" s="234" t="s">
        <v>519</v>
      </c>
      <c r="D36" s="143">
        <v>45861</v>
      </c>
      <c r="E36" s="7" t="s">
        <v>1649</v>
      </c>
      <c r="F36" s="153"/>
      <c r="G36" s="143"/>
      <c r="H36" s="140"/>
      <c r="I36" s="143"/>
      <c r="J36" s="7">
        <v>4843</v>
      </c>
      <c r="K36" s="892"/>
      <c r="L36" s="892"/>
      <c r="M36" s="892"/>
      <c r="N36" s="161"/>
      <c r="O36" s="711"/>
      <c r="P36" s="715">
        <v>45992</v>
      </c>
      <c r="Q36" s="1211"/>
      <c r="R36" s="715"/>
      <c r="S36" s="715"/>
      <c r="T36" s="715"/>
      <c r="U36" s="701"/>
      <c r="V36" s="701"/>
      <c r="W36" s="701"/>
      <c r="X36" s="701"/>
      <c r="Y36" s="1136"/>
      <c r="Z36" s="898"/>
      <c r="AA36" s="164"/>
      <c r="AB36" s="569"/>
      <c r="AC36" s="569"/>
      <c r="AD36" s="462"/>
      <c r="AE36" s="462"/>
      <c r="AF36" s="996"/>
      <c r="AG36" s="462"/>
      <c r="AH36" s="462"/>
      <c r="AI36" s="462"/>
      <c r="AJ36" s="462"/>
    </row>
    <row r="37" spans="1:36" s="156" customFormat="1" ht="13.5" customHeight="1" x14ac:dyDescent="0.25">
      <c r="A37" s="142">
        <f t="shared" si="0"/>
        <v>35</v>
      </c>
      <c r="B37" s="1173" t="s">
        <v>1472</v>
      </c>
      <c r="C37" s="234" t="s">
        <v>519</v>
      </c>
      <c r="D37" s="143">
        <v>45861</v>
      </c>
      <c r="E37" s="486" t="s">
        <v>877</v>
      </c>
      <c r="F37" s="153"/>
      <c r="G37" s="143"/>
      <c r="H37" s="140"/>
      <c r="I37" s="143"/>
      <c r="J37" s="486">
        <v>600</v>
      </c>
      <c r="K37" s="892" t="s">
        <v>1680</v>
      </c>
      <c r="L37" s="892"/>
      <c r="M37" s="892"/>
      <c r="N37" s="161"/>
      <c r="O37" s="711"/>
      <c r="P37" s="715">
        <v>45988</v>
      </c>
      <c r="Q37" s="1211"/>
      <c r="R37" s="715"/>
      <c r="S37" s="715"/>
      <c r="T37" s="715"/>
      <c r="U37" s="701"/>
      <c r="V37" s="701"/>
      <c r="W37" s="701"/>
      <c r="X37" s="701"/>
      <c r="Y37" s="1136"/>
      <c r="Z37" s="898"/>
      <c r="AA37" s="164"/>
      <c r="AB37" s="569"/>
      <c r="AC37" s="569"/>
      <c r="AD37" s="462"/>
      <c r="AE37" s="462"/>
      <c r="AF37" s="996"/>
      <c r="AG37" s="462"/>
      <c r="AH37" s="462"/>
      <c r="AI37" s="462"/>
      <c r="AJ37" s="462"/>
    </row>
    <row r="38" spans="1:36" s="156" customFormat="1" ht="13.5" customHeight="1" x14ac:dyDescent="0.25">
      <c r="A38" s="142">
        <f t="shared" si="0"/>
        <v>36</v>
      </c>
      <c r="B38" s="1173" t="s">
        <v>1472</v>
      </c>
      <c r="C38" s="234" t="s">
        <v>519</v>
      </c>
      <c r="D38" s="143">
        <v>45861</v>
      </c>
      <c r="E38" s="7" t="s">
        <v>878</v>
      </c>
      <c r="F38" s="153"/>
      <c r="G38" s="143"/>
      <c r="H38" s="140"/>
      <c r="I38" s="143"/>
      <c r="J38" s="7">
        <v>3352</v>
      </c>
      <c r="K38" s="892"/>
      <c r="L38" s="892"/>
      <c r="M38" s="892"/>
      <c r="N38" s="161"/>
      <c r="O38" s="711"/>
      <c r="P38" s="715">
        <v>45988</v>
      </c>
      <c r="Q38" s="1211"/>
      <c r="R38" s="715"/>
      <c r="S38" s="715"/>
      <c r="T38" s="715"/>
      <c r="U38" s="701"/>
      <c r="V38" s="701"/>
      <c r="W38" s="701"/>
      <c r="X38" s="701"/>
      <c r="Y38" s="1136"/>
      <c r="Z38" s="898"/>
      <c r="AA38" s="164"/>
      <c r="AB38" s="569"/>
      <c r="AC38" s="569"/>
      <c r="AD38" s="462"/>
      <c r="AE38" s="462"/>
      <c r="AF38" s="996"/>
      <c r="AG38" s="462"/>
      <c r="AH38" s="462"/>
      <c r="AI38" s="462"/>
      <c r="AJ38" s="462"/>
    </row>
    <row r="39" spans="1:36" s="156" customFormat="1" ht="13.5" customHeight="1" x14ac:dyDescent="0.25">
      <c r="A39" s="142">
        <f t="shared" si="0"/>
        <v>37</v>
      </c>
      <c r="B39" s="1173" t="s">
        <v>1472</v>
      </c>
      <c r="C39" s="234" t="s">
        <v>519</v>
      </c>
      <c r="D39" s="143">
        <v>45861</v>
      </c>
      <c r="E39" s="7" t="s">
        <v>631</v>
      </c>
      <c r="F39" s="153"/>
      <c r="G39" s="143"/>
      <c r="H39" s="140"/>
      <c r="I39" s="143"/>
      <c r="J39" s="7">
        <v>2211</v>
      </c>
      <c r="K39" s="892"/>
      <c r="L39" s="892"/>
      <c r="M39" s="892"/>
      <c r="N39" s="161"/>
      <c r="O39" s="711"/>
      <c r="P39" s="715">
        <v>45998</v>
      </c>
      <c r="Q39" s="1211"/>
      <c r="R39" s="715"/>
      <c r="S39" s="715"/>
      <c r="T39" s="715"/>
      <c r="U39" s="701"/>
      <c r="V39" s="701"/>
      <c r="W39" s="701"/>
      <c r="X39" s="701"/>
      <c r="Y39" s="1136"/>
      <c r="Z39" s="898"/>
      <c r="AA39" s="164"/>
      <c r="AB39" s="569"/>
      <c r="AC39" s="569"/>
      <c r="AD39" s="462"/>
      <c r="AE39" s="462"/>
      <c r="AF39" s="996"/>
      <c r="AG39" s="462"/>
      <c r="AH39" s="462"/>
      <c r="AI39" s="462"/>
      <c r="AJ39" s="462"/>
    </row>
    <row r="40" spans="1:36" s="156" customFormat="1" ht="13.5" customHeight="1" x14ac:dyDescent="0.25">
      <c r="A40" s="142">
        <f t="shared" si="0"/>
        <v>38</v>
      </c>
      <c r="B40" s="1173" t="s">
        <v>1472</v>
      </c>
      <c r="C40" s="234" t="s">
        <v>519</v>
      </c>
      <c r="D40" s="143">
        <v>45861</v>
      </c>
      <c r="E40" s="7" t="s">
        <v>1650</v>
      </c>
      <c r="F40" s="153"/>
      <c r="G40" s="143"/>
      <c r="H40" s="140"/>
      <c r="I40" s="143"/>
      <c r="J40" s="7">
        <v>2153</v>
      </c>
      <c r="K40" s="892"/>
      <c r="L40" s="892"/>
      <c r="M40" s="892"/>
      <c r="N40" s="161"/>
      <c r="O40" s="711"/>
      <c r="P40" s="715">
        <v>45983</v>
      </c>
      <c r="Q40" s="1211"/>
      <c r="R40" s="715"/>
      <c r="S40" s="715"/>
      <c r="T40" s="715"/>
      <c r="U40" s="701"/>
      <c r="V40" s="701"/>
      <c r="W40" s="701"/>
      <c r="X40" s="701"/>
      <c r="Y40" s="1136"/>
      <c r="Z40" s="898"/>
      <c r="AA40" s="164"/>
      <c r="AB40" s="569"/>
      <c r="AC40" s="569"/>
      <c r="AD40" s="462"/>
      <c r="AE40" s="462"/>
      <c r="AF40" s="996"/>
      <c r="AG40" s="462"/>
      <c r="AH40" s="462"/>
      <c r="AI40" s="462"/>
      <c r="AJ40" s="462"/>
    </row>
    <row r="41" spans="1:36" s="156" customFormat="1" ht="13.5" customHeight="1" x14ac:dyDescent="0.25">
      <c r="A41" s="142">
        <f t="shared" si="0"/>
        <v>39</v>
      </c>
      <c r="B41" s="1173" t="s">
        <v>1472</v>
      </c>
      <c r="C41" s="234" t="s">
        <v>519</v>
      </c>
      <c r="D41" s="143">
        <v>45861</v>
      </c>
      <c r="E41" s="7" t="s">
        <v>516</v>
      </c>
      <c r="F41" s="153"/>
      <c r="G41" s="143"/>
      <c r="H41" s="140"/>
      <c r="I41" s="143"/>
      <c r="J41" s="7">
        <v>2772</v>
      </c>
      <c r="K41" s="892"/>
      <c r="L41" s="892"/>
      <c r="M41" s="892"/>
      <c r="N41" s="161"/>
      <c r="O41" s="711"/>
      <c r="P41" s="715">
        <v>45993</v>
      </c>
      <c r="Q41" s="1211"/>
      <c r="R41" s="715"/>
      <c r="S41" s="715"/>
      <c r="T41" s="715"/>
      <c r="U41" s="701"/>
      <c r="V41" s="701"/>
      <c r="W41" s="701"/>
      <c r="X41" s="701"/>
      <c r="Y41" s="1136"/>
      <c r="Z41" s="898"/>
      <c r="AA41" s="164"/>
      <c r="AB41" s="569"/>
      <c r="AC41" s="569"/>
      <c r="AD41" s="462"/>
      <c r="AE41" s="462"/>
      <c r="AF41" s="996"/>
      <c r="AG41" s="462"/>
      <c r="AH41" s="462"/>
      <c r="AI41" s="462"/>
      <c r="AJ41" s="462"/>
    </row>
    <row r="42" spans="1:36" s="156" customFormat="1" ht="13.5" customHeight="1" x14ac:dyDescent="0.25">
      <c r="A42" s="142">
        <f t="shared" si="0"/>
        <v>40</v>
      </c>
      <c r="B42" s="1173" t="s">
        <v>1472</v>
      </c>
      <c r="C42" s="234" t="s">
        <v>519</v>
      </c>
      <c r="D42" s="143">
        <v>45861</v>
      </c>
      <c r="E42" s="7" t="s">
        <v>1214</v>
      </c>
      <c r="F42" s="153"/>
      <c r="G42" s="143"/>
      <c r="H42" s="140"/>
      <c r="I42" s="143"/>
      <c r="J42" s="7">
        <v>1590</v>
      </c>
      <c r="K42" s="892"/>
      <c r="L42" s="892"/>
      <c r="M42" s="892"/>
      <c r="N42" s="161"/>
      <c r="O42" s="711"/>
      <c r="P42" s="715">
        <v>45973</v>
      </c>
      <c r="Q42" s="1211"/>
      <c r="R42" s="715"/>
      <c r="S42" s="715"/>
      <c r="T42" s="715"/>
      <c r="U42" s="701"/>
      <c r="V42" s="701"/>
      <c r="W42" s="701"/>
      <c r="X42" s="701"/>
      <c r="Y42" s="1136"/>
      <c r="Z42" s="898"/>
      <c r="AA42" s="164"/>
      <c r="AB42" s="569"/>
      <c r="AC42" s="569"/>
      <c r="AD42" s="462"/>
      <c r="AE42" s="462"/>
      <c r="AF42" s="996"/>
      <c r="AG42" s="462"/>
      <c r="AH42" s="462"/>
      <c r="AI42" s="462"/>
      <c r="AJ42" s="462"/>
    </row>
    <row r="43" spans="1:36" s="156" customFormat="1" ht="13.5" customHeight="1" x14ac:dyDescent="0.25">
      <c r="A43" s="142">
        <f t="shared" si="0"/>
        <v>41</v>
      </c>
      <c r="B43" s="1173" t="s">
        <v>1472</v>
      </c>
      <c r="C43" s="234" t="s">
        <v>519</v>
      </c>
      <c r="D43" s="143">
        <v>45861</v>
      </c>
      <c r="E43" s="486" t="s">
        <v>1651</v>
      </c>
      <c r="F43" s="153"/>
      <c r="G43" s="143"/>
      <c r="H43" s="140"/>
      <c r="I43" s="143"/>
      <c r="J43" s="486">
        <v>590</v>
      </c>
      <c r="K43" s="892" t="s">
        <v>1680</v>
      </c>
      <c r="L43" s="892"/>
      <c r="M43" s="892"/>
      <c r="N43" s="161"/>
      <c r="O43" s="711"/>
      <c r="P43" s="715">
        <v>45998</v>
      </c>
      <c r="Q43" s="1211"/>
      <c r="R43" s="715"/>
      <c r="S43" s="715"/>
      <c r="T43" s="715"/>
      <c r="U43" s="701"/>
      <c r="V43" s="701"/>
      <c r="W43" s="701"/>
      <c r="X43" s="701"/>
      <c r="Y43" s="1136"/>
      <c r="Z43" s="898"/>
      <c r="AA43" s="164"/>
      <c r="AB43" s="569"/>
      <c r="AC43" s="569"/>
      <c r="AD43" s="462"/>
      <c r="AE43" s="462"/>
      <c r="AF43" s="996"/>
      <c r="AG43" s="462"/>
      <c r="AH43" s="462"/>
      <c r="AI43" s="462"/>
      <c r="AJ43" s="462"/>
    </row>
    <row r="44" spans="1:36" s="156" customFormat="1" ht="13.5" customHeight="1" x14ac:dyDescent="0.25">
      <c r="A44" s="142">
        <f t="shared" si="0"/>
        <v>42</v>
      </c>
      <c r="B44" s="1173" t="s">
        <v>1472</v>
      </c>
      <c r="C44" s="234" t="s">
        <v>519</v>
      </c>
      <c r="D44" s="143">
        <v>45861</v>
      </c>
      <c r="E44" s="7" t="s">
        <v>1652</v>
      </c>
      <c r="F44" s="153"/>
      <c r="G44" s="143"/>
      <c r="H44" s="140"/>
      <c r="I44" s="143"/>
      <c r="J44" s="7">
        <v>1517</v>
      </c>
      <c r="K44" s="892"/>
      <c r="L44" s="892"/>
      <c r="M44" s="892"/>
      <c r="N44" s="161"/>
      <c r="O44" s="711"/>
      <c r="P44" s="715">
        <v>45976</v>
      </c>
      <c r="Q44" s="1211"/>
      <c r="R44" s="715"/>
      <c r="S44" s="715"/>
      <c r="T44" s="715"/>
      <c r="U44" s="701"/>
      <c r="V44" s="701"/>
      <c r="W44" s="701"/>
      <c r="X44" s="701"/>
      <c r="Y44" s="1136"/>
      <c r="Z44" s="898"/>
      <c r="AA44" s="164"/>
      <c r="AB44" s="569"/>
      <c r="AC44" s="569"/>
      <c r="AD44" s="462"/>
      <c r="AE44" s="462"/>
      <c r="AF44" s="996"/>
      <c r="AG44" s="462"/>
      <c r="AH44" s="462"/>
      <c r="AI44" s="462"/>
      <c r="AJ44" s="462"/>
    </row>
    <row r="45" spans="1:36" s="156" customFormat="1" ht="13.5" customHeight="1" x14ac:dyDescent="0.25">
      <c r="A45" s="142">
        <f t="shared" si="0"/>
        <v>43</v>
      </c>
      <c r="B45" s="1173" t="s">
        <v>1472</v>
      </c>
      <c r="C45" s="234" t="s">
        <v>519</v>
      </c>
      <c r="D45" s="143">
        <v>45861</v>
      </c>
      <c r="E45" s="7" t="s">
        <v>1653</v>
      </c>
      <c r="F45" s="153"/>
      <c r="G45" s="143"/>
      <c r="H45" s="140"/>
      <c r="I45" s="143"/>
      <c r="J45" s="7">
        <v>2380</v>
      </c>
      <c r="K45" s="892"/>
      <c r="L45" s="892"/>
      <c r="M45" s="892"/>
      <c r="N45" s="161"/>
      <c r="O45" s="711"/>
      <c r="P45" s="715">
        <v>45971</v>
      </c>
      <c r="Q45" s="1211"/>
      <c r="R45" s="715"/>
      <c r="S45" s="715"/>
      <c r="T45" s="715"/>
      <c r="U45" s="701"/>
      <c r="V45" s="701"/>
      <c r="W45" s="701"/>
      <c r="X45" s="701"/>
      <c r="Y45" s="1136"/>
      <c r="Z45" s="898"/>
      <c r="AA45" s="164"/>
      <c r="AB45" s="569"/>
      <c r="AC45" s="569"/>
      <c r="AD45" s="462"/>
      <c r="AE45" s="462"/>
      <c r="AF45" s="996"/>
      <c r="AG45" s="462"/>
      <c r="AH45" s="462"/>
      <c r="AI45" s="462"/>
      <c r="AJ45" s="462"/>
    </row>
    <row r="46" spans="1:36" s="156" customFormat="1" ht="13.5" customHeight="1" x14ac:dyDescent="0.25">
      <c r="A46" s="142">
        <f t="shared" si="0"/>
        <v>44</v>
      </c>
      <c r="B46" s="1173" t="s">
        <v>1472</v>
      </c>
      <c r="C46" s="234" t="s">
        <v>519</v>
      </c>
      <c r="D46" s="143">
        <v>45861</v>
      </c>
      <c r="E46" s="7" t="s">
        <v>882</v>
      </c>
      <c r="F46" s="153"/>
      <c r="G46" s="143"/>
      <c r="H46" s="140"/>
      <c r="I46" s="143"/>
      <c r="J46" s="7">
        <v>2002</v>
      </c>
      <c r="K46" s="892"/>
      <c r="L46" s="892"/>
      <c r="M46" s="892"/>
      <c r="N46" s="161"/>
      <c r="O46" s="711"/>
      <c r="P46" s="715">
        <v>45989</v>
      </c>
      <c r="Q46" s="1211"/>
      <c r="R46" s="715"/>
      <c r="S46" s="715"/>
      <c r="T46" s="715"/>
      <c r="U46" s="701"/>
      <c r="V46" s="701"/>
      <c r="W46" s="701"/>
      <c r="X46" s="701"/>
      <c r="Y46" s="1136"/>
      <c r="Z46" s="898"/>
      <c r="AA46" s="164"/>
      <c r="AB46" s="569"/>
      <c r="AC46" s="569"/>
      <c r="AD46" s="462"/>
      <c r="AE46" s="462"/>
      <c r="AF46" s="996"/>
      <c r="AG46" s="462"/>
      <c r="AH46" s="462"/>
      <c r="AI46" s="462"/>
      <c r="AJ46" s="462"/>
    </row>
    <row r="47" spans="1:36" s="156" customFormat="1" ht="13.5" customHeight="1" x14ac:dyDescent="0.25">
      <c r="A47" s="732"/>
      <c r="B47" s="702"/>
      <c r="C47" s="234"/>
      <c r="D47" s="143"/>
      <c r="E47" s="153"/>
      <c r="F47" s="153"/>
      <c r="G47" s="143"/>
      <c r="H47" s="140"/>
      <c r="I47" s="143"/>
      <c r="J47" s="891"/>
      <c r="K47" s="892"/>
      <c r="L47" s="892"/>
      <c r="M47" s="892"/>
      <c r="N47" s="161"/>
      <c r="O47" s="711"/>
      <c r="P47" s="715"/>
      <c r="Q47" s="715"/>
      <c r="R47" s="715"/>
      <c r="S47" s="715"/>
      <c r="T47" s="715"/>
      <c r="U47" s="701"/>
      <c r="V47" s="701"/>
      <c r="W47" s="701"/>
      <c r="X47" s="701"/>
      <c r="Y47" s="1136"/>
      <c r="Z47" s="898"/>
      <c r="AA47" s="164"/>
      <c r="AB47" s="569"/>
      <c r="AC47" s="569"/>
      <c r="AD47" s="462"/>
      <c r="AE47" s="462"/>
      <c r="AF47" s="996"/>
      <c r="AG47" s="462"/>
      <c r="AH47" s="462"/>
      <c r="AI47" s="462"/>
      <c r="AJ47" s="462"/>
    </row>
    <row r="48" spans="1:36" s="156" customFormat="1" ht="13.5" customHeight="1" x14ac:dyDescent="0.25">
      <c r="A48" s="732"/>
      <c r="B48" s="702"/>
      <c r="C48" s="234"/>
      <c r="D48" s="143"/>
      <c r="E48" s="153"/>
      <c r="F48" s="153"/>
      <c r="G48" s="143"/>
      <c r="H48" s="140"/>
      <c r="I48" s="143"/>
      <c r="J48" s="891"/>
      <c r="K48" s="892"/>
      <c r="L48" s="892"/>
      <c r="M48" s="892"/>
      <c r="N48" s="161"/>
      <c r="O48" s="711"/>
      <c r="P48" s="715"/>
      <c r="Q48" s="715"/>
      <c r="R48" s="715"/>
      <c r="S48" s="715"/>
      <c r="T48" s="715"/>
      <c r="U48" s="701"/>
      <c r="V48" s="701"/>
      <c r="W48" s="701"/>
      <c r="X48" s="701"/>
      <c r="Y48" s="1136"/>
      <c r="Z48" s="898"/>
      <c r="AA48" s="164"/>
      <c r="AB48" s="569"/>
      <c r="AC48" s="569"/>
      <c r="AD48" s="462"/>
      <c r="AE48" s="462"/>
      <c r="AF48" s="996"/>
      <c r="AG48" s="462"/>
      <c r="AH48" s="462"/>
      <c r="AI48" s="462"/>
      <c r="AJ48" s="462"/>
    </row>
    <row r="49" spans="1:36" s="156" customFormat="1" ht="13.5" customHeight="1" x14ac:dyDescent="0.25">
      <c r="A49" s="732"/>
      <c r="B49" s="702"/>
      <c r="C49" s="234"/>
      <c r="D49" s="143"/>
      <c r="E49" s="153"/>
      <c r="F49" s="153"/>
      <c r="G49" s="143"/>
      <c r="H49" s="140"/>
      <c r="I49" s="143"/>
      <c r="J49" s="891"/>
      <c r="K49" s="892"/>
      <c r="L49" s="892"/>
      <c r="M49" s="892"/>
      <c r="N49" s="161"/>
      <c r="O49" s="711"/>
      <c r="P49" s="715"/>
      <c r="Q49" s="715"/>
      <c r="R49" s="715"/>
      <c r="S49" s="715"/>
      <c r="T49" s="715"/>
      <c r="U49" s="701"/>
      <c r="V49" s="701"/>
      <c r="W49" s="701"/>
      <c r="X49" s="701"/>
      <c r="Y49" s="1136"/>
      <c r="Z49" s="898"/>
      <c r="AA49" s="164"/>
      <c r="AB49" s="569"/>
      <c r="AC49" s="569"/>
      <c r="AD49" s="462"/>
      <c r="AE49" s="462"/>
      <c r="AF49" s="996"/>
      <c r="AG49" s="462"/>
      <c r="AH49" s="462"/>
      <c r="AI49" s="462"/>
      <c r="AJ49" s="462"/>
    </row>
    <row r="50" spans="1:36" s="156" customFormat="1" ht="13.5" customHeight="1" x14ac:dyDescent="0.25">
      <c r="A50" s="732"/>
      <c r="B50" s="702"/>
      <c r="C50" s="234"/>
      <c r="D50" s="143"/>
      <c r="E50" s="153"/>
      <c r="F50" s="153"/>
      <c r="G50" s="143"/>
      <c r="H50" s="140"/>
      <c r="I50" s="143"/>
      <c r="J50" s="891"/>
      <c r="K50" s="892"/>
      <c r="L50" s="892"/>
      <c r="M50" s="892"/>
      <c r="N50" s="161"/>
      <c r="O50" s="711"/>
      <c r="P50" s="715"/>
      <c r="Q50" s="715"/>
      <c r="R50" s="715"/>
      <c r="S50" s="715"/>
      <c r="T50" s="715"/>
      <c r="U50" s="701"/>
      <c r="V50" s="701"/>
      <c r="W50" s="701"/>
      <c r="X50" s="701"/>
      <c r="Y50" s="1136"/>
      <c r="Z50" s="898"/>
      <c r="AA50" s="164"/>
      <c r="AB50" s="569"/>
      <c r="AC50" s="569"/>
      <c r="AD50" s="462"/>
      <c r="AE50" s="462"/>
      <c r="AF50" s="996"/>
      <c r="AG50" s="462"/>
      <c r="AH50" s="462"/>
      <c r="AI50" s="462"/>
      <c r="AJ50" s="462"/>
    </row>
    <row r="51" spans="1:36" s="156" customFormat="1" ht="13.5" customHeight="1" x14ac:dyDescent="0.25">
      <c r="A51" s="732"/>
      <c r="B51" s="702"/>
      <c r="C51" s="234"/>
      <c r="D51" s="143"/>
      <c r="E51" s="153"/>
      <c r="F51" s="153"/>
      <c r="G51" s="143"/>
      <c r="H51" s="140"/>
      <c r="I51" s="143"/>
      <c r="J51" s="891"/>
      <c r="K51" s="892"/>
      <c r="L51" s="892"/>
      <c r="M51" s="892"/>
      <c r="N51" s="161"/>
      <c r="O51" s="711"/>
      <c r="P51" s="715"/>
      <c r="Q51" s="715"/>
      <c r="R51" s="715"/>
      <c r="S51" s="715"/>
      <c r="T51" s="715"/>
      <c r="U51" s="701"/>
      <c r="V51" s="701"/>
      <c r="W51" s="701"/>
      <c r="X51" s="701"/>
      <c r="Y51" s="1136"/>
      <c r="Z51" s="898"/>
      <c r="AA51" s="164"/>
      <c r="AB51" s="569"/>
      <c r="AC51" s="569"/>
      <c r="AD51" s="462"/>
      <c r="AE51" s="462"/>
      <c r="AF51" s="996"/>
      <c r="AG51" s="462"/>
      <c r="AH51" s="462"/>
      <c r="AI51" s="462"/>
      <c r="AJ51" s="462"/>
    </row>
    <row r="52" spans="1:36" s="156" customFormat="1" ht="13.5" customHeight="1" x14ac:dyDescent="0.25">
      <c r="A52" s="732"/>
      <c r="B52" s="702"/>
      <c r="C52" s="234"/>
      <c r="D52" s="143"/>
      <c r="E52" s="153"/>
      <c r="F52" s="153"/>
      <c r="G52" s="143"/>
      <c r="H52" s="140"/>
      <c r="I52" s="143"/>
      <c r="J52" s="891"/>
      <c r="K52" s="892"/>
      <c r="L52" s="892"/>
      <c r="M52" s="892"/>
      <c r="N52" s="161"/>
      <c r="O52" s="711"/>
      <c r="P52" s="715"/>
      <c r="Q52" s="715"/>
      <c r="R52" s="715"/>
      <c r="S52" s="715"/>
      <c r="T52" s="715"/>
      <c r="U52" s="701"/>
      <c r="V52" s="701"/>
      <c r="W52" s="701"/>
      <c r="X52" s="701"/>
      <c r="Y52" s="1136"/>
      <c r="Z52" s="898"/>
      <c r="AA52" s="164"/>
      <c r="AB52" s="569"/>
      <c r="AC52" s="569"/>
      <c r="AD52" s="462"/>
      <c r="AE52" s="462"/>
      <c r="AF52" s="996"/>
      <c r="AG52" s="462"/>
      <c r="AH52" s="462"/>
      <c r="AI52" s="462"/>
      <c r="AJ52" s="462"/>
    </row>
    <row r="53" spans="1:36" s="156" customFormat="1" ht="13.5" customHeight="1" x14ac:dyDescent="0.25">
      <c r="A53" s="732"/>
      <c r="B53" s="702"/>
      <c r="C53" s="234"/>
      <c r="D53" s="143"/>
      <c r="E53" s="153"/>
      <c r="F53" s="153"/>
      <c r="G53" s="143"/>
      <c r="H53" s="140"/>
      <c r="I53" s="143"/>
      <c r="J53" s="891"/>
      <c r="K53" s="892"/>
      <c r="L53" s="892"/>
      <c r="M53" s="892"/>
      <c r="N53" s="161"/>
      <c r="O53" s="711"/>
      <c r="P53" s="715"/>
      <c r="Q53" s="715"/>
      <c r="R53" s="715"/>
      <c r="S53" s="715"/>
      <c r="T53" s="715"/>
      <c r="U53" s="701"/>
      <c r="V53" s="701"/>
      <c r="W53" s="701"/>
      <c r="X53" s="701"/>
      <c r="Y53" s="1136"/>
      <c r="Z53" s="898"/>
      <c r="AA53" s="164"/>
      <c r="AB53" s="569"/>
      <c r="AC53" s="569"/>
      <c r="AD53" s="462"/>
      <c r="AE53" s="462"/>
      <c r="AF53" s="996"/>
      <c r="AG53" s="462"/>
      <c r="AH53" s="462"/>
      <c r="AI53" s="462"/>
      <c r="AJ53" s="462"/>
    </row>
    <row r="54" spans="1:36" s="156" customFormat="1" ht="13.5" customHeight="1" x14ac:dyDescent="0.25">
      <c r="A54" s="732"/>
      <c r="B54" s="702"/>
      <c r="C54" s="234"/>
      <c r="D54" s="143"/>
      <c r="E54" s="153"/>
      <c r="F54" s="153"/>
      <c r="G54" s="143"/>
      <c r="H54" s="140"/>
      <c r="I54" s="143"/>
      <c r="J54" s="891"/>
      <c r="K54" s="892"/>
      <c r="L54" s="892"/>
      <c r="M54" s="892"/>
      <c r="N54" s="161"/>
      <c r="O54" s="711"/>
      <c r="P54" s="715"/>
      <c r="Q54" s="715"/>
      <c r="R54" s="715"/>
      <c r="S54" s="715"/>
      <c r="T54" s="715"/>
      <c r="U54" s="701"/>
      <c r="V54" s="701"/>
      <c r="W54" s="701"/>
      <c r="X54" s="701"/>
      <c r="Y54" s="1136"/>
      <c r="Z54" s="898"/>
      <c r="AA54" s="164"/>
      <c r="AB54" s="569"/>
      <c r="AC54" s="569"/>
      <c r="AD54" s="462"/>
      <c r="AE54" s="462"/>
      <c r="AF54" s="996"/>
      <c r="AG54" s="462"/>
      <c r="AH54" s="462"/>
      <c r="AI54" s="462"/>
      <c r="AJ54" s="462"/>
    </row>
    <row r="55" spans="1:36" s="156" customFormat="1" ht="13.5" customHeight="1" x14ac:dyDescent="0.25">
      <c r="A55" s="732"/>
      <c r="B55" s="702"/>
      <c r="C55" s="234"/>
      <c r="D55" s="143"/>
      <c r="E55" s="153"/>
      <c r="F55" s="153"/>
      <c r="G55" s="143"/>
      <c r="H55" s="140"/>
      <c r="I55" s="143"/>
      <c r="J55" s="891"/>
      <c r="K55" s="892"/>
      <c r="L55" s="892"/>
      <c r="M55" s="892"/>
      <c r="N55" s="161"/>
      <c r="O55" s="711"/>
      <c r="P55" s="715"/>
      <c r="Q55" s="715"/>
      <c r="R55" s="715"/>
      <c r="S55" s="715"/>
      <c r="T55" s="715"/>
      <c r="U55" s="701"/>
      <c r="V55" s="701"/>
      <c r="W55" s="701"/>
      <c r="X55" s="701"/>
      <c r="Y55" s="1136"/>
      <c r="Z55" s="898"/>
      <c r="AA55" s="164"/>
      <c r="AB55" s="569"/>
      <c r="AC55" s="569"/>
      <c r="AD55" s="462"/>
      <c r="AE55" s="462"/>
      <c r="AF55" s="996"/>
      <c r="AG55" s="462"/>
      <c r="AH55" s="462"/>
      <c r="AI55" s="462"/>
      <c r="AJ55" s="462"/>
    </row>
    <row r="56" spans="1:36" s="156" customFormat="1" ht="13.5" customHeight="1" x14ac:dyDescent="0.25">
      <c r="A56" s="732"/>
      <c r="B56" s="702"/>
      <c r="C56" s="234"/>
      <c r="D56" s="143"/>
      <c r="E56" s="153"/>
      <c r="F56" s="153"/>
      <c r="G56" s="143"/>
      <c r="H56" s="140"/>
      <c r="I56" s="143"/>
      <c r="J56" s="891"/>
      <c r="K56" s="892"/>
      <c r="L56" s="892"/>
      <c r="M56" s="892"/>
      <c r="N56" s="161"/>
      <c r="O56" s="711"/>
      <c r="P56" s="715"/>
      <c r="Q56" s="715"/>
      <c r="R56" s="715"/>
      <c r="S56" s="715"/>
      <c r="T56" s="715"/>
      <c r="U56" s="701"/>
      <c r="V56" s="701"/>
      <c r="W56" s="701"/>
      <c r="X56" s="701"/>
      <c r="Y56" s="1136"/>
      <c r="Z56" s="898"/>
      <c r="AA56" s="164"/>
      <c r="AB56" s="569"/>
      <c r="AC56" s="569"/>
      <c r="AD56" s="462"/>
      <c r="AE56" s="462"/>
      <c r="AF56" s="996"/>
      <c r="AG56" s="462"/>
      <c r="AH56" s="462"/>
      <c r="AI56" s="462"/>
      <c r="AJ56" s="462"/>
    </row>
    <row r="57" spans="1:36" s="156" customFormat="1" ht="13.5" customHeight="1" x14ac:dyDescent="0.25">
      <c r="A57" s="732"/>
      <c r="B57" s="702"/>
      <c r="C57" s="234"/>
      <c r="D57" s="143"/>
      <c r="E57" s="153"/>
      <c r="F57" s="153"/>
      <c r="G57" s="143"/>
      <c r="H57" s="140"/>
      <c r="I57" s="143"/>
      <c r="J57" s="891"/>
      <c r="K57" s="892"/>
      <c r="L57" s="892"/>
      <c r="M57" s="892"/>
      <c r="N57" s="161"/>
      <c r="O57" s="711"/>
      <c r="P57" s="715"/>
      <c r="Q57" s="715"/>
      <c r="R57" s="715"/>
      <c r="S57" s="715"/>
      <c r="T57" s="715"/>
      <c r="U57" s="701"/>
      <c r="V57" s="701"/>
      <c r="W57" s="701"/>
      <c r="X57" s="701"/>
      <c r="Y57" s="1136"/>
      <c r="Z57" s="898"/>
      <c r="AA57" s="164"/>
      <c r="AB57" s="569"/>
      <c r="AC57" s="569"/>
      <c r="AD57" s="462"/>
      <c r="AE57" s="462"/>
      <c r="AF57" s="996"/>
      <c r="AG57" s="462"/>
      <c r="AH57" s="462"/>
      <c r="AI57" s="462"/>
      <c r="AJ57" s="462"/>
    </row>
    <row r="58" spans="1:36" s="156" customFormat="1" ht="13.5" customHeight="1" x14ac:dyDescent="0.25">
      <c r="A58" s="732"/>
      <c r="B58" s="702"/>
      <c r="C58" s="234"/>
      <c r="D58" s="143"/>
      <c r="E58" s="153"/>
      <c r="F58" s="153"/>
      <c r="G58" s="143"/>
      <c r="H58" s="140"/>
      <c r="I58" s="143"/>
      <c r="J58" s="891"/>
      <c r="K58" s="892"/>
      <c r="L58" s="892"/>
      <c r="M58" s="892"/>
      <c r="N58" s="161"/>
      <c r="O58" s="711"/>
      <c r="P58" s="715"/>
      <c r="Q58" s="715"/>
      <c r="R58" s="715"/>
      <c r="S58" s="715"/>
      <c r="T58" s="715"/>
      <c r="U58" s="701"/>
      <c r="V58" s="701"/>
      <c r="W58" s="701"/>
      <c r="X58" s="701"/>
      <c r="Y58" s="1136"/>
      <c r="Z58" s="898"/>
      <c r="AA58" s="164"/>
      <c r="AB58" s="569"/>
      <c r="AC58" s="569"/>
      <c r="AD58" s="462"/>
      <c r="AE58" s="462"/>
      <c r="AF58" s="996"/>
      <c r="AG58" s="462"/>
      <c r="AH58" s="462"/>
      <c r="AI58" s="462"/>
      <c r="AJ58" s="462"/>
    </row>
    <row r="59" spans="1:36" s="156" customFormat="1" ht="13.5" customHeight="1" x14ac:dyDescent="0.25">
      <c r="A59" s="732"/>
      <c r="B59" s="702"/>
      <c r="C59" s="234"/>
      <c r="D59" s="143"/>
      <c r="E59" s="153"/>
      <c r="F59" s="153"/>
      <c r="G59" s="143"/>
      <c r="H59" s="140"/>
      <c r="I59" s="143"/>
      <c r="J59" s="891"/>
      <c r="K59" s="892"/>
      <c r="L59" s="892"/>
      <c r="M59" s="892"/>
      <c r="N59" s="161"/>
      <c r="O59" s="711"/>
      <c r="P59" s="715"/>
      <c r="Q59" s="715"/>
      <c r="R59" s="715"/>
      <c r="S59" s="715"/>
      <c r="T59" s="715"/>
      <c r="U59" s="701"/>
      <c r="V59" s="701"/>
      <c r="W59" s="701"/>
      <c r="X59" s="701"/>
      <c r="Y59" s="1136"/>
      <c r="Z59" s="898"/>
      <c r="AA59" s="164"/>
      <c r="AB59" s="569"/>
      <c r="AC59" s="569"/>
      <c r="AD59" s="462"/>
      <c r="AE59" s="462"/>
      <c r="AF59" s="996"/>
      <c r="AG59" s="462"/>
      <c r="AH59" s="462"/>
      <c r="AI59" s="462"/>
      <c r="AJ59" s="462"/>
    </row>
    <row r="60" spans="1:36" s="156" customFormat="1" ht="13.5" customHeight="1" x14ac:dyDescent="0.25">
      <c r="A60" s="732"/>
      <c r="B60" s="702"/>
      <c r="C60" s="234"/>
      <c r="D60" s="143"/>
      <c r="E60" s="153"/>
      <c r="F60" s="153"/>
      <c r="G60" s="143"/>
      <c r="H60" s="140"/>
      <c r="I60" s="143"/>
      <c r="J60" s="891"/>
      <c r="K60" s="892"/>
      <c r="L60" s="892"/>
      <c r="M60" s="892"/>
      <c r="N60" s="161"/>
      <c r="O60" s="711"/>
      <c r="P60" s="715"/>
      <c r="Q60" s="715"/>
      <c r="R60" s="715"/>
      <c r="S60" s="715"/>
      <c r="T60" s="715"/>
      <c r="U60" s="701"/>
      <c r="V60" s="701"/>
      <c r="W60" s="701"/>
      <c r="X60" s="701"/>
      <c r="Y60" s="1136"/>
      <c r="Z60" s="898"/>
      <c r="AA60" s="164"/>
      <c r="AB60" s="569"/>
      <c r="AC60" s="569"/>
      <c r="AD60" s="462"/>
      <c r="AE60" s="462"/>
      <c r="AF60" s="996"/>
      <c r="AG60" s="462"/>
      <c r="AH60" s="462"/>
      <c r="AI60" s="462"/>
      <c r="AJ60" s="462"/>
    </row>
    <row r="61" spans="1:36" s="156" customFormat="1" ht="13.5" customHeight="1" x14ac:dyDescent="0.25">
      <c r="A61" s="732"/>
      <c r="B61" s="702"/>
      <c r="C61" s="234"/>
      <c r="D61" s="143"/>
      <c r="E61" s="153"/>
      <c r="F61" s="153"/>
      <c r="G61" s="143"/>
      <c r="H61" s="140"/>
      <c r="I61" s="143"/>
      <c r="J61" s="891"/>
      <c r="K61" s="892"/>
      <c r="L61" s="892"/>
      <c r="M61" s="892"/>
      <c r="N61" s="161"/>
      <c r="O61" s="711"/>
      <c r="P61" s="715"/>
      <c r="Q61" s="715"/>
      <c r="R61" s="715"/>
      <c r="S61" s="715"/>
      <c r="T61" s="715"/>
      <c r="U61" s="701"/>
      <c r="V61" s="701"/>
      <c r="W61" s="701"/>
      <c r="X61" s="701"/>
      <c r="Y61" s="1136"/>
      <c r="Z61" s="898"/>
      <c r="AA61" s="164"/>
      <c r="AB61" s="569"/>
      <c r="AC61" s="569"/>
      <c r="AD61" s="462"/>
      <c r="AE61" s="462"/>
      <c r="AF61" s="996"/>
      <c r="AG61" s="462"/>
      <c r="AH61" s="462"/>
      <c r="AI61" s="462"/>
      <c r="AJ61" s="462"/>
    </row>
    <row r="62" spans="1:36" s="156" customFormat="1" ht="13.5" customHeight="1" x14ac:dyDescent="0.25">
      <c r="A62" s="732"/>
      <c r="B62" s="702"/>
      <c r="C62" s="234"/>
      <c r="D62" s="143"/>
      <c r="E62" s="153"/>
      <c r="F62" s="153"/>
      <c r="G62" s="143"/>
      <c r="H62" s="140"/>
      <c r="I62" s="143"/>
      <c r="J62" s="891"/>
      <c r="K62" s="892"/>
      <c r="L62" s="892"/>
      <c r="M62" s="892"/>
      <c r="N62" s="161"/>
      <c r="O62" s="711"/>
      <c r="P62" s="715"/>
      <c r="Q62" s="715"/>
      <c r="R62" s="715"/>
      <c r="S62" s="715"/>
      <c r="T62" s="715"/>
      <c r="U62" s="701"/>
      <c r="V62" s="701"/>
      <c r="W62" s="701"/>
      <c r="X62" s="701"/>
      <c r="Y62" s="1136"/>
      <c r="Z62" s="898"/>
      <c r="AA62" s="164"/>
      <c r="AB62" s="569"/>
      <c r="AC62" s="569"/>
      <c r="AD62" s="462"/>
      <c r="AE62" s="462"/>
      <c r="AF62" s="996"/>
      <c r="AG62" s="462"/>
      <c r="AH62" s="462"/>
      <c r="AI62" s="462"/>
      <c r="AJ62" s="462"/>
    </row>
    <row r="63" spans="1:36" s="156" customFormat="1" ht="13.5" customHeight="1" x14ac:dyDescent="0.25">
      <c r="A63" s="732"/>
      <c r="B63" s="702"/>
      <c r="C63" s="721"/>
      <c r="D63" s="723"/>
      <c r="E63" s="732"/>
      <c r="F63" s="732"/>
      <c r="G63" s="723"/>
      <c r="H63" s="987"/>
      <c r="I63" s="723"/>
      <c r="J63" s="988"/>
      <c r="K63" s="989"/>
      <c r="L63" s="989"/>
      <c r="M63" s="989"/>
      <c r="N63" s="990"/>
      <c r="O63" s="991"/>
      <c r="P63" s="992"/>
      <c r="Q63" s="992"/>
      <c r="R63" s="992"/>
      <c r="S63" s="992"/>
      <c r="T63" s="992"/>
      <c r="U63" s="728"/>
      <c r="V63" s="728"/>
      <c r="W63" s="728"/>
      <c r="X63" s="728"/>
      <c r="Y63" s="993"/>
      <c r="Z63" s="994"/>
      <c r="AA63" s="995"/>
      <c r="AB63" s="462"/>
      <c r="AC63" s="462"/>
      <c r="AD63" s="462"/>
      <c r="AE63" s="462"/>
      <c r="AF63" s="996"/>
      <c r="AG63" s="462"/>
      <c r="AH63" s="462"/>
      <c r="AI63" s="462"/>
      <c r="AJ63" s="462"/>
    </row>
    <row r="64" spans="1:36" s="156" customFormat="1" ht="13.5" customHeight="1" x14ac:dyDescent="0.25">
      <c r="A64" s="732"/>
      <c r="B64" s="702"/>
      <c r="C64" s="721"/>
      <c r="D64" s="723"/>
      <c r="E64" s="732"/>
      <c r="F64" s="732"/>
      <c r="G64" s="723"/>
      <c r="H64" s="987"/>
      <c r="I64" s="723"/>
      <c r="J64" s="988"/>
      <c r="K64" s="989"/>
      <c r="L64" s="989"/>
      <c r="M64" s="989"/>
      <c r="N64" s="990"/>
      <c r="O64" s="991"/>
      <c r="P64" s="992"/>
      <c r="Q64" s="992"/>
      <c r="R64" s="992"/>
      <c r="S64" s="992"/>
      <c r="T64" s="992"/>
      <c r="U64" s="728"/>
      <c r="V64" s="728"/>
      <c r="W64" s="728"/>
      <c r="X64" s="728"/>
      <c r="Y64" s="993"/>
      <c r="Z64" s="994"/>
      <c r="AA64" s="995"/>
      <c r="AB64" s="462"/>
      <c r="AC64" s="462"/>
      <c r="AD64" s="462"/>
      <c r="AE64" s="462"/>
      <c r="AF64" s="996"/>
      <c r="AG64" s="462"/>
      <c r="AH64" s="462"/>
      <c r="AI64" s="462"/>
      <c r="AJ64" s="462"/>
    </row>
    <row r="65" spans="1:36" s="156" customFormat="1" ht="13.5" customHeight="1" x14ac:dyDescent="0.25">
      <c r="A65" s="732"/>
      <c r="B65" s="702"/>
      <c r="C65" s="721"/>
      <c r="D65" s="723"/>
      <c r="E65" s="732"/>
      <c r="F65" s="732"/>
      <c r="G65" s="723"/>
      <c r="H65" s="987"/>
      <c r="I65" s="723"/>
      <c r="J65" s="988"/>
      <c r="K65" s="989"/>
      <c r="L65" s="989"/>
      <c r="M65" s="989"/>
      <c r="N65" s="990"/>
      <c r="O65" s="991"/>
      <c r="P65" s="992"/>
      <c r="Q65" s="992"/>
      <c r="R65" s="992"/>
      <c r="S65" s="992"/>
      <c r="T65" s="992"/>
      <c r="U65" s="728"/>
      <c r="V65" s="728"/>
      <c r="W65" s="728"/>
      <c r="X65" s="728"/>
      <c r="Y65" s="993"/>
      <c r="Z65" s="994"/>
      <c r="AA65" s="995"/>
      <c r="AB65" s="462"/>
      <c r="AC65" s="462"/>
      <c r="AD65" s="462"/>
      <c r="AE65" s="462"/>
      <c r="AF65" s="996"/>
      <c r="AG65" s="462"/>
      <c r="AH65" s="462"/>
      <c r="AI65" s="462"/>
      <c r="AJ65" s="462"/>
    </row>
    <row r="66" spans="1:36" s="156" customFormat="1" ht="13.5" customHeight="1" x14ac:dyDescent="0.25">
      <c r="A66" s="732"/>
      <c r="B66" s="702"/>
      <c r="C66" s="721"/>
      <c r="D66" s="723"/>
      <c r="E66" s="732"/>
      <c r="F66" s="732"/>
      <c r="G66" s="723"/>
      <c r="H66" s="987"/>
      <c r="I66" s="723"/>
      <c r="J66" s="988"/>
      <c r="K66" s="989"/>
      <c r="L66" s="989"/>
      <c r="M66" s="989"/>
      <c r="N66" s="990"/>
      <c r="O66" s="991"/>
      <c r="P66" s="992"/>
      <c r="Q66" s="992"/>
      <c r="R66" s="992"/>
      <c r="S66" s="992"/>
      <c r="T66" s="992"/>
      <c r="U66" s="728"/>
      <c r="V66" s="728"/>
      <c r="W66" s="728"/>
      <c r="X66" s="728"/>
      <c r="Y66" s="993"/>
      <c r="Z66" s="994"/>
      <c r="AA66" s="995"/>
      <c r="AB66" s="462"/>
      <c r="AC66" s="462"/>
      <c r="AD66" s="462"/>
      <c r="AE66" s="462"/>
      <c r="AF66" s="996"/>
      <c r="AG66" s="462"/>
      <c r="AH66" s="462"/>
      <c r="AI66" s="462"/>
      <c r="AJ66" s="462"/>
    </row>
    <row r="67" spans="1:36" s="156" customFormat="1" ht="13.5" customHeight="1" x14ac:dyDescent="0.25">
      <c r="A67" s="732"/>
      <c r="B67" s="702"/>
      <c r="C67" s="721"/>
      <c r="D67" s="723"/>
      <c r="E67" s="732"/>
      <c r="F67" s="732"/>
      <c r="G67" s="723"/>
      <c r="H67" s="987"/>
      <c r="I67" s="723"/>
      <c r="J67" s="988"/>
      <c r="K67" s="989"/>
      <c r="L67" s="989"/>
      <c r="M67" s="989"/>
      <c r="N67" s="990"/>
      <c r="O67" s="991"/>
      <c r="P67" s="992"/>
      <c r="Q67" s="992"/>
      <c r="R67" s="992"/>
      <c r="S67" s="992"/>
      <c r="T67" s="992"/>
      <c r="U67" s="728"/>
      <c r="V67" s="728"/>
      <c r="W67" s="728"/>
      <c r="X67" s="728"/>
      <c r="Y67" s="993"/>
      <c r="Z67" s="994"/>
      <c r="AA67" s="995"/>
      <c r="AB67" s="462"/>
      <c r="AC67" s="462"/>
      <c r="AD67" s="462"/>
      <c r="AE67" s="462"/>
      <c r="AF67" s="996"/>
      <c r="AG67" s="462"/>
      <c r="AH67" s="462"/>
      <c r="AI67" s="462"/>
      <c r="AJ67" s="462"/>
    </row>
    <row r="68" spans="1:36" s="156" customFormat="1" ht="13.5" customHeight="1" x14ac:dyDescent="0.25">
      <c r="A68" s="732"/>
      <c r="B68" s="702"/>
      <c r="C68" s="721"/>
      <c r="D68" s="723"/>
      <c r="E68" s="732"/>
      <c r="F68" s="732"/>
      <c r="G68" s="723"/>
      <c r="H68" s="987"/>
      <c r="I68" s="723"/>
      <c r="J68" s="988"/>
      <c r="K68" s="989"/>
      <c r="L68" s="989"/>
      <c r="M68" s="989"/>
      <c r="N68" s="990"/>
      <c r="O68" s="991"/>
      <c r="P68" s="992"/>
      <c r="Q68" s="992"/>
      <c r="R68" s="992"/>
      <c r="S68" s="992"/>
      <c r="T68" s="992"/>
      <c r="U68" s="728"/>
      <c r="V68" s="728"/>
      <c r="W68" s="728"/>
      <c r="X68" s="728"/>
      <c r="Y68" s="993"/>
      <c r="Z68" s="994"/>
      <c r="AA68" s="995"/>
      <c r="AB68" s="462"/>
      <c r="AC68" s="462"/>
      <c r="AD68" s="462"/>
      <c r="AE68" s="462"/>
      <c r="AF68" s="996"/>
      <c r="AG68" s="462"/>
      <c r="AH68" s="462"/>
      <c r="AI68" s="462"/>
      <c r="AJ68" s="462"/>
    </row>
    <row r="69" spans="1:36" s="156" customFormat="1" ht="13.5" customHeight="1" x14ac:dyDescent="0.25">
      <c r="A69" s="732"/>
      <c r="B69" s="702"/>
      <c r="C69" s="721"/>
      <c r="D69" s="723"/>
      <c r="E69" s="732"/>
      <c r="F69" s="732"/>
      <c r="G69" s="723"/>
      <c r="H69" s="987"/>
      <c r="I69" s="723"/>
      <c r="J69" s="988"/>
      <c r="K69" s="989"/>
      <c r="L69" s="989"/>
      <c r="M69" s="989"/>
      <c r="N69" s="990"/>
      <c r="O69" s="991"/>
      <c r="P69" s="992"/>
      <c r="Q69" s="992"/>
      <c r="R69" s="992"/>
      <c r="S69" s="992"/>
      <c r="T69" s="992"/>
      <c r="U69" s="728"/>
      <c r="V69" s="728"/>
      <c r="W69" s="728"/>
      <c r="X69" s="728"/>
      <c r="Y69" s="993"/>
      <c r="Z69" s="994"/>
      <c r="AA69" s="995"/>
      <c r="AB69" s="462"/>
      <c r="AC69" s="462"/>
      <c r="AD69" s="462"/>
      <c r="AE69" s="462"/>
      <c r="AF69" s="996"/>
      <c r="AG69" s="462"/>
      <c r="AH69" s="462"/>
      <c r="AI69" s="462"/>
      <c r="AJ69" s="462"/>
    </row>
    <row r="70" spans="1:36" s="156" customFormat="1" ht="13.5" customHeight="1" x14ac:dyDescent="0.25">
      <c r="A70" s="732"/>
      <c r="B70" s="702"/>
      <c r="C70" s="721"/>
      <c r="D70" s="723"/>
      <c r="E70" s="732"/>
      <c r="F70" s="732"/>
      <c r="G70" s="723"/>
      <c r="H70" s="987"/>
      <c r="I70" s="723"/>
      <c r="J70" s="988"/>
      <c r="K70" s="989"/>
      <c r="L70" s="989"/>
      <c r="M70" s="989"/>
      <c r="N70" s="990"/>
      <c r="O70" s="991"/>
      <c r="P70" s="992"/>
      <c r="Q70" s="992"/>
      <c r="R70" s="992"/>
      <c r="S70" s="992"/>
      <c r="T70" s="992"/>
      <c r="U70" s="728"/>
      <c r="V70" s="728"/>
      <c r="W70" s="728"/>
      <c r="X70" s="728"/>
      <c r="Y70" s="993"/>
      <c r="Z70" s="994"/>
      <c r="AA70" s="995"/>
      <c r="AB70" s="462"/>
      <c r="AC70" s="462"/>
      <c r="AD70" s="462"/>
      <c r="AE70" s="462"/>
      <c r="AF70" s="996"/>
      <c r="AG70" s="462"/>
      <c r="AH70" s="462"/>
      <c r="AI70" s="462"/>
      <c r="AJ70" s="462"/>
    </row>
    <row r="71" spans="1:36" s="156" customFormat="1" ht="13.5" customHeight="1" x14ac:dyDescent="0.25">
      <c r="A71" s="732"/>
      <c r="B71" s="702"/>
      <c r="C71" s="721"/>
      <c r="D71" s="723"/>
      <c r="E71" s="732"/>
      <c r="F71" s="732"/>
      <c r="G71" s="723"/>
      <c r="H71" s="987"/>
      <c r="I71" s="723"/>
      <c r="J71" s="988"/>
      <c r="K71" s="989"/>
      <c r="L71" s="989"/>
      <c r="M71" s="989"/>
      <c r="N71" s="990"/>
      <c r="O71" s="991"/>
      <c r="P71" s="992"/>
      <c r="Q71" s="992"/>
      <c r="R71" s="992"/>
      <c r="S71" s="992"/>
      <c r="T71" s="992"/>
      <c r="U71" s="728"/>
      <c r="V71" s="728"/>
      <c r="W71" s="728"/>
      <c r="X71" s="728"/>
      <c r="Y71" s="993"/>
      <c r="Z71" s="994"/>
      <c r="AA71" s="995"/>
      <c r="AB71" s="462"/>
      <c r="AC71" s="462"/>
      <c r="AD71" s="462"/>
      <c r="AE71" s="462"/>
      <c r="AF71" s="996"/>
      <c r="AG71" s="462"/>
      <c r="AH71" s="462"/>
      <c r="AI71" s="462"/>
      <c r="AJ71" s="462"/>
    </row>
    <row r="72" spans="1:36" s="156" customFormat="1" ht="13.5" customHeight="1" x14ac:dyDescent="0.25">
      <c r="A72" s="732"/>
      <c r="B72" s="702"/>
      <c r="C72" s="721"/>
      <c r="D72" s="723"/>
      <c r="E72" s="732"/>
      <c r="F72" s="732"/>
      <c r="G72" s="723"/>
      <c r="H72" s="987"/>
      <c r="I72" s="723"/>
      <c r="J72" s="988"/>
      <c r="K72" s="989"/>
      <c r="L72" s="989"/>
      <c r="M72" s="989"/>
      <c r="N72" s="990"/>
      <c r="O72" s="991"/>
      <c r="P72" s="992"/>
      <c r="Q72" s="992"/>
      <c r="R72" s="992"/>
      <c r="S72" s="992"/>
      <c r="T72" s="992"/>
      <c r="U72" s="728"/>
      <c r="V72" s="728"/>
      <c r="W72" s="728"/>
      <c r="X72" s="728"/>
      <c r="Y72" s="993"/>
      <c r="Z72" s="994"/>
      <c r="AA72" s="995"/>
      <c r="AB72" s="462"/>
      <c r="AC72" s="462"/>
      <c r="AD72" s="462"/>
      <c r="AE72" s="462"/>
      <c r="AF72" s="996"/>
      <c r="AG72" s="462"/>
      <c r="AH72" s="462"/>
      <c r="AI72" s="462"/>
      <c r="AJ72" s="462"/>
    </row>
    <row r="73" spans="1:36" s="156" customFormat="1" ht="13.5" customHeight="1" x14ac:dyDescent="0.25">
      <c r="A73" s="732"/>
      <c r="B73" s="702"/>
      <c r="C73" s="721"/>
      <c r="D73" s="723"/>
      <c r="E73" s="732"/>
      <c r="F73" s="732"/>
      <c r="G73" s="723"/>
      <c r="H73" s="987"/>
      <c r="I73" s="723"/>
      <c r="J73" s="988">
        <f>SUM(J3:J24)</f>
        <v>59737</v>
      </c>
      <c r="K73" s="989"/>
      <c r="L73" s="989"/>
      <c r="M73" s="989"/>
      <c r="N73" s="990"/>
      <c r="O73" s="991"/>
      <c r="P73" s="992"/>
      <c r="Q73" s="992"/>
      <c r="R73" s="992"/>
      <c r="S73" s="992"/>
      <c r="T73" s="992"/>
      <c r="U73" s="728"/>
      <c r="V73" s="728"/>
      <c r="W73" s="728"/>
      <c r="X73" s="728"/>
      <c r="Y73" s="993"/>
      <c r="Z73" s="994"/>
      <c r="AA73" s="995"/>
      <c r="AB73" s="462"/>
      <c r="AC73" s="462"/>
      <c r="AD73" s="462"/>
      <c r="AE73" s="462"/>
      <c r="AF73" s="996"/>
      <c r="AG73" s="462"/>
      <c r="AH73" s="462"/>
      <c r="AI73" s="462"/>
      <c r="AJ73" s="462"/>
    </row>
    <row r="74" spans="1:36" s="156" customFormat="1" ht="13.5" customHeight="1" x14ac:dyDescent="0.25">
      <c r="A74" s="732"/>
      <c r="B74" s="702"/>
      <c r="C74" s="721"/>
      <c r="D74" s="723"/>
      <c r="E74" s="732"/>
      <c r="F74" s="732"/>
      <c r="G74" s="723"/>
      <c r="H74" s="987"/>
      <c r="I74" s="723"/>
      <c r="J74" s="988"/>
      <c r="K74" s="989"/>
      <c r="L74" s="989"/>
      <c r="M74" s="989"/>
      <c r="N74" s="990"/>
      <c r="O74" s="991"/>
      <c r="P74" s="992"/>
      <c r="Q74" s="992"/>
      <c r="R74" s="992"/>
      <c r="S74" s="992"/>
      <c r="T74" s="992"/>
      <c r="U74" s="728"/>
      <c r="V74" s="728"/>
      <c r="W74" s="728"/>
      <c r="X74" s="728"/>
      <c r="Y74" s="993"/>
      <c r="Z74" s="994"/>
      <c r="AA74" s="995"/>
      <c r="AB74" s="462"/>
      <c r="AC74" s="462"/>
      <c r="AD74" s="462"/>
      <c r="AE74" s="462"/>
      <c r="AF74" s="996"/>
      <c r="AG74" s="462"/>
      <c r="AH74" s="462"/>
      <c r="AI74" s="462"/>
      <c r="AJ74" s="462"/>
    </row>
    <row r="75" spans="1:36" s="156" customFormat="1" ht="13.5" customHeight="1" x14ac:dyDescent="0.25">
      <c r="A75" s="732"/>
      <c r="B75" s="702"/>
      <c r="C75" s="721"/>
      <c r="D75" s="723"/>
      <c r="E75" s="732"/>
      <c r="F75" s="732"/>
      <c r="G75" s="723"/>
      <c r="H75" s="987"/>
      <c r="I75" s="723"/>
      <c r="J75" s="988"/>
      <c r="K75" s="989"/>
      <c r="L75" s="989"/>
      <c r="M75" s="989"/>
      <c r="N75" s="990"/>
      <c r="O75" s="991"/>
      <c r="P75" s="992"/>
      <c r="Q75" s="992"/>
      <c r="R75" s="992"/>
      <c r="S75" s="992"/>
      <c r="T75" s="992"/>
      <c r="U75" s="728"/>
      <c r="V75" s="728"/>
      <c r="W75" s="728"/>
      <c r="X75" s="728"/>
      <c r="Y75" s="993"/>
      <c r="Z75" s="994"/>
      <c r="AA75" s="995"/>
      <c r="AB75" s="462"/>
      <c r="AC75" s="462"/>
      <c r="AD75" s="462"/>
      <c r="AE75" s="462"/>
      <c r="AF75" s="996"/>
      <c r="AG75" s="462"/>
      <c r="AH75" s="462"/>
      <c r="AI75" s="462"/>
      <c r="AJ75" s="462"/>
    </row>
    <row r="76" spans="1:36" s="156" customFormat="1" ht="13.5" customHeight="1" x14ac:dyDescent="0.25">
      <c r="A76" s="732"/>
      <c r="B76" s="702"/>
      <c r="C76" s="721"/>
      <c r="D76" s="723"/>
      <c r="E76" s="732"/>
      <c r="F76" s="732"/>
      <c r="G76" s="723"/>
      <c r="H76" s="987"/>
      <c r="I76" s="723"/>
      <c r="J76" s="988"/>
      <c r="K76" s="989"/>
      <c r="L76" s="989"/>
      <c r="M76" s="989"/>
      <c r="N76" s="990"/>
      <c r="O76" s="991"/>
      <c r="P76" s="992"/>
      <c r="Q76" s="992"/>
      <c r="R76" s="992"/>
      <c r="S76" s="992"/>
      <c r="T76" s="992"/>
      <c r="U76" s="728"/>
      <c r="V76" s="728"/>
      <c r="W76" s="728"/>
      <c r="X76" s="728"/>
      <c r="Y76" s="993"/>
      <c r="Z76" s="994"/>
      <c r="AA76" s="995"/>
      <c r="AB76" s="462"/>
      <c r="AC76" s="462"/>
      <c r="AD76" s="462"/>
      <c r="AE76" s="462"/>
      <c r="AF76" s="996"/>
      <c r="AG76" s="462"/>
      <c r="AH76" s="462"/>
      <c r="AI76" s="462"/>
      <c r="AJ76" s="462"/>
    </row>
    <row r="77" spans="1:36" s="156" customFormat="1" ht="13.5" customHeight="1" x14ac:dyDescent="0.25">
      <c r="A77" s="732"/>
      <c r="B77" s="702"/>
      <c r="C77" s="721"/>
      <c r="D77" s="723"/>
      <c r="E77" s="732"/>
      <c r="F77" s="732"/>
      <c r="G77" s="723"/>
      <c r="H77" s="987"/>
      <c r="I77" s="723"/>
      <c r="J77" s="988"/>
      <c r="K77" s="989"/>
      <c r="L77" s="989"/>
      <c r="M77" s="989"/>
      <c r="N77" s="990"/>
      <c r="O77" s="991"/>
      <c r="P77" s="992"/>
      <c r="Q77" s="992"/>
      <c r="R77" s="992"/>
      <c r="S77" s="992"/>
      <c r="T77" s="992"/>
      <c r="U77" s="728"/>
      <c r="V77" s="728"/>
      <c r="W77" s="728"/>
      <c r="X77" s="728"/>
      <c r="Y77" s="993"/>
      <c r="Z77" s="994"/>
      <c r="AA77" s="995"/>
      <c r="AB77" s="462"/>
      <c r="AC77" s="462"/>
      <c r="AD77" s="462"/>
      <c r="AE77" s="462"/>
      <c r="AF77" s="996"/>
      <c r="AG77" s="462"/>
      <c r="AH77" s="462"/>
      <c r="AI77" s="462"/>
      <c r="AJ77" s="462"/>
    </row>
    <row r="78" spans="1:36" s="156" customFormat="1" ht="13.5" customHeight="1" x14ac:dyDescent="0.25">
      <c r="A78" s="732"/>
      <c r="B78" s="702"/>
      <c r="C78" s="721"/>
      <c r="D78" s="723"/>
      <c r="E78" s="732"/>
      <c r="F78" s="732"/>
      <c r="G78" s="723"/>
      <c r="H78" s="987"/>
      <c r="I78" s="723"/>
      <c r="J78" s="988"/>
      <c r="K78" s="989"/>
      <c r="L78" s="989"/>
      <c r="M78" s="989"/>
      <c r="N78" s="990"/>
      <c r="O78" s="991"/>
      <c r="P78" s="992"/>
      <c r="Q78" s="992"/>
      <c r="R78" s="992"/>
      <c r="S78" s="992"/>
      <c r="T78" s="992"/>
      <c r="U78" s="728"/>
      <c r="V78" s="728"/>
      <c r="W78" s="728"/>
      <c r="X78" s="728"/>
      <c r="Y78" s="993"/>
      <c r="Z78" s="994"/>
      <c r="AA78" s="995"/>
      <c r="AB78" s="462"/>
      <c r="AC78" s="462"/>
      <c r="AD78" s="462"/>
      <c r="AE78" s="462"/>
      <c r="AF78" s="996"/>
      <c r="AG78" s="462"/>
      <c r="AH78" s="462"/>
      <c r="AI78" s="462"/>
      <c r="AJ78" s="462"/>
    </row>
    <row r="79" spans="1:36" s="156" customFormat="1" ht="13.5" customHeight="1" x14ac:dyDescent="0.25">
      <c r="A79" s="732"/>
      <c r="B79" s="702"/>
      <c r="C79" s="721"/>
      <c r="D79" s="723"/>
      <c r="E79" s="732"/>
      <c r="F79" s="732"/>
      <c r="G79" s="723"/>
      <c r="H79" s="987"/>
      <c r="I79" s="723"/>
      <c r="J79" s="988"/>
      <c r="K79" s="989"/>
      <c r="L79" s="989"/>
      <c r="M79" s="989"/>
      <c r="N79" s="990"/>
      <c r="O79" s="991"/>
      <c r="P79" s="992"/>
      <c r="Q79" s="992"/>
      <c r="R79" s="992"/>
      <c r="S79" s="992"/>
      <c r="T79" s="992"/>
      <c r="U79" s="728"/>
      <c r="V79" s="728"/>
      <c r="W79" s="728"/>
      <c r="X79" s="728"/>
      <c r="Y79" s="993"/>
      <c r="Z79" s="994"/>
      <c r="AA79" s="995"/>
      <c r="AB79" s="462"/>
      <c r="AC79" s="462"/>
      <c r="AD79" s="462"/>
      <c r="AE79" s="462"/>
      <c r="AF79" s="996"/>
      <c r="AG79" s="462"/>
      <c r="AH79" s="462"/>
      <c r="AI79" s="462"/>
      <c r="AJ79" s="462"/>
    </row>
    <row r="80" spans="1:36" s="156" customFormat="1" ht="13.5" customHeight="1" x14ac:dyDescent="0.25">
      <c r="A80" s="732"/>
      <c r="B80" s="702"/>
      <c r="C80" s="721"/>
      <c r="D80" s="723"/>
      <c r="E80" s="732"/>
      <c r="F80" s="732"/>
      <c r="G80" s="723"/>
      <c r="H80" s="987"/>
      <c r="I80" s="723"/>
      <c r="J80" s="988"/>
      <c r="K80" s="989"/>
      <c r="L80" s="989"/>
      <c r="M80" s="989"/>
      <c r="N80" s="990"/>
      <c r="O80" s="991"/>
      <c r="P80" s="992"/>
      <c r="Q80" s="992"/>
      <c r="R80" s="992"/>
      <c r="S80" s="992"/>
      <c r="T80" s="992"/>
      <c r="U80" s="728"/>
      <c r="V80" s="728"/>
      <c r="W80" s="728"/>
      <c r="X80" s="728"/>
      <c r="Y80" s="993"/>
      <c r="Z80" s="994"/>
      <c r="AA80" s="995"/>
      <c r="AB80" s="462"/>
      <c r="AC80" s="462"/>
      <c r="AD80" s="462"/>
      <c r="AE80" s="462"/>
      <c r="AF80" s="996"/>
      <c r="AG80" s="462"/>
      <c r="AH80" s="462"/>
      <c r="AI80" s="462"/>
      <c r="AJ80" s="462"/>
    </row>
    <row r="81" spans="1:36" s="156" customFormat="1" ht="13.5" customHeight="1" x14ac:dyDescent="0.25">
      <c r="A81" s="732"/>
      <c r="B81" s="702"/>
      <c r="C81" s="721"/>
      <c r="D81" s="723"/>
      <c r="E81" s="732"/>
      <c r="F81" s="732"/>
      <c r="G81" s="723"/>
      <c r="H81" s="987"/>
      <c r="I81" s="723"/>
      <c r="J81" s="988"/>
      <c r="K81" s="989"/>
      <c r="L81" s="989"/>
      <c r="M81" s="989"/>
      <c r="N81" s="990"/>
      <c r="O81" s="991"/>
      <c r="P81" s="992"/>
      <c r="Q81" s="992"/>
      <c r="R81" s="992"/>
      <c r="S81" s="992"/>
      <c r="T81" s="992"/>
      <c r="U81" s="728"/>
      <c r="V81" s="728"/>
      <c r="W81" s="728"/>
      <c r="X81" s="728"/>
      <c r="Y81" s="993"/>
      <c r="Z81" s="994"/>
      <c r="AA81" s="995"/>
      <c r="AB81" s="462"/>
      <c r="AC81" s="462"/>
      <c r="AD81" s="462"/>
      <c r="AE81" s="462"/>
      <c r="AF81" s="996"/>
      <c r="AG81" s="462"/>
      <c r="AH81" s="462"/>
      <c r="AI81" s="462"/>
      <c r="AJ81" s="462"/>
    </row>
    <row r="82" spans="1:36" s="156" customFormat="1" ht="13.5" customHeight="1" x14ac:dyDescent="0.25">
      <c r="A82" s="732"/>
      <c r="B82" s="702"/>
      <c r="C82" s="721"/>
      <c r="D82" s="723"/>
      <c r="E82" s="732"/>
      <c r="F82" s="732"/>
      <c r="G82" s="723"/>
      <c r="H82" s="987"/>
      <c r="I82" s="723"/>
      <c r="J82" s="988"/>
      <c r="K82" s="989"/>
      <c r="L82" s="989"/>
      <c r="M82" s="989"/>
      <c r="N82" s="990"/>
      <c r="O82" s="991"/>
      <c r="P82" s="992"/>
      <c r="Q82" s="992"/>
      <c r="R82" s="992"/>
      <c r="S82" s="992"/>
      <c r="T82" s="992"/>
      <c r="U82" s="728"/>
      <c r="V82" s="728"/>
      <c r="W82" s="728"/>
      <c r="X82" s="728"/>
      <c r="Y82" s="993"/>
      <c r="Z82" s="994"/>
      <c r="AA82" s="995"/>
      <c r="AB82" s="462"/>
      <c r="AC82" s="462"/>
      <c r="AD82" s="462"/>
      <c r="AE82" s="462"/>
      <c r="AF82" s="996"/>
      <c r="AG82" s="462"/>
      <c r="AH82" s="462"/>
      <c r="AI82" s="462"/>
      <c r="AJ82" s="462"/>
    </row>
    <row r="83" spans="1:36" s="156" customFormat="1" ht="13.5" customHeight="1" x14ac:dyDescent="0.25">
      <c r="A83" s="732"/>
      <c r="B83" s="702"/>
      <c r="C83" s="721"/>
      <c r="D83" s="723"/>
      <c r="E83" s="732"/>
      <c r="F83" s="732"/>
      <c r="G83" s="723"/>
      <c r="H83" s="987"/>
      <c r="I83" s="723"/>
      <c r="J83" s="988"/>
      <c r="K83" s="989"/>
      <c r="L83" s="989"/>
      <c r="M83" s="989"/>
      <c r="N83" s="990"/>
      <c r="O83" s="991"/>
      <c r="P83" s="992"/>
      <c r="Q83" s="992"/>
      <c r="R83" s="992"/>
      <c r="S83" s="992"/>
      <c r="T83" s="992"/>
      <c r="U83" s="728"/>
      <c r="V83" s="728"/>
      <c r="W83" s="728"/>
      <c r="X83" s="728"/>
      <c r="Y83" s="993"/>
      <c r="Z83" s="994"/>
      <c r="AA83" s="995"/>
      <c r="AB83" s="462"/>
      <c r="AC83" s="462"/>
      <c r="AD83" s="462"/>
      <c r="AE83" s="462"/>
      <c r="AF83" s="996"/>
      <c r="AG83" s="462"/>
      <c r="AH83" s="462"/>
      <c r="AI83" s="462"/>
      <c r="AJ83" s="462"/>
    </row>
    <row r="84" spans="1:36" s="156" customFormat="1" ht="13.5" customHeight="1" x14ac:dyDescent="0.25">
      <c r="A84" s="732"/>
      <c r="B84" s="702"/>
      <c r="C84" s="721"/>
      <c r="D84" s="723"/>
      <c r="E84" s="732"/>
      <c r="F84" s="732"/>
      <c r="G84" s="723"/>
      <c r="H84" s="987"/>
      <c r="I84" s="723"/>
      <c r="J84" s="988"/>
      <c r="K84" s="989"/>
      <c r="L84" s="989"/>
      <c r="M84" s="989"/>
      <c r="N84" s="990"/>
      <c r="O84" s="991"/>
      <c r="P84" s="992"/>
      <c r="Q84" s="992"/>
      <c r="R84" s="992"/>
      <c r="S84" s="992"/>
      <c r="T84" s="992"/>
      <c r="U84" s="728"/>
      <c r="V84" s="728"/>
      <c r="W84" s="728"/>
      <c r="X84" s="728"/>
      <c r="Y84" s="993"/>
      <c r="Z84" s="994"/>
      <c r="AA84" s="995"/>
      <c r="AB84" s="462"/>
      <c r="AC84" s="462"/>
      <c r="AD84" s="462"/>
      <c r="AE84" s="462"/>
      <c r="AF84" s="996"/>
      <c r="AG84" s="462"/>
      <c r="AH84" s="462"/>
      <c r="AI84" s="462"/>
      <c r="AJ84" s="462"/>
    </row>
    <row r="85" spans="1:36" s="156" customFormat="1" ht="13.5" customHeight="1" x14ac:dyDescent="0.25">
      <c r="A85" s="732"/>
      <c r="B85" s="702"/>
      <c r="C85" s="721"/>
      <c r="D85" s="723"/>
      <c r="E85" s="732"/>
      <c r="F85" s="732"/>
      <c r="G85" s="723"/>
      <c r="H85" s="987"/>
      <c r="I85" s="723"/>
      <c r="J85" s="988"/>
      <c r="K85" s="989"/>
      <c r="L85" s="989"/>
      <c r="M85" s="989"/>
      <c r="N85" s="990"/>
      <c r="O85" s="991"/>
      <c r="P85" s="992"/>
      <c r="Q85" s="992"/>
      <c r="R85" s="992"/>
      <c r="S85" s="992"/>
      <c r="T85" s="992"/>
      <c r="U85" s="728"/>
      <c r="V85" s="728"/>
      <c r="W85" s="728"/>
      <c r="X85" s="728"/>
      <c r="Y85" s="993"/>
      <c r="Z85" s="994"/>
      <c r="AA85" s="995"/>
      <c r="AB85" s="462"/>
      <c r="AC85" s="462"/>
      <c r="AD85" s="462"/>
      <c r="AE85" s="462"/>
      <c r="AF85" s="996"/>
      <c r="AG85" s="462"/>
      <c r="AH85" s="462"/>
      <c r="AI85" s="462"/>
      <c r="AJ85" s="462"/>
    </row>
    <row r="86" spans="1:36" ht="14.1" customHeight="1" x14ac:dyDescent="0.25">
      <c r="A86" s="720"/>
      <c r="B86" s="702"/>
      <c r="C86" s="721"/>
      <c r="D86" s="722"/>
      <c r="E86" s="720"/>
      <c r="F86" s="720"/>
      <c r="G86" s="723"/>
      <c r="H86" s="743"/>
      <c r="I86" s="723"/>
      <c r="J86" s="791"/>
      <c r="K86" s="724"/>
      <c r="L86" s="724"/>
      <c r="M86" s="724"/>
      <c r="N86" s="791"/>
      <c r="O86" s="725"/>
      <c r="P86" s="726"/>
      <c r="Q86" s="726"/>
      <c r="R86" s="726"/>
      <c r="S86" s="726"/>
      <c r="T86" s="726"/>
      <c r="U86" s="728"/>
      <c r="V86" s="728"/>
      <c r="W86" s="728"/>
      <c r="X86" s="728"/>
      <c r="Y86" s="729"/>
    </row>
    <row r="87" spans="1:36" ht="14.1" customHeight="1" x14ac:dyDescent="0.25">
      <c r="A87" s="720"/>
      <c r="B87" s="702"/>
      <c r="C87" s="721"/>
      <c r="D87" s="722"/>
      <c r="E87" s="948"/>
      <c r="F87" s="948"/>
      <c r="G87" s="723"/>
      <c r="H87" s="709"/>
      <c r="I87" s="723"/>
      <c r="J87" s="791"/>
      <c r="K87" s="724"/>
      <c r="L87" s="724"/>
      <c r="M87" s="724"/>
      <c r="N87" s="791"/>
      <c r="O87" s="725"/>
      <c r="P87" s="726"/>
      <c r="Q87" s="726"/>
      <c r="R87" s="726"/>
      <c r="S87" s="726"/>
      <c r="T87" s="726"/>
      <c r="U87" s="728"/>
      <c r="V87" s="728"/>
      <c r="W87" s="728"/>
      <c r="X87" s="728"/>
      <c r="Y87" s="729"/>
    </row>
    <row r="88" spans="1:36" ht="14.1" customHeight="1" x14ac:dyDescent="0.25">
      <c r="A88" s="720"/>
      <c r="B88" s="702"/>
      <c r="C88" s="721"/>
      <c r="D88" s="722"/>
      <c r="E88" s="720"/>
      <c r="F88" s="720"/>
      <c r="G88" s="949"/>
      <c r="H88" s="709"/>
      <c r="I88" s="723"/>
      <c r="J88" s="791"/>
      <c r="K88" s="724"/>
      <c r="L88" s="724"/>
      <c r="M88" s="724"/>
      <c r="N88" s="791"/>
      <c r="O88" s="725"/>
      <c r="P88" s="726"/>
      <c r="Q88" s="726"/>
      <c r="R88" s="726"/>
      <c r="S88" s="726"/>
      <c r="T88" s="726"/>
      <c r="U88" s="728"/>
      <c r="V88" s="728"/>
      <c r="W88" s="728"/>
      <c r="X88" s="728"/>
      <c r="Y88" s="729"/>
    </row>
    <row r="89" spans="1:36" x14ac:dyDescent="0.25">
      <c r="G89" s="730"/>
      <c r="O89" s="730"/>
      <c r="U89" s="728"/>
      <c r="V89" s="728"/>
      <c r="W89" s="728"/>
      <c r="X89" s="728"/>
    </row>
    <row r="90" spans="1:36" x14ac:dyDescent="0.25">
      <c r="D90" s="734" t="s">
        <v>1476</v>
      </c>
      <c r="E90" s="803"/>
      <c r="F90" s="803"/>
      <c r="U90" s="728"/>
      <c r="V90" s="728"/>
      <c r="W90" s="728"/>
      <c r="X90" s="728"/>
    </row>
    <row r="91" spans="1:36" x14ac:dyDescent="0.25">
      <c r="D91" s="735" t="s">
        <v>1477</v>
      </c>
      <c r="E91" s="804">
        <f>J8</f>
        <v>3919</v>
      </c>
      <c r="F91" s="804"/>
      <c r="U91" s="728"/>
      <c r="V91" s="728"/>
      <c r="W91" s="728"/>
      <c r="X91" s="728"/>
    </row>
    <row r="92" spans="1:36" x14ac:dyDescent="0.25">
      <c r="D92" s="736"/>
      <c r="E92" s="805"/>
      <c r="F92" s="805"/>
      <c r="U92" s="728"/>
      <c r="V92" s="728"/>
      <c r="W92" s="728"/>
      <c r="X92" s="728"/>
    </row>
    <row r="93" spans="1:36" x14ac:dyDescent="0.25">
      <c r="P93" s="730"/>
      <c r="Q93" s="730"/>
      <c r="R93" s="730"/>
      <c r="S93" s="730"/>
      <c r="T93" s="730"/>
      <c r="U93" s="728"/>
      <c r="V93" s="728"/>
      <c r="W93" s="728"/>
      <c r="X93" s="728"/>
    </row>
    <row r="94" spans="1:36" x14ac:dyDescent="0.25">
      <c r="P94" s="730"/>
      <c r="Q94" s="730"/>
      <c r="R94" s="730"/>
      <c r="S94" s="730"/>
      <c r="T94" s="730"/>
      <c r="U94" s="728"/>
      <c r="V94" s="728"/>
      <c r="W94" s="728"/>
      <c r="X94" s="728"/>
    </row>
    <row r="95" spans="1:36" x14ac:dyDescent="0.25">
      <c r="D95" s="63" t="s">
        <v>1483</v>
      </c>
      <c r="E95" s="1223" t="s">
        <v>1479</v>
      </c>
      <c r="F95" s="1223"/>
      <c r="G95" s="1223"/>
      <c r="P95" s="730"/>
      <c r="Q95" s="730"/>
      <c r="R95" s="730"/>
      <c r="S95" s="730"/>
      <c r="T95" s="730"/>
      <c r="U95" s="728"/>
      <c r="V95" s="728"/>
      <c r="W95" s="728"/>
      <c r="X95" s="728"/>
    </row>
    <row r="96" spans="1:36" x14ac:dyDescent="0.25">
      <c r="D96" s="731" t="s">
        <v>400</v>
      </c>
      <c r="E96" s="806"/>
      <c r="F96" s="806"/>
      <c r="G96" s="761" t="s">
        <v>1478</v>
      </c>
      <c r="U96" s="727"/>
      <c r="V96" s="727"/>
      <c r="W96" s="727"/>
      <c r="X96" s="727"/>
    </row>
    <row r="97" spans="1:24" x14ac:dyDescent="0.25">
      <c r="D97" s="63" t="s">
        <v>201</v>
      </c>
      <c r="E97" s="807"/>
      <c r="F97" s="807"/>
      <c r="G97" s="762"/>
      <c r="U97" s="732"/>
      <c r="V97" s="732"/>
      <c r="W97" s="732"/>
      <c r="X97" s="732"/>
    </row>
    <row r="98" spans="1:24" x14ac:dyDescent="0.25">
      <c r="D98" s="63" t="s">
        <v>202</v>
      </c>
      <c r="E98" s="796"/>
      <c r="F98" s="796"/>
      <c r="G98" s="275" t="s">
        <v>399</v>
      </c>
      <c r="U98" s="733"/>
      <c r="V98" s="703"/>
      <c r="W98" s="703"/>
      <c r="X98" s="703"/>
    </row>
    <row r="99" spans="1:24" x14ac:dyDescent="0.25">
      <c r="D99" s="63" t="s">
        <v>203</v>
      </c>
      <c r="E99" s="477"/>
      <c r="F99" s="477"/>
      <c r="G99" s="12"/>
      <c r="O99" s="730"/>
      <c r="U99" s="703"/>
      <c r="V99" s="703"/>
      <c r="W99" s="703"/>
      <c r="X99" s="703"/>
    </row>
    <row r="100" spans="1:24" x14ac:dyDescent="0.25">
      <c r="D100" s="45" t="s">
        <v>204</v>
      </c>
      <c r="E100" s="797"/>
      <c r="F100" s="797"/>
      <c r="G100" s="763" t="s">
        <v>1480</v>
      </c>
      <c r="O100" s="730"/>
      <c r="U100" s="703"/>
      <c r="V100" s="703"/>
      <c r="W100" s="703"/>
      <c r="X100" s="703"/>
    </row>
    <row r="101" spans="1:24" x14ac:dyDescent="0.25">
      <c r="D101" s="45" t="s">
        <v>205</v>
      </c>
      <c r="E101" s="798"/>
      <c r="F101" s="798"/>
      <c r="G101" s="787" t="s">
        <v>1481</v>
      </c>
      <c r="O101" s="730"/>
      <c r="U101" s="703"/>
      <c r="V101" s="703"/>
      <c r="W101" s="703"/>
      <c r="X101" s="703"/>
    </row>
    <row r="102" spans="1:24" x14ac:dyDescent="0.25">
      <c r="D102" s="12" t="s">
        <v>1243</v>
      </c>
      <c r="E102" s="6"/>
      <c r="F102" s="6"/>
      <c r="G102" s="707"/>
      <c r="U102" s="703"/>
      <c r="V102" s="703"/>
      <c r="W102" s="703"/>
      <c r="X102" s="703"/>
    </row>
    <row r="103" spans="1:24" x14ac:dyDescent="0.25">
      <c r="A103" s="1229" t="s">
        <v>1482</v>
      </c>
      <c r="B103" s="1229"/>
      <c r="C103" s="1229"/>
      <c r="D103" s="1229"/>
      <c r="E103" s="1229"/>
      <c r="F103" s="527"/>
      <c r="U103" s="733"/>
      <c r="V103" s="703"/>
      <c r="W103" s="703"/>
      <c r="X103" s="703"/>
    </row>
    <row r="104" spans="1:24" x14ac:dyDescent="0.25">
      <c r="A104" s="161" t="s">
        <v>992</v>
      </c>
      <c r="B104" s="153"/>
      <c r="C104" s="153"/>
      <c r="D104" s="707" t="s">
        <v>888</v>
      </c>
      <c r="E104" s="6" t="s">
        <v>889</v>
      </c>
      <c r="U104" s="727"/>
      <c r="V104" s="727"/>
      <c r="W104" s="727"/>
      <c r="X104" s="727"/>
    </row>
    <row r="105" spans="1:24" x14ac:dyDescent="0.25">
      <c r="A105" s="140">
        <v>45737</v>
      </c>
      <c r="B105" s="140"/>
      <c r="C105" s="140"/>
      <c r="D105" s="143">
        <v>45746</v>
      </c>
      <c r="E105" s="6">
        <f>D105-A105</f>
        <v>9</v>
      </c>
      <c r="U105" s="727"/>
      <c r="V105" s="727"/>
      <c r="W105" s="727"/>
      <c r="X105" s="727"/>
    </row>
    <row r="106" spans="1:24" x14ac:dyDescent="0.25">
      <c r="A106" s="140">
        <v>45806</v>
      </c>
      <c r="B106" s="140"/>
      <c r="C106" s="140"/>
      <c r="D106" s="143">
        <v>45815</v>
      </c>
      <c r="E106" s="6">
        <f>D106-A106</f>
        <v>9</v>
      </c>
      <c r="U106" s="727"/>
      <c r="V106" s="727"/>
      <c r="W106" s="727"/>
      <c r="X106" s="727"/>
    </row>
    <row r="107" spans="1:24" x14ac:dyDescent="0.25">
      <c r="U107" s="727"/>
      <c r="V107" s="727"/>
      <c r="W107" s="727"/>
      <c r="X107" s="727"/>
    </row>
    <row r="112" spans="1:24" x14ac:dyDescent="0.25">
      <c r="U112" s="703"/>
      <c r="V112" s="703"/>
      <c r="W112" s="703"/>
      <c r="X112" s="703"/>
    </row>
    <row r="113" spans="21:24" x14ac:dyDescent="0.25">
      <c r="U113" s="727"/>
      <c r="V113" s="727"/>
      <c r="W113" s="727"/>
      <c r="X113" s="727"/>
    </row>
    <row r="114" spans="21:24" x14ac:dyDescent="0.25">
      <c r="U114" s="703"/>
      <c r="V114" s="703"/>
      <c r="W114" s="703"/>
      <c r="X114" s="703"/>
    </row>
    <row r="115" spans="21:24" x14ac:dyDescent="0.25">
      <c r="U115" s="733"/>
      <c r="V115" s="703"/>
      <c r="W115" s="703"/>
      <c r="X115" s="703"/>
    </row>
    <row r="116" spans="21:24" x14ac:dyDescent="0.25">
      <c r="U116" s="733"/>
      <c r="V116" s="703"/>
      <c r="W116" s="703"/>
      <c r="X116" s="703"/>
    </row>
    <row r="117" spans="21:24" x14ac:dyDescent="0.25">
      <c r="U117" s="732"/>
      <c r="V117" s="732"/>
      <c r="W117" s="732"/>
      <c r="X117" s="732"/>
    </row>
    <row r="118" spans="21:24" x14ac:dyDescent="0.25">
      <c r="U118" s="732"/>
      <c r="V118" s="732"/>
      <c r="W118" s="732"/>
      <c r="X118" s="732"/>
    </row>
    <row r="120" spans="21:24" x14ac:dyDescent="0.25">
      <c r="U120" s="703"/>
      <c r="V120" s="703"/>
      <c r="W120" s="703"/>
      <c r="X120" s="703"/>
    </row>
  </sheetData>
  <autoFilter ref="A2:AA88" xr:uid="{AAA89A18-F1DE-40D5-B581-CF8C0CC2B36F}"/>
  <mergeCells count="3">
    <mergeCell ref="A1:AA1"/>
    <mergeCell ref="E95:G95"/>
    <mergeCell ref="A103:E103"/>
  </mergeCells>
  <conditionalFormatting sqref="E102 E104:E1048576 E1:E94">
    <cfRule type="duplicateValues" dxfId="23" priority="2"/>
  </conditionalFormatting>
  <conditionalFormatting sqref="E104:E1048576 E1:E102">
    <cfRule type="duplicateValues" dxfId="22" priority="1"/>
  </conditionalFormatting>
  <pageMargins left="0.7" right="0.7" top="0.75" bottom="0.75" header="0.3" footer="0.3"/>
  <pageSetup paperSize="9" scale="93" orientation="portrait" r:id="rId1"/>
  <colBreaks count="1" manualBreakCount="1">
    <brk id="10"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DF8AA-6701-4FD1-838C-238CF95AC4C0}">
  <dimension ref="A1:AI97"/>
  <sheetViews>
    <sheetView topLeftCell="E1" zoomScale="110" zoomScaleNormal="110" zoomScaleSheetLayoutView="111" workbookViewId="0">
      <selection activeCell="O33" sqref="O33"/>
    </sheetView>
  </sheetViews>
  <sheetFormatPr defaultRowHeight="15" x14ac:dyDescent="0.25"/>
  <cols>
    <col min="1" max="1" width="7.42578125" style="5" customWidth="1"/>
    <col min="2" max="2" width="9.140625" customWidth="1"/>
    <col min="3" max="3" width="10.7109375" customWidth="1"/>
    <col min="4" max="4" width="9.85546875" customWidth="1"/>
    <col min="5" max="5" width="11.5703125" style="527" customWidth="1"/>
    <col min="6" max="6" width="21.5703125" style="527" customWidth="1"/>
    <col min="7" max="7" width="27.85546875" style="527" hidden="1" customWidth="1"/>
    <col min="8" max="8" width="15.85546875" hidden="1" customWidth="1"/>
    <col min="9" max="9" width="21.7109375" style="527" hidden="1" customWidth="1"/>
    <col min="10" max="10" width="11.5703125" style="5" customWidth="1"/>
    <col min="11" max="11" width="13.85546875" style="527" hidden="1" customWidth="1"/>
    <col min="12" max="12" width="32" style="527" hidden="1" customWidth="1"/>
    <col min="13" max="13" width="10.28515625" style="527" hidden="1" customWidth="1"/>
    <col min="14" max="14" width="27.140625" hidden="1" customWidth="1"/>
    <col min="15" max="15" width="32" style="527" customWidth="1"/>
    <col min="16" max="16" width="7.85546875" customWidth="1"/>
    <col min="17" max="17" width="37" customWidth="1"/>
    <col min="18" max="18" width="39.85546875" style="527" customWidth="1"/>
    <col min="19" max="19" width="23.5703125" style="527" customWidth="1"/>
    <col min="20" max="20" width="15.42578125" style="5" customWidth="1"/>
    <col min="21" max="21" width="21" style="5" customWidth="1"/>
    <col min="22" max="22" width="22.85546875" style="5" customWidth="1"/>
    <col min="23" max="23" width="17.5703125" style="5" customWidth="1"/>
    <col min="24" max="24" width="23.5703125" customWidth="1"/>
    <col min="25" max="25" width="20.5703125" customWidth="1"/>
    <col min="26" max="26" width="30.28515625" customWidth="1"/>
    <col min="27" max="27" width="29.140625" customWidth="1"/>
    <col min="28" max="28" width="23.7109375" customWidth="1"/>
    <col min="29" max="30" width="9.140625" customWidth="1"/>
    <col min="31" max="31" width="9.140625" style="983"/>
    <col min="35" max="35" width="13.42578125" customWidth="1"/>
  </cols>
  <sheetData>
    <row r="1" spans="1:35" s="508" customFormat="1" ht="25.5" customHeight="1" x14ac:dyDescent="0.25">
      <c r="A1" s="1226" t="s">
        <v>1487</v>
      </c>
      <c r="B1" s="1227"/>
      <c r="C1" s="1227"/>
      <c r="D1" s="1227"/>
      <c r="E1" s="1227"/>
      <c r="F1" s="1227"/>
      <c r="G1" s="1227"/>
      <c r="H1" s="1227"/>
      <c r="I1" s="1227"/>
      <c r="J1" s="1227"/>
      <c r="K1" s="1227"/>
      <c r="L1" s="1227"/>
      <c r="M1" s="1227"/>
      <c r="N1" s="1228"/>
      <c r="O1" s="1227"/>
      <c r="P1" s="1227"/>
      <c r="Q1" s="1227"/>
      <c r="R1" s="1227"/>
      <c r="S1" s="1227"/>
      <c r="T1" s="1227"/>
      <c r="U1" s="1227"/>
      <c r="V1" s="1227"/>
      <c r="W1" s="1227"/>
      <c r="X1" s="1227"/>
      <c r="Y1" s="1227"/>
      <c r="Z1" s="1227"/>
      <c r="AE1" s="984"/>
    </row>
    <row r="2" spans="1:35" s="699" customFormat="1" ht="32.25" customHeight="1" x14ac:dyDescent="0.25">
      <c r="A2" s="783" t="s">
        <v>3</v>
      </c>
      <c r="B2" s="783" t="s">
        <v>2</v>
      </c>
      <c r="C2" s="784" t="s">
        <v>4</v>
      </c>
      <c r="D2" s="784" t="s">
        <v>1526</v>
      </c>
      <c r="E2" s="784" t="s">
        <v>13</v>
      </c>
      <c r="F2" s="899" t="s">
        <v>0</v>
      </c>
      <c r="G2" s="368" t="s">
        <v>932</v>
      </c>
      <c r="H2" s="777" t="s">
        <v>1245</v>
      </c>
      <c r="I2" s="368" t="s">
        <v>525</v>
      </c>
      <c r="J2" s="783" t="s">
        <v>5</v>
      </c>
      <c r="K2" s="784" t="s">
        <v>432</v>
      </c>
      <c r="L2" s="800" t="s">
        <v>1654</v>
      </c>
      <c r="M2" s="368" t="s">
        <v>413</v>
      </c>
      <c r="N2" s="808" t="s">
        <v>1663</v>
      </c>
      <c r="O2" s="368" t="s">
        <v>922</v>
      </c>
      <c r="P2" s="777" t="s">
        <v>38</v>
      </c>
      <c r="Q2" s="1209" t="s">
        <v>1675</v>
      </c>
      <c r="R2" s="368" t="s">
        <v>1627</v>
      </c>
      <c r="S2" s="794" t="s">
        <v>1619</v>
      </c>
      <c r="T2" s="779" t="s">
        <v>1279</v>
      </c>
      <c r="U2" s="779" t="s">
        <v>1280</v>
      </c>
      <c r="V2" s="782" t="s">
        <v>1281</v>
      </c>
      <c r="W2" s="782" t="s">
        <v>1283</v>
      </c>
      <c r="X2" s="785" t="s">
        <v>1024</v>
      </c>
      <c r="Y2" s="778" t="s">
        <v>1059</v>
      </c>
      <c r="Z2" s="895" t="s">
        <v>336</v>
      </c>
      <c r="AA2" s="786" t="s">
        <v>1296</v>
      </c>
      <c r="AB2" s="786" t="s">
        <v>1297</v>
      </c>
      <c r="AC2" s="896" t="s">
        <v>1</v>
      </c>
      <c r="AD2" s="896" t="s">
        <v>7</v>
      </c>
      <c r="AE2" s="985" t="s">
        <v>6</v>
      </c>
      <c r="AF2" s="897" t="s">
        <v>946</v>
      </c>
      <c r="AG2" s="897" t="s">
        <v>9</v>
      </c>
      <c r="AH2" s="897" t="s">
        <v>324</v>
      </c>
      <c r="AI2" s="577" t="s">
        <v>948</v>
      </c>
    </row>
    <row r="3" spans="1:35" s="156" customFormat="1" ht="15" customHeight="1" x14ac:dyDescent="0.25">
      <c r="A3" s="1175">
        <f t="shared" ref="A3" si="0">ROW()-2</f>
        <v>1</v>
      </c>
      <c r="B3" s="1175" t="s">
        <v>1586</v>
      </c>
      <c r="C3" s="1176" t="s">
        <v>262</v>
      </c>
      <c r="D3" s="1176" t="s">
        <v>1574</v>
      </c>
      <c r="E3" s="1177">
        <v>45776</v>
      </c>
      <c r="F3" s="1178" t="s">
        <v>643</v>
      </c>
      <c r="G3" s="1178" t="s">
        <v>1473</v>
      </c>
      <c r="H3" s="1179"/>
      <c r="I3" s="1178" t="s">
        <v>1497</v>
      </c>
      <c r="J3" s="1180">
        <v>3594</v>
      </c>
      <c r="K3" s="1181" t="s">
        <v>1461</v>
      </c>
      <c r="L3" s="1181">
        <v>70</v>
      </c>
      <c r="M3" s="1182">
        <f t="shared" ref="M3:M34" si="1">J3-L3</f>
        <v>3524</v>
      </c>
      <c r="N3" s="1165" t="s">
        <v>148</v>
      </c>
      <c r="O3" s="1005">
        <v>45850</v>
      </c>
      <c r="P3" s="1202">
        <v>45881</v>
      </c>
      <c r="Q3" s="1030"/>
      <c r="R3" s="1086" t="s">
        <v>1515</v>
      </c>
      <c r="S3" s="1177" t="s">
        <v>1591</v>
      </c>
      <c r="T3" s="1183"/>
      <c r="U3" s="1183"/>
      <c r="V3" s="1184"/>
      <c r="W3" s="1184"/>
      <c r="X3" s="1185"/>
      <c r="Y3" s="1186" t="s">
        <v>1437</v>
      </c>
      <c r="Z3" s="1187"/>
      <c r="AA3" s="1188"/>
      <c r="AB3" s="1188"/>
      <c r="AC3" s="231"/>
      <c r="AD3" s="231"/>
      <c r="AE3" s="982">
        <v>34.5</v>
      </c>
      <c r="AF3" s="231"/>
      <c r="AG3" s="231"/>
      <c r="AH3" s="231"/>
      <c r="AI3" s="231"/>
    </row>
    <row r="4" spans="1:35" s="156" customFormat="1" ht="15.75" customHeight="1" x14ac:dyDescent="0.25">
      <c r="A4" s="142">
        <v>2</v>
      </c>
      <c r="B4" s="142" t="s">
        <v>1586</v>
      </c>
      <c r="C4" s="234" t="s">
        <v>262</v>
      </c>
      <c r="D4" s="234" t="s">
        <v>1527</v>
      </c>
      <c r="E4" s="143">
        <v>45790</v>
      </c>
      <c r="F4" s="710" t="s">
        <v>1470</v>
      </c>
      <c r="G4" s="710" t="s">
        <v>1474</v>
      </c>
      <c r="H4" s="708"/>
      <c r="I4" s="710" t="s">
        <v>781</v>
      </c>
      <c r="J4" s="153">
        <v>1667</v>
      </c>
      <c r="K4" s="161"/>
      <c r="L4" s="161"/>
      <c r="M4" s="712">
        <f t="shared" si="1"/>
        <v>1667</v>
      </c>
      <c r="N4" s="1168" t="s">
        <v>148</v>
      </c>
      <c r="O4" s="1005">
        <v>45850</v>
      </c>
      <c r="P4" s="1202">
        <v>45881</v>
      </c>
      <c r="Q4" s="1030"/>
      <c r="R4" s="1166" t="s">
        <v>1546</v>
      </c>
      <c r="S4" s="143" t="s">
        <v>1592</v>
      </c>
      <c r="T4" s="700"/>
      <c r="U4" s="700"/>
      <c r="V4" s="745"/>
      <c r="W4" s="745"/>
      <c r="X4" s="889" t="s">
        <v>1503</v>
      </c>
      <c r="Y4" s="704" t="s">
        <v>1501</v>
      </c>
      <c r="Z4" s="704"/>
      <c r="AA4" s="231"/>
      <c r="AB4" s="231"/>
      <c r="AC4" s="231"/>
      <c r="AD4" s="231"/>
      <c r="AE4" s="982">
        <v>39.6</v>
      </c>
      <c r="AF4" s="231"/>
      <c r="AG4" s="231"/>
      <c r="AH4" s="231"/>
      <c r="AI4" s="231"/>
    </row>
    <row r="5" spans="1:35" s="156" customFormat="1" ht="13.5" customHeight="1" x14ac:dyDescent="0.25">
      <c r="A5" s="1175">
        <v>3</v>
      </c>
      <c r="B5" s="1175" t="s">
        <v>1586</v>
      </c>
      <c r="C5" s="1176" t="s">
        <v>262</v>
      </c>
      <c r="D5" s="1176" t="s">
        <v>1527</v>
      </c>
      <c r="E5" s="1177">
        <v>45790</v>
      </c>
      <c r="F5" s="1181" t="s">
        <v>1471</v>
      </c>
      <c r="G5" s="1181" t="s">
        <v>1498</v>
      </c>
      <c r="H5" s="1189"/>
      <c r="I5" s="1178" t="s">
        <v>781</v>
      </c>
      <c r="J5" s="1180">
        <v>3079</v>
      </c>
      <c r="K5" s="1181" t="s">
        <v>474</v>
      </c>
      <c r="L5" s="1181">
        <v>230</v>
      </c>
      <c r="M5" s="1182">
        <f t="shared" si="1"/>
        <v>2849</v>
      </c>
      <c r="N5" s="1165" t="s">
        <v>148</v>
      </c>
      <c r="O5" s="1165">
        <v>45850</v>
      </c>
      <c r="P5" s="1202">
        <v>45881</v>
      </c>
      <c r="Q5" s="1086"/>
      <c r="R5" s="1086" t="s">
        <v>1517</v>
      </c>
      <c r="S5" s="1190" t="s">
        <v>1592</v>
      </c>
      <c r="T5" s="1191"/>
      <c r="U5" s="1191"/>
      <c r="V5" s="1192"/>
      <c r="W5" s="1192"/>
      <c r="X5" s="1193" t="s">
        <v>1503</v>
      </c>
      <c r="Y5" s="1187" t="s">
        <v>1502</v>
      </c>
      <c r="Z5" s="1187"/>
      <c r="AA5" s="1188"/>
      <c r="AB5" s="1188"/>
      <c r="AC5" s="231"/>
      <c r="AD5" s="231"/>
      <c r="AE5" s="982">
        <v>42.02</v>
      </c>
      <c r="AF5" s="231"/>
      <c r="AG5" s="231"/>
      <c r="AH5" s="231"/>
      <c r="AI5" s="231"/>
    </row>
    <row r="6" spans="1:35" s="156" customFormat="1" ht="12.75" customHeight="1" x14ac:dyDescent="0.25">
      <c r="A6" s="142">
        <v>4</v>
      </c>
      <c r="B6" s="142" t="s">
        <v>1586</v>
      </c>
      <c r="C6" s="234" t="s">
        <v>262</v>
      </c>
      <c r="D6" s="234" t="s">
        <v>1574</v>
      </c>
      <c r="E6" s="890">
        <v>45805</v>
      </c>
      <c r="F6" s="1135" t="s">
        <v>1500</v>
      </c>
      <c r="G6" s="161" t="s">
        <v>1473</v>
      </c>
      <c r="H6" s="874"/>
      <c r="I6" s="710" t="s">
        <v>1505</v>
      </c>
      <c r="J6" s="790">
        <v>2705</v>
      </c>
      <c r="K6" s="712"/>
      <c r="L6" s="712"/>
      <c r="M6" s="712">
        <f t="shared" si="1"/>
        <v>2705</v>
      </c>
      <c r="N6" s="1005" t="s">
        <v>1664</v>
      </c>
      <c r="O6" s="1005">
        <v>45894</v>
      </c>
      <c r="P6" s="1202">
        <v>45930</v>
      </c>
      <c r="Q6" s="1030"/>
      <c r="R6" s="719" t="s">
        <v>1516</v>
      </c>
      <c r="S6" s="523" t="s">
        <v>1618</v>
      </c>
      <c r="T6" s="701"/>
      <c r="U6" s="701"/>
      <c r="V6" s="744"/>
      <c r="W6" s="744"/>
      <c r="X6" s="713"/>
      <c r="Y6" s="898" t="s">
        <v>1504</v>
      </c>
      <c r="Z6" s="170"/>
      <c r="AA6" s="231"/>
      <c r="AB6" s="231"/>
      <c r="AC6" s="231"/>
      <c r="AD6" s="231"/>
      <c r="AE6" s="983">
        <v>24.89</v>
      </c>
      <c r="AF6" s="231"/>
      <c r="AG6" s="231"/>
      <c r="AH6" s="231"/>
      <c r="AI6" s="231"/>
    </row>
    <row r="7" spans="1:35" s="156" customFormat="1" ht="12.75" customHeight="1" x14ac:dyDescent="0.25">
      <c r="A7" s="142">
        <v>5</v>
      </c>
      <c r="B7" s="142" t="s">
        <v>1586</v>
      </c>
      <c r="C7" s="234" t="s">
        <v>262</v>
      </c>
      <c r="D7" s="234" t="s">
        <v>1529</v>
      </c>
      <c r="E7" s="890">
        <v>45821</v>
      </c>
      <c r="F7" s="1135" t="s">
        <v>1528</v>
      </c>
      <c r="G7" s="161" t="s">
        <v>1473</v>
      </c>
      <c r="H7" s="874"/>
      <c r="I7" s="1201" t="s">
        <v>1665</v>
      </c>
      <c r="J7" s="790">
        <v>2550</v>
      </c>
      <c r="K7" s="712"/>
      <c r="L7" s="712"/>
      <c r="M7" s="712">
        <f t="shared" si="1"/>
        <v>2550</v>
      </c>
      <c r="N7" s="711">
        <f t="shared" ref="N7:N34" si="2">O7-30</f>
        <v>45869</v>
      </c>
      <c r="O7" s="1005">
        <v>45899</v>
      </c>
      <c r="P7" s="1202">
        <v>45930</v>
      </c>
      <c r="Q7" s="1030"/>
      <c r="R7" s="997" t="s">
        <v>1589</v>
      </c>
      <c r="S7" s="523" t="s">
        <v>1620</v>
      </c>
      <c r="T7" s="701"/>
      <c r="U7" s="701"/>
      <c r="V7" s="744"/>
      <c r="W7" s="744"/>
      <c r="X7" s="713"/>
      <c r="Y7" s="898"/>
      <c r="Z7" s="170"/>
      <c r="AA7" s="231"/>
      <c r="AB7" s="231"/>
      <c r="AC7" s="231"/>
      <c r="AD7" s="231"/>
      <c r="AE7" s="983">
        <v>19.05</v>
      </c>
      <c r="AF7" s="1084" t="s">
        <v>1599</v>
      </c>
      <c r="AG7" s="231"/>
      <c r="AH7" s="231"/>
      <c r="AI7" s="231"/>
    </row>
    <row r="8" spans="1:35" s="156" customFormat="1" ht="12.75" customHeight="1" x14ac:dyDescent="0.25">
      <c r="A8" s="142">
        <v>6</v>
      </c>
      <c r="B8" s="142" t="s">
        <v>1586</v>
      </c>
      <c r="C8" s="234" t="s">
        <v>262</v>
      </c>
      <c r="D8" s="234" t="s">
        <v>1529</v>
      </c>
      <c r="E8" s="890">
        <v>45821</v>
      </c>
      <c r="F8" s="1135" t="s">
        <v>1530</v>
      </c>
      <c r="G8" s="161" t="s">
        <v>1473</v>
      </c>
      <c r="H8" s="874"/>
      <c r="I8" s="710" t="s">
        <v>1666</v>
      </c>
      <c r="J8" s="790">
        <v>4950</v>
      </c>
      <c r="K8" s="712"/>
      <c r="L8" s="712"/>
      <c r="M8" s="712">
        <f t="shared" si="1"/>
        <v>4950</v>
      </c>
      <c r="N8" s="711">
        <v>45864</v>
      </c>
      <c r="O8" s="1005">
        <f>P8-31</f>
        <v>45899</v>
      </c>
      <c r="P8" s="1202">
        <v>45930</v>
      </c>
      <c r="Q8" s="1030"/>
      <c r="R8" s="1167" t="s">
        <v>1621</v>
      </c>
      <c r="S8" s="523" t="s">
        <v>1622</v>
      </c>
      <c r="T8" s="701"/>
      <c r="U8" s="701"/>
      <c r="V8" s="744"/>
      <c r="W8" s="744"/>
      <c r="X8" s="713"/>
      <c r="Y8" s="898"/>
      <c r="Z8" s="170"/>
      <c r="AA8" s="231"/>
      <c r="AB8" s="231"/>
      <c r="AC8" s="231"/>
      <c r="AD8" s="231"/>
      <c r="AE8" s="983">
        <v>27.52</v>
      </c>
      <c r="AF8" s="231"/>
      <c r="AG8" s="231"/>
      <c r="AH8" s="231"/>
      <c r="AI8" s="231"/>
    </row>
    <row r="9" spans="1:35" s="156" customFormat="1" ht="12.75" customHeight="1" x14ac:dyDescent="0.25">
      <c r="A9" s="142">
        <v>7</v>
      </c>
      <c r="B9" s="142" t="s">
        <v>1586</v>
      </c>
      <c r="C9" s="234" t="s">
        <v>262</v>
      </c>
      <c r="D9" s="234" t="s">
        <v>1529</v>
      </c>
      <c r="E9" s="890">
        <v>45821</v>
      </c>
      <c r="F9" s="1135" t="s">
        <v>1531</v>
      </c>
      <c r="G9" s="161" t="s">
        <v>1535</v>
      </c>
      <c r="H9" s="874"/>
      <c r="I9" s="1201" t="s">
        <v>1665</v>
      </c>
      <c r="J9" s="790">
        <v>13940</v>
      </c>
      <c r="K9" s="712"/>
      <c r="L9" s="712"/>
      <c r="M9" s="712">
        <f t="shared" si="1"/>
        <v>13940</v>
      </c>
      <c r="N9" s="711">
        <f t="shared" si="2"/>
        <v>45876</v>
      </c>
      <c r="O9" s="1005">
        <v>45906</v>
      </c>
      <c r="P9" s="1202">
        <v>45979</v>
      </c>
      <c r="Q9" s="1208" t="s">
        <v>1678</v>
      </c>
      <c r="R9" s="1166" t="s">
        <v>1536</v>
      </c>
      <c r="S9" s="523" t="s">
        <v>1620</v>
      </c>
      <c r="T9" s="701"/>
      <c r="U9" s="701"/>
      <c r="V9" s="744"/>
      <c r="W9" s="744"/>
      <c r="X9" s="713"/>
      <c r="Y9" s="898"/>
      <c r="Z9" s="170"/>
      <c r="AA9" s="231"/>
      <c r="AB9" s="231"/>
      <c r="AC9" s="231"/>
      <c r="AD9" s="231"/>
      <c r="AE9" s="983">
        <v>10.79</v>
      </c>
      <c r="AF9" s="231"/>
      <c r="AG9" s="231"/>
      <c r="AH9" s="231"/>
      <c r="AI9" s="231"/>
    </row>
    <row r="10" spans="1:35" s="156" customFormat="1" ht="12.75" customHeight="1" x14ac:dyDescent="0.25">
      <c r="A10" s="142">
        <v>8</v>
      </c>
      <c r="B10" s="142" t="s">
        <v>1586</v>
      </c>
      <c r="C10" s="234" t="s">
        <v>262</v>
      </c>
      <c r="D10" s="234" t="s">
        <v>1529</v>
      </c>
      <c r="E10" s="890">
        <v>45821</v>
      </c>
      <c r="F10" s="1135" t="s">
        <v>1532</v>
      </c>
      <c r="G10" s="161" t="s">
        <v>1473</v>
      </c>
      <c r="H10" s="874"/>
      <c r="I10" s="710" t="s">
        <v>1667</v>
      </c>
      <c r="J10" s="790">
        <v>9111</v>
      </c>
      <c r="K10" s="712"/>
      <c r="L10" s="712"/>
      <c r="M10" s="712">
        <f t="shared" si="1"/>
        <v>9111</v>
      </c>
      <c r="N10" s="711">
        <f t="shared" si="2"/>
        <v>45869</v>
      </c>
      <c r="O10" s="1005">
        <v>45899</v>
      </c>
      <c r="P10" s="1202">
        <v>45930</v>
      </c>
      <c r="Q10" s="1030"/>
      <c r="R10" s="1166" t="s">
        <v>1590</v>
      </c>
      <c r="S10" s="523" t="s">
        <v>1686</v>
      </c>
      <c r="T10" s="701"/>
      <c r="U10" s="701"/>
      <c r="V10" s="744"/>
      <c r="W10" s="744"/>
      <c r="X10" s="713"/>
      <c r="Y10" s="898"/>
      <c r="Z10" s="170"/>
      <c r="AA10" s="231"/>
      <c r="AB10" s="231"/>
      <c r="AC10" s="231"/>
      <c r="AD10" s="231"/>
      <c r="AE10" s="983">
        <v>36.97</v>
      </c>
      <c r="AF10" s="231"/>
      <c r="AG10" s="231"/>
      <c r="AH10" s="231"/>
      <c r="AI10" s="231"/>
    </row>
    <row r="11" spans="1:35" s="156" customFormat="1" ht="12.75" customHeight="1" x14ac:dyDescent="0.25">
      <c r="A11" s="142">
        <v>9</v>
      </c>
      <c r="B11" s="142" t="s">
        <v>1585</v>
      </c>
      <c r="C11" s="234" t="s">
        <v>262</v>
      </c>
      <c r="D11" s="234" t="s">
        <v>1527</v>
      </c>
      <c r="E11" s="890">
        <v>45827</v>
      </c>
      <c r="F11" s="1135" t="s">
        <v>1533</v>
      </c>
      <c r="G11" s="161" t="s">
        <v>1473</v>
      </c>
      <c r="H11" s="874"/>
      <c r="I11" s="1004"/>
      <c r="J11" s="790">
        <v>2777</v>
      </c>
      <c r="K11" s="712"/>
      <c r="L11" s="712"/>
      <c r="M11" s="712">
        <f t="shared" si="1"/>
        <v>2777</v>
      </c>
      <c r="N11" s="711">
        <f t="shared" si="2"/>
        <v>45880</v>
      </c>
      <c r="O11" s="1005">
        <v>45910</v>
      </c>
      <c r="P11" s="1202">
        <v>45944</v>
      </c>
      <c r="Q11" s="1030"/>
      <c r="R11" s="719" t="s">
        <v>1624</v>
      </c>
      <c r="S11" s="523"/>
      <c r="T11" s="701"/>
      <c r="U11" s="701"/>
      <c r="V11" s="744"/>
      <c r="W11" s="744"/>
      <c r="X11" s="713"/>
      <c r="Y11" s="898"/>
      <c r="Z11" s="170"/>
      <c r="AA11" s="231"/>
      <c r="AB11" s="231"/>
      <c r="AC11" s="231"/>
      <c r="AD11" s="231"/>
      <c r="AE11" s="986">
        <v>18.54</v>
      </c>
      <c r="AF11" s="231"/>
      <c r="AG11" s="231"/>
      <c r="AH11" s="231"/>
      <c r="AI11" s="231"/>
    </row>
    <row r="12" spans="1:35" s="156" customFormat="1" ht="12.75" customHeight="1" x14ac:dyDescent="0.25">
      <c r="A12" s="142">
        <v>10</v>
      </c>
      <c r="B12" s="142" t="s">
        <v>1585</v>
      </c>
      <c r="C12" s="234" t="s">
        <v>262</v>
      </c>
      <c r="D12" s="234" t="s">
        <v>1527</v>
      </c>
      <c r="E12" s="890">
        <v>45827</v>
      </c>
      <c r="F12" s="1068" t="s">
        <v>1534</v>
      </c>
      <c r="G12" s="1198" t="s">
        <v>1473</v>
      </c>
      <c r="H12" s="1199"/>
      <c r="I12" s="1069"/>
      <c r="J12" s="1070">
        <v>2686</v>
      </c>
      <c r="K12" s="1071"/>
      <c r="L12" s="1071"/>
      <c r="M12" s="1071">
        <f t="shared" si="1"/>
        <v>2686</v>
      </c>
      <c r="N12" s="1072">
        <f t="shared" si="2"/>
        <v>45880</v>
      </c>
      <c r="O12" s="1073">
        <v>45910</v>
      </c>
      <c r="P12" s="1202">
        <v>45944</v>
      </c>
      <c r="Q12" s="1074"/>
      <c r="R12" s="719" t="s">
        <v>1624</v>
      </c>
      <c r="S12" s="1075"/>
      <c r="T12" s="1076"/>
      <c r="U12" s="1076"/>
      <c r="V12" s="1045"/>
      <c r="W12" s="1045"/>
      <c r="X12" s="1077"/>
      <c r="Y12" s="1078"/>
      <c r="Z12" s="1079"/>
      <c r="AA12" s="1080"/>
      <c r="AB12" s="1080"/>
      <c r="AC12" s="1080"/>
      <c r="AD12" s="1080"/>
      <c r="AE12" s="983">
        <v>23.88</v>
      </c>
      <c r="AF12" s="231"/>
      <c r="AG12" s="231"/>
      <c r="AH12" s="231"/>
      <c r="AI12" s="231"/>
    </row>
    <row r="13" spans="1:35" s="156" customFormat="1" ht="12.75" customHeight="1" x14ac:dyDescent="0.25">
      <c r="A13" s="142">
        <v>11</v>
      </c>
      <c r="B13" s="142" t="s">
        <v>1586</v>
      </c>
      <c r="C13" s="234" t="s">
        <v>262</v>
      </c>
      <c r="D13" s="234" t="s">
        <v>1574</v>
      </c>
      <c r="E13" s="890">
        <v>45834</v>
      </c>
      <c r="F13" s="975" t="s">
        <v>1572</v>
      </c>
      <c r="G13" s="161" t="s">
        <v>1575</v>
      </c>
      <c r="H13" s="874"/>
      <c r="I13" s="710" t="s">
        <v>781</v>
      </c>
      <c r="J13" s="790">
        <v>2201</v>
      </c>
      <c r="K13" s="712"/>
      <c r="L13" s="712"/>
      <c r="M13" s="712">
        <f t="shared" si="1"/>
        <v>2201</v>
      </c>
      <c r="N13" s="711">
        <f t="shared" si="2"/>
        <v>45895</v>
      </c>
      <c r="O13" s="1029">
        <v>45925</v>
      </c>
      <c r="P13" s="1202">
        <v>45958</v>
      </c>
      <c r="Q13" s="1031"/>
      <c r="R13" s="719" t="s">
        <v>1623</v>
      </c>
      <c r="S13" s="523"/>
      <c r="T13" s="701"/>
      <c r="U13" s="701"/>
      <c r="V13" s="701"/>
      <c r="W13" s="701"/>
      <c r="X13" s="1081"/>
      <c r="Y13" s="898"/>
      <c r="Z13" s="170"/>
      <c r="AA13" s="231"/>
      <c r="AB13" s="231"/>
      <c r="AC13" s="231"/>
      <c r="AD13" s="231"/>
      <c r="AE13" s="986">
        <v>50.03</v>
      </c>
      <c r="AF13" s="231"/>
      <c r="AG13" s="231"/>
      <c r="AH13" s="231"/>
      <c r="AI13" s="231"/>
    </row>
    <row r="14" spans="1:35" s="156" customFormat="1" ht="12.75" customHeight="1" x14ac:dyDescent="0.25">
      <c r="A14" s="142">
        <v>12</v>
      </c>
      <c r="B14" s="142" t="s">
        <v>1586</v>
      </c>
      <c r="C14" s="234" t="s">
        <v>262</v>
      </c>
      <c r="D14" s="234" t="s">
        <v>1574</v>
      </c>
      <c r="E14" s="890">
        <v>45834</v>
      </c>
      <c r="F14" s="7" t="s">
        <v>1573</v>
      </c>
      <c r="G14" s="1129" t="s">
        <v>1584</v>
      </c>
      <c r="H14" s="874"/>
      <c r="I14" s="710" t="s">
        <v>781</v>
      </c>
      <c r="J14" s="790">
        <v>1152</v>
      </c>
      <c r="K14" s="712"/>
      <c r="L14" s="712"/>
      <c r="M14" s="712">
        <f t="shared" si="1"/>
        <v>1152</v>
      </c>
      <c r="N14" s="711">
        <f t="shared" si="2"/>
        <v>45895</v>
      </c>
      <c r="O14" s="1029">
        <v>45925</v>
      </c>
      <c r="P14" s="1202">
        <v>45958</v>
      </c>
      <c r="Q14" s="1031"/>
      <c r="R14" s="719" t="s">
        <v>1623</v>
      </c>
      <c r="S14" s="523"/>
      <c r="T14" s="701"/>
      <c r="U14" s="701"/>
      <c r="V14" s="701"/>
      <c r="W14" s="701"/>
      <c r="X14" s="1081"/>
      <c r="Y14" s="898"/>
      <c r="Z14" s="170"/>
      <c r="AA14" s="231"/>
      <c r="AB14" s="231"/>
      <c r="AC14" s="231"/>
      <c r="AD14" s="231"/>
      <c r="AE14" s="986">
        <v>57.56</v>
      </c>
      <c r="AF14" s="231"/>
      <c r="AG14" s="231"/>
      <c r="AH14" s="231"/>
      <c r="AI14" s="231"/>
    </row>
    <row r="15" spans="1:35" s="156" customFormat="1" ht="12.75" customHeight="1" x14ac:dyDescent="0.25">
      <c r="A15" s="142">
        <v>13</v>
      </c>
      <c r="B15" s="142" t="s">
        <v>1586</v>
      </c>
      <c r="C15" s="234" t="s">
        <v>262</v>
      </c>
      <c r="D15" s="234" t="s">
        <v>1574</v>
      </c>
      <c r="E15" s="890">
        <v>45849</v>
      </c>
      <c r="F15" s="1171" t="s">
        <v>971</v>
      </c>
      <c r="G15" s="1200"/>
      <c r="H15" s="1064"/>
      <c r="I15" s="1065" t="s">
        <v>1673</v>
      </c>
      <c r="J15" s="1204">
        <v>3054</v>
      </c>
      <c r="K15" s="1066"/>
      <c r="L15" s="1066"/>
      <c r="M15" s="1066">
        <f t="shared" si="1"/>
        <v>3054</v>
      </c>
      <c r="N15" s="711">
        <f>O15-30</f>
        <v>45898</v>
      </c>
      <c r="O15" s="1207">
        <v>45928</v>
      </c>
      <c r="P15" s="1202">
        <v>45958</v>
      </c>
      <c r="Q15" s="1202">
        <v>45887</v>
      </c>
      <c r="R15" s="523" t="s">
        <v>1626</v>
      </c>
      <c r="S15" s="523"/>
      <c r="T15" s="701"/>
      <c r="U15" s="701"/>
      <c r="V15" s="701"/>
      <c r="W15" s="701"/>
      <c r="X15" s="1081" t="s">
        <v>1630</v>
      </c>
      <c r="Y15" s="898"/>
      <c r="Z15" s="170"/>
      <c r="AA15" s="231"/>
      <c r="AB15" s="231"/>
      <c r="AC15" s="231"/>
      <c r="AD15" s="231"/>
      <c r="AE15" s="740">
        <v>24.13</v>
      </c>
      <c r="AF15" s="231"/>
      <c r="AG15" s="231"/>
      <c r="AH15" s="231"/>
      <c r="AI15" s="231"/>
    </row>
    <row r="16" spans="1:35" s="156" customFormat="1" ht="12.75" customHeight="1" x14ac:dyDescent="0.25">
      <c r="A16" s="142">
        <v>14</v>
      </c>
      <c r="B16" s="142" t="s">
        <v>1586</v>
      </c>
      <c r="C16" s="234" t="s">
        <v>262</v>
      </c>
      <c r="D16" s="234" t="s">
        <v>1574</v>
      </c>
      <c r="E16" s="890">
        <v>45849</v>
      </c>
      <c r="F16" s="7" t="s">
        <v>1593</v>
      </c>
      <c r="G16" s="1129"/>
      <c r="H16" s="874"/>
      <c r="I16" s="710"/>
      <c r="J16" s="1205">
        <v>3818</v>
      </c>
      <c r="K16" s="712"/>
      <c r="L16" s="712"/>
      <c r="M16" s="712">
        <f t="shared" si="1"/>
        <v>3818</v>
      </c>
      <c r="N16" s="711">
        <f t="shared" si="2"/>
        <v>45905</v>
      </c>
      <c r="O16" s="1207">
        <v>45935</v>
      </c>
      <c r="P16" s="1202">
        <v>45965</v>
      </c>
      <c r="Q16" s="1202">
        <v>45889</v>
      </c>
      <c r="R16" s="523" t="s">
        <v>1636</v>
      </c>
      <c r="S16" s="523"/>
      <c r="T16" s="701"/>
      <c r="U16" s="701"/>
      <c r="V16" s="701"/>
      <c r="W16" s="701"/>
      <c r="X16" s="1081"/>
      <c r="Y16" s="898"/>
      <c r="Z16" s="170"/>
      <c r="AA16" s="231"/>
      <c r="AB16" s="231"/>
      <c r="AC16" s="231"/>
      <c r="AD16" s="231"/>
      <c r="AE16" s="740">
        <v>20</v>
      </c>
      <c r="AF16" s="231"/>
      <c r="AG16" s="231"/>
      <c r="AH16" s="231"/>
      <c r="AI16" s="231"/>
    </row>
    <row r="17" spans="1:35" s="156" customFormat="1" ht="12.75" customHeight="1" x14ac:dyDescent="0.25">
      <c r="A17" s="142">
        <v>15</v>
      </c>
      <c r="B17" s="142" t="s">
        <v>1586</v>
      </c>
      <c r="C17" s="234" t="s">
        <v>262</v>
      </c>
      <c r="D17" s="234" t="s">
        <v>1574</v>
      </c>
      <c r="E17" s="890">
        <v>45849</v>
      </c>
      <c r="F17" s="7" t="s">
        <v>1594</v>
      </c>
      <c r="G17" s="1129"/>
      <c r="H17" s="874"/>
      <c r="I17" s="710"/>
      <c r="J17" s="1205">
        <v>2176</v>
      </c>
      <c r="K17" s="712"/>
      <c r="L17" s="712"/>
      <c r="M17" s="712">
        <f t="shared" si="1"/>
        <v>2176</v>
      </c>
      <c r="N17" s="711">
        <f t="shared" si="2"/>
        <v>45905</v>
      </c>
      <c r="O17" s="1207">
        <v>45935</v>
      </c>
      <c r="P17" s="1202">
        <v>45965</v>
      </c>
      <c r="Q17" s="1202">
        <v>45894</v>
      </c>
      <c r="R17" s="523" t="s">
        <v>1639</v>
      </c>
      <c r="S17" s="523"/>
      <c r="T17" s="701"/>
      <c r="U17" s="701"/>
      <c r="V17" s="701"/>
      <c r="W17" s="701"/>
      <c r="X17" s="1081"/>
      <c r="Y17" s="898"/>
      <c r="Z17" s="170"/>
      <c r="AA17" s="231"/>
      <c r="AB17" s="231"/>
      <c r="AC17" s="231"/>
      <c r="AD17" s="231"/>
      <c r="AE17" s="740">
        <v>37.950000000000003</v>
      </c>
      <c r="AF17" s="231"/>
      <c r="AG17" s="231"/>
      <c r="AH17" s="231"/>
      <c r="AI17" s="231"/>
    </row>
    <row r="18" spans="1:35" s="156" customFormat="1" ht="12.75" customHeight="1" x14ac:dyDescent="0.25">
      <c r="A18" s="142">
        <v>16</v>
      </c>
      <c r="B18" s="142" t="s">
        <v>1586</v>
      </c>
      <c r="C18" s="234" t="s">
        <v>262</v>
      </c>
      <c r="D18" s="234" t="s">
        <v>1574</v>
      </c>
      <c r="E18" s="890">
        <v>45849</v>
      </c>
      <c r="F18" s="1002" t="s">
        <v>644</v>
      </c>
      <c r="G18" s="1129"/>
      <c r="H18" s="874"/>
      <c r="I18" s="1065" t="s">
        <v>1674</v>
      </c>
      <c r="J18" s="1206">
        <v>543</v>
      </c>
      <c r="K18" s="712"/>
      <c r="L18" s="712"/>
      <c r="M18" s="712">
        <f t="shared" si="1"/>
        <v>543</v>
      </c>
      <c r="N18" s="711">
        <f t="shared" si="2"/>
        <v>45905</v>
      </c>
      <c r="O18" s="1207">
        <v>45935</v>
      </c>
      <c r="P18" s="1202">
        <v>45965</v>
      </c>
      <c r="Q18" s="1202">
        <v>45894</v>
      </c>
      <c r="R18" s="1170" t="s">
        <v>1628</v>
      </c>
      <c r="S18" s="523"/>
      <c r="T18" s="701"/>
      <c r="U18" s="701"/>
      <c r="V18" s="701"/>
      <c r="W18" s="701"/>
      <c r="X18" s="1081" t="s">
        <v>1629</v>
      </c>
      <c r="Y18" s="898"/>
      <c r="Z18" s="170"/>
      <c r="AA18" s="231"/>
      <c r="AB18" s="231"/>
      <c r="AC18" s="231"/>
      <c r="AD18" s="231"/>
      <c r="AE18" s="740">
        <v>35.549999999999997</v>
      </c>
      <c r="AF18" s="231"/>
      <c r="AG18" s="231"/>
      <c r="AH18" s="231"/>
      <c r="AI18" s="231"/>
    </row>
    <row r="19" spans="1:35" s="156" customFormat="1" ht="12.75" customHeight="1" x14ac:dyDescent="0.25">
      <c r="A19" s="142">
        <v>17</v>
      </c>
      <c r="B19" s="142" t="s">
        <v>1586</v>
      </c>
      <c r="C19" s="234" t="s">
        <v>262</v>
      </c>
      <c r="D19" s="234" t="s">
        <v>1574</v>
      </c>
      <c r="E19" s="890">
        <v>45849</v>
      </c>
      <c r="F19" s="7" t="s">
        <v>719</v>
      </c>
      <c r="G19" s="1129"/>
      <c r="H19" s="874"/>
      <c r="I19" s="710"/>
      <c r="J19" s="1205">
        <v>2003</v>
      </c>
      <c r="K19" s="712"/>
      <c r="L19" s="712"/>
      <c r="M19" s="712">
        <f t="shared" si="1"/>
        <v>2003</v>
      </c>
      <c r="N19" s="711">
        <f t="shared" si="2"/>
        <v>45898</v>
      </c>
      <c r="O19" s="1207">
        <v>45928</v>
      </c>
      <c r="P19" s="1202">
        <v>45958</v>
      </c>
      <c r="Q19" s="1202">
        <v>45888</v>
      </c>
      <c r="R19" s="1169" t="s">
        <v>1635</v>
      </c>
      <c r="S19" s="523"/>
      <c r="T19" s="701"/>
      <c r="U19" s="701"/>
      <c r="V19" s="701"/>
      <c r="W19" s="701"/>
      <c r="X19" s="1081"/>
      <c r="Y19" s="898"/>
      <c r="Z19" s="170"/>
      <c r="AA19" s="231"/>
      <c r="AB19" s="231"/>
      <c r="AC19" s="231"/>
      <c r="AD19" s="231"/>
      <c r="AE19" s="740">
        <v>15.92</v>
      </c>
      <c r="AF19" s="231"/>
      <c r="AG19" s="231"/>
      <c r="AH19" s="231"/>
      <c r="AI19" s="231"/>
    </row>
    <row r="20" spans="1:35" s="156" customFormat="1" ht="12.75" customHeight="1" x14ac:dyDescent="0.25">
      <c r="A20" s="142">
        <v>18</v>
      </c>
      <c r="B20" s="142" t="s">
        <v>1586</v>
      </c>
      <c r="C20" s="234" t="s">
        <v>262</v>
      </c>
      <c r="D20" s="234" t="s">
        <v>1574</v>
      </c>
      <c r="E20" s="890">
        <v>45849</v>
      </c>
      <c r="F20" s="7" t="s">
        <v>1595</v>
      </c>
      <c r="G20" s="1129"/>
      <c r="H20" s="874"/>
      <c r="I20" s="710"/>
      <c r="J20" s="1206">
        <v>1500</v>
      </c>
      <c r="K20" s="712"/>
      <c r="L20" s="712"/>
      <c r="M20" s="712">
        <f t="shared" si="1"/>
        <v>1500</v>
      </c>
      <c r="N20" s="711">
        <f t="shared" si="2"/>
        <v>45905</v>
      </c>
      <c r="O20" s="1207">
        <v>45935</v>
      </c>
      <c r="P20" s="1202">
        <v>45965</v>
      </c>
      <c r="Q20" s="1202">
        <v>45894</v>
      </c>
      <c r="R20" s="1169" t="s">
        <v>1631</v>
      </c>
      <c r="S20" s="523"/>
      <c r="T20" s="701"/>
      <c r="U20" s="701"/>
      <c r="V20" s="701"/>
      <c r="W20" s="701"/>
      <c r="X20" s="1081"/>
      <c r="Y20" s="898"/>
      <c r="Z20" s="170"/>
      <c r="AA20" s="231"/>
      <c r="AB20" s="231"/>
      <c r="AC20" s="231"/>
      <c r="AD20" s="231"/>
      <c r="AE20" s="740">
        <v>20.54</v>
      </c>
      <c r="AF20" s="231"/>
      <c r="AG20" s="231"/>
      <c r="AH20" s="231"/>
      <c r="AI20" s="231"/>
    </row>
    <row r="21" spans="1:35" s="156" customFormat="1" ht="12.75" customHeight="1" x14ac:dyDescent="0.25">
      <c r="A21" s="142">
        <v>19</v>
      </c>
      <c r="B21" s="142" t="s">
        <v>1586</v>
      </c>
      <c r="C21" s="234" t="s">
        <v>262</v>
      </c>
      <c r="D21" s="234" t="s">
        <v>1574</v>
      </c>
      <c r="E21" s="890">
        <v>45849</v>
      </c>
      <c r="F21" s="7" t="s">
        <v>647</v>
      </c>
      <c r="G21" s="1129"/>
      <c r="H21" s="874"/>
      <c r="I21" s="1065" t="s">
        <v>1674</v>
      </c>
      <c r="J21" s="1205">
        <v>3126</v>
      </c>
      <c r="K21" s="712"/>
      <c r="L21" s="712"/>
      <c r="M21" s="712">
        <f t="shared" si="1"/>
        <v>3126</v>
      </c>
      <c r="N21" s="711">
        <f t="shared" si="2"/>
        <v>45905</v>
      </c>
      <c r="O21" s="1207">
        <v>45935</v>
      </c>
      <c r="P21" s="1202">
        <v>45965</v>
      </c>
      <c r="Q21" s="1202">
        <v>45894</v>
      </c>
      <c r="R21" s="1169" t="s">
        <v>1632</v>
      </c>
      <c r="S21" s="523"/>
      <c r="T21" s="701"/>
      <c r="U21" s="701"/>
      <c r="V21" s="701"/>
      <c r="W21" s="701"/>
      <c r="X21" s="1081"/>
      <c r="Y21" s="898"/>
      <c r="Z21" s="170"/>
      <c r="AA21" s="231"/>
      <c r="AB21" s="231"/>
      <c r="AC21" s="231"/>
      <c r="AD21" s="231"/>
      <c r="AE21" s="740">
        <v>12.52</v>
      </c>
      <c r="AF21" s="231"/>
      <c r="AG21" s="231"/>
      <c r="AH21" s="231"/>
      <c r="AI21" s="231"/>
    </row>
    <row r="22" spans="1:35" s="156" customFormat="1" ht="12.75" customHeight="1" x14ac:dyDescent="0.25">
      <c r="A22" s="142">
        <v>20</v>
      </c>
      <c r="B22" s="142" t="s">
        <v>1586</v>
      </c>
      <c r="C22" s="234" t="s">
        <v>262</v>
      </c>
      <c r="D22" s="234" t="s">
        <v>1574</v>
      </c>
      <c r="E22" s="890">
        <v>45849</v>
      </c>
      <c r="F22" s="7" t="s">
        <v>1596</v>
      </c>
      <c r="G22" s="1129"/>
      <c r="H22" s="874"/>
      <c r="I22" s="710"/>
      <c r="J22" s="1205">
        <v>2348</v>
      </c>
      <c r="K22" s="712"/>
      <c r="L22" s="712"/>
      <c r="M22" s="712">
        <f t="shared" si="1"/>
        <v>2348</v>
      </c>
      <c r="N22" s="711">
        <f t="shared" si="2"/>
        <v>45905</v>
      </c>
      <c r="O22" s="1005">
        <v>45935</v>
      </c>
      <c r="P22" s="1202">
        <v>45965</v>
      </c>
      <c r="Q22" s="1202">
        <v>45894</v>
      </c>
      <c r="R22" s="523" t="s">
        <v>1637</v>
      </c>
      <c r="S22" s="523"/>
      <c r="T22" s="701"/>
      <c r="U22" s="701"/>
      <c r="V22" s="701"/>
      <c r="W22" s="701"/>
      <c r="X22" s="1081"/>
      <c r="Y22" s="898"/>
      <c r="Z22" s="170"/>
      <c r="AA22" s="231"/>
      <c r="AB22" s="231"/>
      <c r="AC22" s="231"/>
      <c r="AD22" s="231"/>
      <c r="AE22" s="740">
        <v>25</v>
      </c>
      <c r="AF22" s="231"/>
      <c r="AG22" s="231"/>
      <c r="AH22" s="231"/>
      <c r="AI22" s="231"/>
    </row>
    <row r="23" spans="1:35" s="156" customFormat="1" ht="12.75" customHeight="1" x14ac:dyDescent="0.25">
      <c r="A23" s="142">
        <v>21</v>
      </c>
      <c r="B23" s="142" t="s">
        <v>1586</v>
      </c>
      <c r="C23" s="234" t="s">
        <v>262</v>
      </c>
      <c r="D23" s="234" t="s">
        <v>1574</v>
      </c>
      <c r="E23" s="890">
        <v>45849</v>
      </c>
      <c r="F23" s="7" t="s">
        <v>1597</v>
      </c>
      <c r="G23" s="1129"/>
      <c r="H23" s="874"/>
      <c r="I23" s="710"/>
      <c r="J23" s="1206">
        <v>396</v>
      </c>
      <c r="K23" s="712"/>
      <c r="L23" s="712"/>
      <c r="M23" s="712">
        <f t="shared" si="1"/>
        <v>396</v>
      </c>
      <c r="N23" s="711">
        <f t="shared" si="2"/>
        <v>45906</v>
      </c>
      <c r="O23" s="1005">
        <v>45936</v>
      </c>
      <c r="P23" s="1202">
        <v>45966</v>
      </c>
      <c r="Q23" s="1202">
        <v>45899</v>
      </c>
      <c r="R23" s="523" t="s">
        <v>1638</v>
      </c>
      <c r="S23" s="523"/>
      <c r="T23" s="701"/>
      <c r="U23" s="701"/>
      <c r="V23" s="701"/>
      <c r="W23" s="701"/>
      <c r="X23" s="1081"/>
      <c r="Y23" s="898"/>
      <c r="Z23" s="170"/>
      <c r="AA23" s="231"/>
      <c r="AB23" s="231"/>
      <c r="AC23" s="231"/>
      <c r="AD23" s="231"/>
      <c r="AE23" s="740">
        <v>67.27</v>
      </c>
      <c r="AF23" s="1082">
        <f>AE23*25%</f>
        <v>16.817499999999999</v>
      </c>
      <c r="AG23" s="1083">
        <f>AE23+AF23</f>
        <v>84.087499999999991</v>
      </c>
      <c r="AH23" s="231"/>
      <c r="AI23" s="231"/>
    </row>
    <row r="24" spans="1:35" s="156" customFormat="1" ht="12.75" customHeight="1" x14ac:dyDescent="0.25">
      <c r="A24" s="142">
        <v>22</v>
      </c>
      <c r="B24" s="142" t="s">
        <v>1586</v>
      </c>
      <c r="C24" s="234" t="s">
        <v>262</v>
      </c>
      <c r="D24" s="234" t="s">
        <v>1574</v>
      </c>
      <c r="E24" s="890">
        <v>45849</v>
      </c>
      <c r="F24" s="7" t="s">
        <v>1598</v>
      </c>
      <c r="G24" s="1129"/>
      <c r="H24" s="874"/>
      <c r="I24" s="710"/>
      <c r="J24" s="1206">
        <v>336</v>
      </c>
      <c r="K24" s="712"/>
      <c r="L24" s="712"/>
      <c r="M24" s="712">
        <f t="shared" si="1"/>
        <v>336</v>
      </c>
      <c r="N24" s="711">
        <f t="shared" si="2"/>
        <v>45906</v>
      </c>
      <c r="O24" s="1005">
        <v>45936</v>
      </c>
      <c r="P24" s="1202">
        <v>45966</v>
      </c>
      <c r="Q24" s="1202">
        <v>45898</v>
      </c>
      <c r="R24" s="1169" t="s">
        <v>1633</v>
      </c>
      <c r="S24" s="523"/>
      <c r="T24" s="701"/>
      <c r="U24" s="701"/>
      <c r="V24" s="701"/>
      <c r="W24" s="701"/>
      <c r="X24" s="1081"/>
      <c r="Y24" s="898"/>
      <c r="Z24" s="170"/>
      <c r="AA24" s="231"/>
      <c r="AB24" s="231"/>
      <c r="AC24" s="231"/>
      <c r="AD24" s="231"/>
      <c r="AE24" s="1085">
        <v>159.04</v>
      </c>
      <c r="AF24" s="1082">
        <f>AE24*25%</f>
        <v>39.76</v>
      </c>
      <c r="AG24" s="1083">
        <f>AE24+AF24</f>
        <v>198.79999999999998</v>
      </c>
      <c r="AH24" s="231"/>
      <c r="AI24" s="231"/>
    </row>
    <row r="25" spans="1:35" s="156" customFormat="1" ht="12.75" customHeight="1" x14ac:dyDescent="0.25">
      <c r="A25" s="142">
        <v>23</v>
      </c>
      <c r="B25" s="142" t="s">
        <v>1586</v>
      </c>
      <c r="C25" s="234" t="s">
        <v>262</v>
      </c>
      <c r="D25" s="234" t="s">
        <v>1529</v>
      </c>
      <c r="E25" s="890">
        <v>45863</v>
      </c>
      <c r="F25" s="7" t="s">
        <v>1657</v>
      </c>
      <c r="G25" s="1129"/>
      <c r="H25" s="874"/>
      <c r="I25" s="710"/>
      <c r="J25" s="793">
        <v>2071</v>
      </c>
      <c r="K25" s="712"/>
      <c r="L25" s="712"/>
      <c r="M25" s="712">
        <f t="shared" si="1"/>
        <v>2071</v>
      </c>
      <c r="N25" s="711">
        <f t="shared" si="2"/>
        <v>45907</v>
      </c>
      <c r="O25" s="711">
        <f>P25-35</f>
        <v>45937</v>
      </c>
      <c r="P25" s="1203">
        <v>45972</v>
      </c>
      <c r="Q25" s="997" t="s">
        <v>1690</v>
      </c>
      <c r="R25" s="523"/>
      <c r="S25" s="523"/>
      <c r="T25" s="701"/>
      <c r="U25" s="1122"/>
      <c r="V25" s="1123"/>
      <c r="W25" s="1123"/>
      <c r="X25" s="1124"/>
      <c r="Y25" s="1125"/>
      <c r="Z25" s="1126"/>
      <c r="AA25" s="1127"/>
      <c r="AB25" s="1127"/>
      <c r="AC25" s="1127"/>
      <c r="AD25" s="1127"/>
      <c r="AE25" s="1128"/>
      <c r="AF25" s="1127"/>
      <c r="AG25" s="1127"/>
      <c r="AH25" s="231"/>
      <c r="AI25" s="231"/>
    </row>
    <row r="26" spans="1:35" s="156" customFormat="1" ht="12.75" customHeight="1" x14ac:dyDescent="0.25">
      <c r="A26" s="142">
        <v>24</v>
      </c>
      <c r="B26" s="142" t="s">
        <v>1586</v>
      </c>
      <c r="C26" s="234" t="s">
        <v>262</v>
      </c>
      <c r="D26" s="234" t="s">
        <v>1529</v>
      </c>
      <c r="E26" s="890">
        <v>45863</v>
      </c>
      <c r="F26" s="7" t="s">
        <v>643</v>
      </c>
      <c r="G26" s="1129"/>
      <c r="H26" s="874"/>
      <c r="I26" s="710" t="s">
        <v>1113</v>
      </c>
      <c r="J26" s="793">
        <v>1929</v>
      </c>
      <c r="K26" s="712"/>
      <c r="L26" s="712"/>
      <c r="M26" s="712">
        <f t="shared" si="1"/>
        <v>1929</v>
      </c>
      <c r="N26" s="711">
        <f t="shared" si="2"/>
        <v>45900</v>
      </c>
      <c r="O26" s="711">
        <f t="shared" ref="O26:O34" si="3">P26-35</f>
        <v>45930</v>
      </c>
      <c r="P26" s="1246">
        <v>45965</v>
      </c>
      <c r="Q26" s="1245" t="s">
        <v>1694</v>
      </c>
      <c r="R26" s="523" t="s">
        <v>1695</v>
      </c>
      <c r="S26" s="523"/>
      <c r="T26" s="701"/>
      <c r="U26" s="1122"/>
      <c r="V26" s="1123"/>
      <c r="W26" s="1123"/>
      <c r="X26" s="1124"/>
      <c r="Y26" s="1125"/>
      <c r="Z26" s="1126"/>
      <c r="AA26" s="1127"/>
      <c r="AB26" s="1127"/>
      <c r="AC26" s="1127"/>
      <c r="AD26" s="1127"/>
      <c r="AE26" s="1128"/>
      <c r="AF26" s="1127"/>
      <c r="AG26" s="1127"/>
      <c r="AH26" s="231"/>
      <c r="AI26" s="231"/>
    </row>
    <row r="27" spans="1:35" s="156" customFormat="1" ht="12.75" customHeight="1" x14ac:dyDescent="0.25">
      <c r="A27" s="142">
        <v>25</v>
      </c>
      <c r="B27" s="142" t="s">
        <v>1586</v>
      </c>
      <c r="C27" s="234" t="s">
        <v>262</v>
      </c>
      <c r="D27" s="234" t="s">
        <v>1529</v>
      </c>
      <c r="E27" s="890">
        <v>45863</v>
      </c>
      <c r="F27" s="7" t="s">
        <v>1658</v>
      </c>
      <c r="G27" s="1129"/>
      <c r="H27" s="874"/>
      <c r="I27" s="710"/>
      <c r="J27" s="793">
        <v>1500</v>
      </c>
      <c r="K27" s="712"/>
      <c r="L27" s="712"/>
      <c r="M27" s="712">
        <f t="shared" si="1"/>
        <v>1500</v>
      </c>
      <c r="N27" s="711">
        <f t="shared" si="2"/>
        <v>45900</v>
      </c>
      <c r="O27" s="711">
        <f t="shared" si="3"/>
        <v>45930</v>
      </c>
      <c r="P27" s="1246">
        <v>45965</v>
      </c>
      <c r="Q27" s="1245" t="s">
        <v>1694</v>
      </c>
      <c r="R27" s="523" t="s">
        <v>1695</v>
      </c>
      <c r="S27" s="523"/>
      <c r="T27" s="701"/>
      <c r="U27" s="1122"/>
      <c r="V27" s="1123"/>
      <c r="W27" s="1123"/>
      <c r="X27" s="1124"/>
      <c r="Y27" s="1125"/>
      <c r="Z27" s="1126"/>
      <c r="AA27" s="1127"/>
      <c r="AB27" s="1127"/>
      <c r="AC27" s="1127"/>
      <c r="AD27" s="1127"/>
      <c r="AE27" s="1128"/>
      <c r="AF27" s="1127"/>
      <c r="AG27" s="1127"/>
      <c r="AH27" s="231"/>
      <c r="AI27" s="231"/>
    </row>
    <row r="28" spans="1:35" s="156" customFormat="1" ht="12.75" customHeight="1" x14ac:dyDescent="0.25">
      <c r="A28" s="142">
        <v>26</v>
      </c>
      <c r="B28" s="142" t="s">
        <v>1586</v>
      </c>
      <c r="C28" s="234" t="s">
        <v>262</v>
      </c>
      <c r="D28" s="234" t="s">
        <v>1529</v>
      </c>
      <c r="E28" s="890">
        <v>45863</v>
      </c>
      <c r="F28" s="7" t="s">
        <v>1659</v>
      </c>
      <c r="G28" s="1129"/>
      <c r="H28" s="874"/>
      <c r="I28" s="710"/>
      <c r="J28" s="793">
        <v>2200</v>
      </c>
      <c r="K28" s="712"/>
      <c r="L28" s="712"/>
      <c r="M28" s="712">
        <f t="shared" si="1"/>
        <v>2200</v>
      </c>
      <c r="N28" s="711">
        <f t="shared" si="2"/>
        <v>45879</v>
      </c>
      <c r="O28" s="711">
        <f t="shared" si="3"/>
        <v>45909</v>
      </c>
      <c r="P28" s="1203">
        <v>45944</v>
      </c>
      <c r="Q28" s="997" t="s">
        <v>1689</v>
      </c>
      <c r="R28" s="523"/>
      <c r="S28" s="523"/>
      <c r="T28" s="701"/>
      <c r="U28" s="1122"/>
      <c r="V28" s="1123"/>
      <c r="W28" s="1123"/>
      <c r="X28" s="1124"/>
      <c r="Y28" s="1125"/>
      <c r="Z28" s="1126"/>
      <c r="AA28" s="1127"/>
      <c r="AB28" s="1127"/>
      <c r="AC28" s="1127"/>
      <c r="AD28" s="1127"/>
      <c r="AE28" s="1128"/>
      <c r="AF28" s="1127"/>
      <c r="AG28" s="1127"/>
      <c r="AH28" s="231"/>
      <c r="AI28" s="231"/>
    </row>
    <row r="29" spans="1:35" s="156" customFormat="1" ht="12.75" customHeight="1" x14ac:dyDescent="0.25">
      <c r="A29" s="142">
        <v>27</v>
      </c>
      <c r="B29" s="142" t="s">
        <v>1586</v>
      </c>
      <c r="C29" s="234" t="s">
        <v>262</v>
      </c>
      <c r="D29" s="234" t="s">
        <v>1529</v>
      </c>
      <c r="E29" s="890">
        <v>45863</v>
      </c>
      <c r="F29" s="7" t="s">
        <v>1531</v>
      </c>
      <c r="G29" s="1129"/>
      <c r="H29" s="874"/>
      <c r="I29" s="710" t="s">
        <v>1113</v>
      </c>
      <c r="J29" s="793">
        <v>2750</v>
      </c>
      <c r="K29" s="712"/>
      <c r="L29" s="712"/>
      <c r="M29" s="712">
        <f t="shared" si="1"/>
        <v>2750</v>
      </c>
      <c r="N29" s="711">
        <f t="shared" si="2"/>
        <v>45914</v>
      </c>
      <c r="O29" s="711">
        <f t="shared" si="3"/>
        <v>45944</v>
      </c>
      <c r="P29" s="1203">
        <v>45979</v>
      </c>
      <c r="Q29" s="997" t="s">
        <v>1689</v>
      </c>
      <c r="R29" s="523"/>
      <c r="S29" s="523"/>
      <c r="T29" s="701"/>
      <c r="U29" s="1122"/>
      <c r="V29" s="1123"/>
      <c r="W29" s="1123"/>
      <c r="X29" s="1124"/>
      <c r="Y29" s="1125"/>
      <c r="Z29" s="1126"/>
      <c r="AA29" s="1127"/>
      <c r="AB29" s="1127"/>
      <c r="AC29" s="1127"/>
      <c r="AD29" s="1127"/>
      <c r="AE29" s="1128"/>
      <c r="AF29" s="1127"/>
      <c r="AG29" s="1127"/>
      <c r="AH29" s="231"/>
      <c r="AI29" s="231"/>
    </row>
    <row r="30" spans="1:35" s="156" customFormat="1" ht="12.75" customHeight="1" x14ac:dyDescent="0.25">
      <c r="A30" s="142">
        <v>28</v>
      </c>
      <c r="B30" s="142" t="s">
        <v>1586</v>
      </c>
      <c r="C30" s="234" t="s">
        <v>262</v>
      </c>
      <c r="D30" s="234" t="s">
        <v>1529</v>
      </c>
      <c r="E30" s="890">
        <v>45863</v>
      </c>
      <c r="F30" s="7" t="s">
        <v>720</v>
      </c>
      <c r="G30" s="1129"/>
      <c r="H30" s="874"/>
      <c r="I30" s="710"/>
      <c r="J30" s="793">
        <v>3514</v>
      </c>
      <c r="K30" s="712"/>
      <c r="L30" s="712"/>
      <c r="M30" s="712">
        <f t="shared" si="1"/>
        <v>3514</v>
      </c>
      <c r="N30" s="711">
        <f t="shared" si="2"/>
        <v>45914</v>
      </c>
      <c r="O30" s="711">
        <f t="shared" si="3"/>
        <v>45944</v>
      </c>
      <c r="P30" s="1203">
        <v>45979</v>
      </c>
      <c r="Q30" s="997" t="s">
        <v>1688</v>
      </c>
      <c r="R30" s="523"/>
      <c r="S30" s="523"/>
      <c r="T30" s="701"/>
      <c r="U30" s="1122"/>
      <c r="V30" s="1123"/>
      <c r="W30" s="1123"/>
      <c r="X30" s="1124"/>
      <c r="Y30" s="1125"/>
      <c r="Z30" s="1126"/>
      <c r="AA30" s="1127"/>
      <c r="AB30" s="1127"/>
      <c r="AC30" s="1127"/>
      <c r="AD30" s="1127"/>
      <c r="AE30" s="1128"/>
      <c r="AF30" s="1127"/>
      <c r="AG30" s="1127"/>
      <c r="AH30" s="231"/>
      <c r="AI30" s="231"/>
    </row>
    <row r="31" spans="1:35" s="156" customFormat="1" ht="12.75" customHeight="1" x14ac:dyDescent="0.25">
      <c r="A31" s="142">
        <v>29</v>
      </c>
      <c r="B31" s="142" t="s">
        <v>1586</v>
      </c>
      <c r="C31" s="234" t="s">
        <v>262</v>
      </c>
      <c r="D31" s="234" t="s">
        <v>1529</v>
      </c>
      <c r="E31" s="890">
        <v>45863</v>
      </c>
      <c r="F31" s="7" t="s">
        <v>1532</v>
      </c>
      <c r="G31" s="1129"/>
      <c r="H31" s="874"/>
      <c r="I31" s="710" t="s">
        <v>1113</v>
      </c>
      <c r="J31" s="793">
        <v>9037</v>
      </c>
      <c r="K31" s="712"/>
      <c r="L31" s="712"/>
      <c r="M31" s="712">
        <f t="shared" si="1"/>
        <v>9037</v>
      </c>
      <c r="N31" s="711">
        <f t="shared" si="2"/>
        <v>45907</v>
      </c>
      <c r="O31" s="711">
        <f t="shared" si="3"/>
        <v>45937</v>
      </c>
      <c r="P31" s="1203">
        <v>45972</v>
      </c>
      <c r="Q31" s="997" t="s">
        <v>1689</v>
      </c>
      <c r="R31" s="523"/>
      <c r="S31" s="523"/>
      <c r="T31" s="701"/>
      <c r="U31" s="1122"/>
      <c r="V31" s="1123"/>
      <c r="W31" s="1123"/>
      <c r="X31" s="1124"/>
      <c r="Y31" s="1125"/>
      <c r="Z31" s="1126"/>
      <c r="AA31" s="1127"/>
      <c r="AB31" s="1127"/>
      <c r="AC31" s="1127"/>
      <c r="AD31" s="1127"/>
      <c r="AE31" s="1128"/>
      <c r="AF31" s="1127"/>
      <c r="AG31" s="1127"/>
      <c r="AH31" s="231"/>
      <c r="AI31" s="231"/>
    </row>
    <row r="32" spans="1:35" s="156" customFormat="1" ht="12.75" customHeight="1" x14ac:dyDescent="0.25">
      <c r="A32" s="142">
        <v>30</v>
      </c>
      <c r="B32" s="142" t="s">
        <v>1586</v>
      </c>
      <c r="C32" s="234" t="s">
        <v>262</v>
      </c>
      <c r="D32" s="234" t="s">
        <v>1529</v>
      </c>
      <c r="E32" s="890">
        <v>45863</v>
      </c>
      <c r="F32" s="7" t="s">
        <v>984</v>
      </c>
      <c r="G32" s="1129"/>
      <c r="H32" s="874"/>
      <c r="I32" s="710"/>
      <c r="J32" s="793">
        <v>2499</v>
      </c>
      <c r="K32" s="712"/>
      <c r="L32" s="712"/>
      <c r="M32" s="712">
        <f t="shared" si="1"/>
        <v>2499</v>
      </c>
      <c r="N32" s="711">
        <f t="shared" si="2"/>
        <v>45921</v>
      </c>
      <c r="O32" s="711">
        <f t="shared" si="3"/>
        <v>45951</v>
      </c>
      <c r="P32" s="1246">
        <v>45986</v>
      </c>
      <c r="Q32" s="1245" t="s">
        <v>1692</v>
      </c>
      <c r="R32" s="523" t="s">
        <v>1693</v>
      </c>
      <c r="S32" s="523"/>
      <c r="T32" s="701"/>
      <c r="U32" s="1122"/>
      <c r="V32" s="1123"/>
      <c r="W32" s="1123"/>
      <c r="X32" s="1124"/>
      <c r="Y32" s="1125"/>
      <c r="Z32" s="1126"/>
      <c r="AA32" s="1127"/>
      <c r="AB32" s="1127"/>
      <c r="AC32" s="1127"/>
      <c r="AD32" s="1127"/>
      <c r="AE32" s="1128"/>
      <c r="AF32" s="1127"/>
      <c r="AG32" s="1127"/>
      <c r="AH32" s="231"/>
      <c r="AI32" s="231"/>
    </row>
    <row r="33" spans="1:35" s="156" customFormat="1" ht="12.75" customHeight="1" x14ac:dyDescent="0.25">
      <c r="A33" s="142">
        <v>31</v>
      </c>
      <c r="B33" s="142" t="s">
        <v>1586</v>
      </c>
      <c r="C33" s="234" t="s">
        <v>262</v>
      </c>
      <c r="D33" s="234" t="s">
        <v>1529</v>
      </c>
      <c r="E33" s="890">
        <v>45863</v>
      </c>
      <c r="F33" s="7" t="s">
        <v>1660</v>
      </c>
      <c r="G33" s="1129"/>
      <c r="H33" s="874"/>
      <c r="I33" s="710"/>
      <c r="J33" s="793">
        <v>3553</v>
      </c>
      <c r="K33" s="712"/>
      <c r="L33" s="712"/>
      <c r="M33" s="712">
        <f t="shared" si="1"/>
        <v>3553</v>
      </c>
      <c r="N33" s="711">
        <f t="shared" si="2"/>
        <v>45921</v>
      </c>
      <c r="O33" s="711">
        <f t="shared" si="3"/>
        <v>45951</v>
      </c>
      <c r="P33" s="1203">
        <v>45986</v>
      </c>
      <c r="Q33" s="997" t="s">
        <v>1691</v>
      </c>
      <c r="R33" s="523"/>
      <c r="S33" s="523"/>
      <c r="T33" s="701"/>
      <c r="U33" s="1122"/>
      <c r="V33" s="1123"/>
      <c r="W33" s="1123"/>
      <c r="X33" s="1124"/>
      <c r="Y33" s="1125"/>
      <c r="Z33" s="1126"/>
      <c r="AA33" s="1127"/>
      <c r="AB33" s="1127"/>
      <c r="AC33" s="1127"/>
      <c r="AD33" s="1127"/>
      <c r="AE33" s="1128"/>
      <c r="AF33" s="1127"/>
      <c r="AG33" s="1127"/>
      <c r="AH33" s="231"/>
      <c r="AI33" s="231"/>
    </row>
    <row r="34" spans="1:35" s="156" customFormat="1" ht="12.75" customHeight="1" x14ac:dyDescent="0.25">
      <c r="A34" s="142">
        <v>32</v>
      </c>
      <c r="B34" s="142" t="s">
        <v>1586</v>
      </c>
      <c r="C34" s="234" t="s">
        <v>262</v>
      </c>
      <c r="D34" s="234" t="s">
        <v>1529</v>
      </c>
      <c r="E34" s="890">
        <v>45863</v>
      </c>
      <c r="F34" s="7" t="s">
        <v>1661</v>
      </c>
      <c r="G34" s="1129"/>
      <c r="H34" s="874"/>
      <c r="I34" s="710"/>
      <c r="J34" s="793">
        <v>2203</v>
      </c>
      <c r="K34" s="712"/>
      <c r="L34" s="712"/>
      <c r="M34" s="712">
        <f t="shared" si="1"/>
        <v>2203</v>
      </c>
      <c r="N34" s="711">
        <f t="shared" si="2"/>
        <v>45900</v>
      </c>
      <c r="O34" s="711">
        <f t="shared" si="3"/>
        <v>45930</v>
      </c>
      <c r="P34" s="1203">
        <v>45965</v>
      </c>
      <c r="Q34" s="997" t="s">
        <v>1691</v>
      </c>
      <c r="R34" s="523"/>
      <c r="S34" s="523"/>
      <c r="T34" s="701"/>
      <c r="U34" s="1122"/>
      <c r="V34" s="1123"/>
      <c r="W34" s="1123"/>
      <c r="X34" s="1124"/>
      <c r="Y34" s="1125"/>
      <c r="Z34" s="1126"/>
      <c r="AA34" s="1127"/>
      <c r="AB34" s="1127"/>
      <c r="AC34" s="1127"/>
      <c r="AD34" s="1127"/>
      <c r="AE34" s="1128"/>
      <c r="AF34" s="1127"/>
      <c r="AG34" s="1127"/>
      <c r="AH34" s="231"/>
      <c r="AI34" s="231"/>
    </row>
    <row r="35" spans="1:35" s="156" customFormat="1" ht="12.75" customHeight="1" x14ac:dyDescent="0.25">
      <c r="A35" s="1117"/>
      <c r="B35" s="1117"/>
      <c r="C35" s="1118"/>
      <c r="D35" s="1118"/>
      <c r="E35" s="890"/>
      <c r="F35" s="7"/>
      <c r="G35" s="1129"/>
      <c r="H35" s="1064"/>
      <c r="I35" s="1065"/>
      <c r="J35" s="1119"/>
      <c r="K35" s="1066"/>
      <c r="L35" s="1066"/>
      <c r="M35" s="1066"/>
      <c r="N35" s="1067"/>
      <c r="O35" s="1067"/>
      <c r="P35" s="1120"/>
      <c r="Q35" s="1120"/>
      <c r="R35" s="1121"/>
      <c r="S35" s="1121"/>
      <c r="T35" s="1122"/>
      <c r="U35" s="1122"/>
      <c r="V35" s="1123"/>
      <c r="W35" s="1123"/>
      <c r="X35" s="1124"/>
      <c r="Y35" s="1125"/>
      <c r="Z35" s="1126"/>
      <c r="AA35" s="1127"/>
      <c r="AB35" s="1127"/>
      <c r="AC35" s="1127"/>
      <c r="AD35" s="1127"/>
      <c r="AE35" s="1128"/>
      <c r="AF35" s="1127"/>
      <c r="AG35" s="1127"/>
      <c r="AH35" s="231"/>
      <c r="AI35" s="231"/>
    </row>
    <row r="36" spans="1:35" s="156" customFormat="1" ht="12.75" customHeight="1" x14ac:dyDescent="0.25">
      <c r="A36" s="1117"/>
      <c r="B36" s="1117"/>
      <c r="C36" s="1118"/>
      <c r="D36" s="1118"/>
      <c r="E36" s="890"/>
      <c r="F36" s="7"/>
      <c r="G36" s="1129"/>
      <c r="H36" s="1064"/>
      <c r="I36" s="1065"/>
      <c r="J36" s="1119"/>
      <c r="K36" s="1066"/>
      <c r="L36" s="1066"/>
      <c r="M36" s="1066"/>
      <c r="N36" s="1067"/>
      <c r="O36" s="1067"/>
      <c r="P36" s="1120"/>
      <c r="Q36" s="1120"/>
      <c r="R36" s="1121"/>
      <c r="S36" s="1121"/>
      <c r="T36" s="1122"/>
      <c r="U36" s="1122"/>
      <c r="V36" s="1123"/>
      <c r="W36" s="1123"/>
      <c r="X36" s="1124"/>
      <c r="Y36" s="1125"/>
      <c r="Z36" s="1126"/>
      <c r="AA36" s="1127"/>
      <c r="AB36" s="1127"/>
      <c r="AC36" s="1127"/>
      <c r="AD36" s="1127"/>
      <c r="AE36" s="1128"/>
      <c r="AF36" s="1127"/>
      <c r="AG36" s="1127"/>
      <c r="AH36" s="231"/>
      <c r="AI36" s="231"/>
    </row>
    <row r="37" spans="1:35" s="156" customFormat="1" ht="12.75" customHeight="1" x14ac:dyDescent="0.25">
      <c r="A37" s="1117"/>
      <c r="B37" s="1117"/>
      <c r="C37" s="1118"/>
      <c r="D37" s="1118"/>
      <c r="E37" s="890"/>
      <c r="F37" s="7"/>
      <c r="G37" s="1129"/>
      <c r="H37" s="1064"/>
      <c r="I37" s="1065"/>
      <c r="J37" s="1119"/>
      <c r="K37" s="1066"/>
      <c r="L37" s="1066"/>
      <c r="M37" s="1066"/>
      <c r="N37" s="1067"/>
      <c r="O37" s="1067"/>
      <c r="P37" s="1120"/>
      <c r="Q37" s="1120"/>
      <c r="R37" s="1121"/>
      <c r="S37" s="1121"/>
      <c r="T37" s="1122"/>
      <c r="U37" s="1122"/>
      <c r="V37" s="1123"/>
      <c r="W37" s="1123"/>
      <c r="X37" s="1124"/>
      <c r="Y37" s="1125"/>
      <c r="Z37" s="1126"/>
      <c r="AA37" s="1127"/>
      <c r="AB37" s="1127"/>
      <c r="AC37" s="1127"/>
      <c r="AD37" s="1127"/>
      <c r="AE37" s="1128"/>
      <c r="AF37" s="1127"/>
      <c r="AG37" s="1127"/>
      <c r="AH37" s="231"/>
      <c r="AI37" s="231"/>
    </row>
    <row r="38" spans="1:35" s="156" customFormat="1" ht="12.75" customHeight="1" x14ac:dyDescent="0.25">
      <c r="A38" s="1117"/>
      <c r="B38" s="1117"/>
      <c r="C38" s="1118"/>
      <c r="D38" s="1118"/>
      <c r="E38" s="890"/>
      <c r="F38" s="7"/>
      <c r="G38" s="1129"/>
      <c r="H38" s="1064"/>
      <c r="I38" s="1065"/>
      <c r="J38" s="1119"/>
      <c r="K38" s="1066"/>
      <c r="L38" s="1066"/>
      <c r="M38" s="1066"/>
      <c r="N38" s="1067"/>
      <c r="O38" s="1067"/>
      <c r="P38" s="1120"/>
      <c r="Q38" s="1120"/>
      <c r="R38" s="1121"/>
      <c r="S38" s="1121"/>
      <c r="T38" s="1122"/>
      <c r="U38" s="1122"/>
      <c r="V38" s="1123"/>
      <c r="W38" s="1123"/>
      <c r="X38" s="1124"/>
      <c r="Y38" s="1125"/>
      <c r="Z38" s="1126"/>
      <c r="AA38" s="1127"/>
      <c r="AB38" s="1127"/>
      <c r="AC38" s="1127"/>
      <c r="AD38" s="1127"/>
      <c r="AE38" s="1128"/>
      <c r="AF38" s="1127"/>
      <c r="AG38" s="1127"/>
      <c r="AH38" s="231"/>
      <c r="AI38" s="231"/>
    </row>
    <row r="39" spans="1:35" s="156" customFormat="1" ht="12.75" customHeight="1" x14ac:dyDescent="0.25">
      <c r="A39" s="1117"/>
      <c r="B39" s="1117"/>
      <c r="C39" s="1118"/>
      <c r="D39" s="1118"/>
      <c r="E39" s="890"/>
      <c r="F39" s="7"/>
      <c r="G39" s="1129"/>
      <c r="H39" s="1064"/>
      <c r="I39" s="1065"/>
      <c r="J39" s="1119"/>
      <c r="K39" s="1066"/>
      <c r="L39" s="1066"/>
      <c r="M39" s="1066"/>
      <c r="N39" s="1067"/>
      <c r="O39" s="1067"/>
      <c r="P39" s="1120"/>
      <c r="Q39" s="1120"/>
      <c r="R39" s="1121"/>
      <c r="S39" s="1121"/>
      <c r="T39" s="1122"/>
      <c r="U39" s="1122"/>
      <c r="V39" s="1123"/>
      <c r="W39" s="1123"/>
      <c r="X39" s="1124"/>
      <c r="Y39" s="1125"/>
      <c r="Z39" s="1126"/>
      <c r="AA39" s="1127"/>
      <c r="AB39" s="1127"/>
      <c r="AC39" s="1127"/>
      <c r="AD39" s="1127"/>
      <c r="AE39" s="1128"/>
      <c r="AF39" s="1127"/>
      <c r="AG39" s="1127"/>
      <c r="AH39" s="231"/>
      <c r="AI39" s="231"/>
    </row>
    <row r="40" spans="1:35" s="156" customFormat="1" ht="12.75" customHeight="1" x14ac:dyDescent="0.25">
      <c r="A40" s="142"/>
      <c r="B40" s="142"/>
      <c r="C40" s="234"/>
      <c r="D40" s="234"/>
      <c r="E40" s="890"/>
      <c r="F40" s="7"/>
      <c r="G40" s="1129"/>
      <c r="H40" s="874"/>
      <c r="I40" s="710"/>
      <c r="J40" s="790"/>
      <c r="K40" s="712"/>
      <c r="L40" s="712"/>
      <c r="M40" s="712"/>
      <c r="N40" s="711"/>
      <c r="O40" s="711"/>
      <c r="P40" s="979"/>
      <c r="Q40" s="979"/>
      <c r="R40" s="523"/>
      <c r="S40" s="523"/>
      <c r="T40" s="701"/>
      <c r="U40" s="701"/>
      <c r="V40" s="744"/>
      <c r="W40" s="744"/>
      <c r="X40" s="713"/>
      <c r="Y40" s="898"/>
      <c r="Z40" s="170"/>
      <c r="AA40" s="231"/>
      <c r="AB40" s="231"/>
      <c r="AC40" s="231"/>
      <c r="AD40" s="231"/>
      <c r="AE40" s="1128"/>
      <c r="AF40" s="231"/>
      <c r="AG40" s="231"/>
      <c r="AH40" s="231"/>
      <c r="AI40" s="231"/>
    </row>
    <row r="41" spans="1:35" s="156" customFormat="1" ht="12.75" customHeight="1" x14ac:dyDescent="0.25">
      <c r="A41" s="142"/>
      <c r="B41" s="142"/>
      <c r="C41" s="234"/>
      <c r="D41" s="234"/>
      <c r="E41" s="890"/>
      <c r="F41" s="7"/>
      <c r="G41" s="1129"/>
      <c r="H41" s="874"/>
      <c r="I41" s="710"/>
      <c r="J41" s="790"/>
      <c r="K41" s="712"/>
      <c r="L41" s="712"/>
      <c r="M41" s="712"/>
      <c r="N41" s="711"/>
      <c r="O41" s="711"/>
      <c r="P41" s="979"/>
      <c r="Q41" s="979"/>
      <c r="R41" s="523"/>
      <c r="S41" s="523"/>
      <c r="T41" s="701"/>
      <c r="U41" s="701"/>
      <c r="V41" s="744"/>
      <c r="W41" s="744"/>
      <c r="X41" s="713"/>
      <c r="Y41" s="898"/>
      <c r="Z41" s="170"/>
      <c r="AA41" s="231"/>
      <c r="AB41" s="231"/>
      <c r="AC41" s="231"/>
      <c r="AD41" s="231"/>
      <c r="AE41" s="1128"/>
      <c r="AF41" s="231"/>
      <c r="AG41" s="231"/>
      <c r="AH41" s="231"/>
      <c r="AI41" s="231"/>
    </row>
    <row r="42" spans="1:35" s="156" customFormat="1" ht="12.75" customHeight="1" x14ac:dyDescent="0.25">
      <c r="A42" s="142"/>
      <c r="B42" s="142"/>
      <c r="C42" s="234"/>
      <c r="D42" s="234"/>
      <c r="E42" s="890"/>
      <c r="F42" s="975"/>
      <c r="G42" s="161"/>
      <c r="H42" s="874"/>
      <c r="I42" s="710"/>
      <c r="J42" s="790"/>
      <c r="K42" s="712"/>
      <c r="L42" s="712"/>
      <c r="M42" s="712"/>
      <c r="N42" s="711"/>
      <c r="O42" s="711"/>
      <c r="P42" s="979"/>
      <c r="Q42" s="979"/>
      <c r="R42" s="523"/>
      <c r="S42" s="523"/>
      <c r="T42" s="701"/>
      <c r="U42" s="701"/>
      <c r="V42" s="744"/>
      <c r="W42" s="744"/>
      <c r="X42" s="713"/>
      <c r="Y42" s="898"/>
      <c r="Z42" s="170"/>
      <c r="AA42" s="231"/>
      <c r="AB42" s="231"/>
      <c r="AC42" s="231"/>
      <c r="AD42" s="231"/>
      <c r="AE42" s="1128"/>
      <c r="AF42" s="231"/>
      <c r="AG42" s="231"/>
      <c r="AH42" s="231"/>
      <c r="AI42" s="231"/>
    </row>
    <row r="43" spans="1:35" s="156" customFormat="1" ht="12.75" customHeight="1" x14ac:dyDescent="0.25">
      <c r="A43" s="142"/>
      <c r="B43" s="142"/>
      <c r="C43" s="234"/>
      <c r="D43" s="234"/>
      <c r="E43" s="890"/>
      <c r="F43" s="975"/>
      <c r="G43" s="161"/>
      <c r="H43" s="874"/>
      <c r="I43" s="710"/>
      <c r="J43" s="790"/>
      <c r="K43" s="712"/>
      <c r="L43" s="712"/>
      <c r="M43" s="712"/>
      <c r="N43" s="711"/>
      <c r="O43" s="711"/>
      <c r="P43" s="979"/>
      <c r="Q43" s="979"/>
      <c r="R43" s="523"/>
      <c r="S43" s="523"/>
      <c r="T43" s="701"/>
      <c r="U43" s="701"/>
      <c r="V43" s="744"/>
      <c r="W43" s="744"/>
      <c r="X43" s="713"/>
      <c r="Y43" s="898"/>
      <c r="Z43" s="170"/>
      <c r="AA43" s="231"/>
      <c r="AB43" s="231"/>
      <c r="AC43" s="231"/>
      <c r="AD43" s="231"/>
      <c r="AE43" s="983"/>
      <c r="AF43" s="231"/>
      <c r="AG43" s="231"/>
      <c r="AH43" s="231"/>
      <c r="AI43" s="231"/>
    </row>
    <row r="44" spans="1:35" s="156" customFormat="1" ht="12.75" customHeight="1" x14ac:dyDescent="0.25">
      <c r="A44" s="142"/>
      <c r="B44" s="142"/>
      <c r="C44" s="234"/>
      <c r="D44" s="234"/>
      <c r="E44" s="890"/>
      <c r="F44" s="975"/>
      <c r="G44" s="161"/>
      <c r="H44" s="874"/>
      <c r="I44" s="710"/>
      <c r="J44" s="790"/>
      <c r="K44" s="712"/>
      <c r="L44" s="712"/>
      <c r="M44" s="712"/>
      <c r="N44" s="711"/>
      <c r="O44" s="711"/>
      <c r="P44" s="979"/>
      <c r="Q44" s="979"/>
      <c r="R44" s="523"/>
      <c r="S44" s="523"/>
      <c r="T44" s="701"/>
      <c r="U44" s="701"/>
      <c r="V44" s="744"/>
      <c r="W44" s="744"/>
      <c r="X44" s="713"/>
      <c r="Y44" s="898"/>
      <c r="Z44" s="170"/>
      <c r="AA44" s="231"/>
      <c r="AB44" s="231"/>
      <c r="AC44" s="231"/>
      <c r="AD44" s="231"/>
      <c r="AE44" s="983"/>
      <c r="AF44" s="231"/>
      <c r="AG44" s="231"/>
      <c r="AH44" s="231"/>
      <c r="AI44" s="231"/>
    </row>
    <row r="45" spans="1:35" s="156" customFormat="1" ht="13.5" customHeight="1" x14ac:dyDescent="0.25">
      <c r="A45" s="153"/>
      <c r="B45" s="142"/>
      <c r="C45" s="234"/>
      <c r="D45" s="234"/>
      <c r="E45" s="143"/>
      <c r="F45" s="161"/>
      <c r="G45" s="143"/>
      <c r="H45" s="140"/>
      <c r="I45" s="143"/>
      <c r="J45" s="891">
        <f>SUM(J3:J25)</f>
        <v>71783</v>
      </c>
      <c r="K45" s="891"/>
      <c r="L45" s="891">
        <f>SUM(L3:L25)</f>
        <v>300</v>
      </c>
      <c r="M45" s="892"/>
      <c r="N45" s="161"/>
      <c r="O45" s="455"/>
      <c r="P45" s="980"/>
      <c r="Q45" s="980"/>
      <c r="R45" s="715"/>
      <c r="S45" s="715"/>
      <c r="T45" s="701"/>
      <c r="U45" s="701"/>
      <c r="V45" s="744"/>
      <c r="W45" s="744"/>
      <c r="X45" s="717"/>
      <c r="Y45" s="898"/>
      <c r="Z45" s="164"/>
      <c r="AA45" s="569"/>
      <c r="AB45" s="569"/>
      <c r="AC45" s="569"/>
      <c r="AD45" s="569"/>
      <c r="AE45" s="982"/>
      <c r="AF45" s="569"/>
      <c r="AG45" s="569"/>
      <c r="AH45" s="569"/>
      <c r="AI45" s="569"/>
    </row>
    <row r="46" spans="1:35" ht="14.1" customHeight="1" x14ac:dyDescent="0.25">
      <c r="A46" s="720"/>
      <c r="B46" s="702"/>
      <c r="C46" s="721"/>
      <c r="D46" s="721"/>
      <c r="E46" s="722"/>
      <c r="F46" s="901"/>
      <c r="G46" s="723"/>
      <c r="H46" s="743"/>
      <c r="I46" s="723"/>
      <c r="J46" s="791"/>
      <c r="K46" s="724"/>
      <c r="L46" s="724"/>
      <c r="M46" s="724"/>
      <c r="N46" s="791"/>
      <c r="O46" s="725"/>
      <c r="P46" s="981"/>
      <c r="Q46" s="981"/>
      <c r="R46" s="726"/>
      <c r="S46" s="726"/>
      <c r="T46" s="728"/>
      <c r="U46" s="728"/>
      <c r="V46" s="728"/>
      <c r="W46" s="728"/>
      <c r="X46" s="729"/>
    </row>
    <row r="47" spans="1:35" ht="14.1" customHeight="1" x14ac:dyDescent="0.25">
      <c r="A47" s="720"/>
      <c r="B47" s="702"/>
      <c r="C47" s="721"/>
      <c r="D47" s="721"/>
      <c r="E47" s="722"/>
      <c r="F47" s="901"/>
      <c r="G47" s="723"/>
      <c r="H47" s="709"/>
      <c r="I47" s="723"/>
      <c r="J47" s="791"/>
      <c r="K47" s="724"/>
      <c r="L47" s="724"/>
      <c r="M47" s="724"/>
      <c r="N47" s="791"/>
      <c r="O47" s="725"/>
      <c r="P47" s="981"/>
      <c r="Q47" s="981"/>
      <c r="R47" s="726"/>
      <c r="S47" s="726"/>
      <c r="T47" s="728"/>
      <c r="U47" s="728">
        <v>45848</v>
      </c>
      <c r="V47" s="728"/>
      <c r="W47" s="728"/>
      <c r="X47" s="729"/>
    </row>
    <row r="48" spans="1:35" ht="14.1" customHeight="1" x14ac:dyDescent="0.25">
      <c r="A48" s="720"/>
      <c r="B48" s="702"/>
      <c r="C48" s="721"/>
      <c r="D48" s="721"/>
      <c r="E48" s="722"/>
      <c r="F48" s="901"/>
      <c r="G48" s="723"/>
      <c r="H48" s="709"/>
      <c r="I48" s="723"/>
      <c r="J48" s="791"/>
      <c r="K48" s="724"/>
      <c r="L48" s="724"/>
      <c r="M48" s="724"/>
      <c r="N48" s="791"/>
      <c r="O48" s="725"/>
      <c r="P48" s="981"/>
      <c r="Q48" s="981"/>
      <c r="R48" s="726"/>
      <c r="S48" s="726"/>
      <c r="T48" s="728"/>
      <c r="U48" s="728"/>
      <c r="V48" s="728"/>
      <c r="W48" s="728"/>
      <c r="X48" s="729"/>
    </row>
    <row r="49" spans="5:31" x14ac:dyDescent="0.25">
      <c r="T49" s="728"/>
      <c r="U49" s="728"/>
      <c r="V49" s="728"/>
      <c r="W49" s="728"/>
    </row>
    <row r="50" spans="5:31" x14ac:dyDescent="0.25">
      <c r="E50" s="734" t="s">
        <v>1476</v>
      </c>
      <c r="F50" s="734"/>
      <c r="O50" s="729"/>
      <c r="P50" s="757"/>
      <c r="Q50" s="757"/>
      <c r="T50" s="728"/>
      <c r="U50" s="728">
        <f>U47+30</f>
        <v>45878</v>
      </c>
      <c r="V50" s="728"/>
      <c r="W50" s="728"/>
    </row>
    <row r="51" spans="5:31" x14ac:dyDescent="0.25">
      <c r="E51" s="735" t="s">
        <v>1662</v>
      </c>
      <c r="F51" s="902">
        <f>J45</f>
        <v>71783</v>
      </c>
      <c r="P51" s="757"/>
      <c r="Q51" s="757">
        <v>45866</v>
      </c>
      <c r="T51" s="728"/>
      <c r="U51" s="728">
        <f>U50+40</f>
        <v>45918</v>
      </c>
      <c r="V51" s="728"/>
      <c r="W51" s="728"/>
    </row>
    <row r="52" spans="5:31" x14ac:dyDescent="0.25">
      <c r="E52" s="736"/>
      <c r="F52" s="736"/>
      <c r="O52" s="730"/>
      <c r="P52" s="757"/>
      <c r="Q52" s="757">
        <f>Q51+50</f>
        <v>45916</v>
      </c>
      <c r="T52" s="728"/>
      <c r="U52" s="728"/>
      <c r="V52" s="728"/>
      <c r="W52" s="728"/>
    </row>
    <row r="53" spans="5:31" x14ac:dyDescent="0.25">
      <c r="O53" s="730"/>
      <c r="P53" s="757"/>
      <c r="Q53" s="757"/>
      <c r="R53" s="730"/>
      <c r="S53" s="730"/>
      <c r="T53" s="728"/>
      <c r="U53" s="728"/>
      <c r="V53" s="728"/>
      <c r="W53" s="728"/>
    </row>
    <row r="54" spans="5:31" x14ac:dyDescent="0.25">
      <c r="O54" s="730"/>
      <c r="P54" s="757"/>
      <c r="Q54" s="757"/>
      <c r="R54" s="730"/>
      <c r="S54" s="730"/>
      <c r="T54" s="728"/>
      <c r="U54" s="728"/>
      <c r="V54" s="728"/>
      <c r="W54" s="728"/>
    </row>
    <row r="55" spans="5:31" x14ac:dyDescent="0.25">
      <c r="E55" s="63" t="s">
        <v>1483</v>
      </c>
      <c r="F55" s="1223" t="s">
        <v>1655</v>
      </c>
      <c r="G55" s="1223"/>
      <c r="O55" s="730"/>
      <c r="P55" s="757"/>
      <c r="Q55" s="757"/>
      <c r="R55" s="730"/>
      <c r="S55" s="730"/>
      <c r="T55" s="728"/>
      <c r="U55" s="728"/>
      <c r="V55" s="728"/>
      <c r="W55" s="728"/>
    </row>
    <row r="56" spans="5:31" x14ac:dyDescent="0.25">
      <c r="E56" s="731" t="s">
        <v>400</v>
      </c>
      <c r="F56" s="45">
        <f>A34</f>
        <v>32</v>
      </c>
      <c r="G56" s="761" t="s">
        <v>1656</v>
      </c>
      <c r="T56" s="727"/>
      <c r="U56" s="727"/>
      <c r="V56" s="727"/>
      <c r="W56" s="727"/>
    </row>
    <row r="57" spans="5:31" x14ac:dyDescent="0.25">
      <c r="E57" s="63" t="s">
        <v>201</v>
      </c>
      <c r="F57" s="903"/>
      <c r="G57" s="1194">
        <f>J45</f>
        <v>71783</v>
      </c>
      <c r="T57" s="732"/>
      <c r="U57" s="732"/>
      <c r="V57" s="732"/>
      <c r="W57" s="732"/>
    </row>
    <row r="58" spans="5:31" x14ac:dyDescent="0.25">
      <c r="E58" s="63" t="s">
        <v>202</v>
      </c>
      <c r="F58" s="318">
        <f>L45</f>
        <v>300</v>
      </c>
      <c r="G58" s="275" t="s">
        <v>399</v>
      </c>
      <c r="T58" s="733"/>
      <c r="U58" s="703"/>
      <c r="V58" s="703"/>
      <c r="W58" s="703"/>
    </row>
    <row r="59" spans="5:31" x14ac:dyDescent="0.25">
      <c r="E59" s="63" t="s">
        <v>203</v>
      </c>
      <c r="F59" s="63"/>
      <c r="G59" s="12"/>
      <c r="O59" s="730"/>
      <c r="T59" s="703"/>
      <c r="U59" s="703"/>
      <c r="V59" s="703"/>
      <c r="W59" s="703"/>
    </row>
    <row r="60" spans="5:31" x14ac:dyDescent="0.25">
      <c r="E60" s="45" t="s">
        <v>204</v>
      </c>
      <c r="F60" s="319"/>
      <c r="G60" s="763" t="s">
        <v>1480</v>
      </c>
      <c r="O60" s="730"/>
      <c r="T60" s="703"/>
      <c r="U60" s="703"/>
      <c r="V60" s="703"/>
      <c r="W60" s="703"/>
    </row>
    <row r="61" spans="5:31" x14ac:dyDescent="0.25">
      <c r="E61" s="45" t="s">
        <v>205</v>
      </c>
      <c r="F61" s="904"/>
      <c r="G61" s="787" t="s">
        <v>1481</v>
      </c>
      <c r="O61" s="730"/>
      <c r="T61" s="703"/>
      <c r="U61" s="703"/>
      <c r="V61" s="703"/>
      <c r="W61" s="703"/>
    </row>
    <row r="62" spans="5:31" x14ac:dyDescent="0.25">
      <c r="E62" s="12" t="s">
        <v>1243</v>
      </c>
      <c r="F62" s="904"/>
      <c r="G62" s="310"/>
      <c r="O62" s="730"/>
      <c r="T62" s="703"/>
      <c r="U62" s="703"/>
      <c r="V62" s="703"/>
      <c r="W62" s="703"/>
    </row>
    <row r="63" spans="5:31" x14ac:dyDescent="0.25">
      <c r="E63" s="47"/>
      <c r="F63" s="1195"/>
      <c r="G63" s="1197"/>
      <c r="O63" s="730"/>
      <c r="T63" s="703"/>
      <c r="U63" s="703"/>
      <c r="V63" s="703"/>
      <c r="W63" s="703"/>
      <c r="AE63" s="1196"/>
    </row>
    <row r="64" spans="5:31" x14ac:dyDescent="0.25">
      <c r="E64" s="47"/>
      <c r="F64" s="1195"/>
      <c r="G64" s="1197"/>
      <c r="O64" s="730"/>
      <c r="T64" s="703"/>
      <c r="U64" s="703"/>
      <c r="V64" s="703"/>
      <c r="W64" s="703"/>
      <c r="AE64" s="1196"/>
    </row>
    <row r="65" spans="1:31" x14ac:dyDescent="0.25">
      <c r="E65" s="47"/>
      <c r="F65" s="1195"/>
      <c r="G65" s="1197"/>
      <c r="O65" s="730"/>
      <c r="T65" s="703"/>
      <c r="U65" s="703"/>
      <c r="V65" s="703"/>
      <c r="W65" s="703"/>
      <c r="AE65" s="1196"/>
    </row>
    <row r="66" spans="1:31" x14ac:dyDescent="0.25">
      <c r="E66" s="47"/>
      <c r="F66" s="1195"/>
      <c r="G66" s="1197"/>
      <c r="O66" s="730"/>
      <c r="T66" s="703"/>
      <c r="U66" s="703"/>
      <c r="V66" s="703"/>
      <c r="W66" s="703"/>
      <c r="AE66" s="1196"/>
    </row>
    <row r="67" spans="1:31" x14ac:dyDescent="0.25">
      <c r="E67" s="47"/>
      <c r="F67" s="1195"/>
      <c r="G67" s="1197"/>
      <c r="O67" s="730"/>
      <c r="T67" s="703"/>
      <c r="U67" s="703"/>
      <c r="V67" s="703"/>
      <c r="W67" s="703"/>
      <c r="AE67" s="1196"/>
    </row>
    <row r="68" spans="1:31" x14ac:dyDescent="0.25">
      <c r="E68" s="47"/>
      <c r="F68" s="1195"/>
      <c r="G68" s="1197"/>
      <c r="O68" s="730"/>
      <c r="T68" s="703"/>
      <c r="U68" s="703"/>
      <c r="V68" s="703"/>
      <c r="W68" s="703"/>
      <c r="AE68" s="1196"/>
    </row>
    <row r="69" spans="1:31" x14ac:dyDescent="0.25">
      <c r="E69" s="47"/>
      <c r="F69" s="1195"/>
      <c r="G69" s="1197"/>
      <c r="O69" s="730"/>
      <c r="T69" s="703"/>
      <c r="U69" s="703"/>
      <c r="V69" s="703"/>
      <c r="W69" s="703"/>
      <c r="AE69" s="1196"/>
    </row>
    <row r="70" spans="1:31" x14ac:dyDescent="0.25">
      <c r="E70" s="47"/>
      <c r="F70" s="1195"/>
      <c r="G70" s="1197"/>
      <c r="O70" s="730"/>
      <c r="T70" s="703"/>
      <c r="U70" s="703"/>
      <c r="V70" s="703"/>
      <c r="W70" s="703"/>
      <c r="AE70" s="1196"/>
    </row>
    <row r="71" spans="1:31" x14ac:dyDescent="0.25">
      <c r="E71" s="47"/>
      <c r="F71" s="1195"/>
      <c r="G71" s="1197"/>
      <c r="O71" s="730"/>
      <c r="T71" s="703"/>
      <c r="U71" s="703"/>
      <c r="V71" s="703"/>
      <c r="W71" s="703"/>
      <c r="AE71" s="1196"/>
    </row>
    <row r="72" spans="1:31" x14ac:dyDescent="0.25">
      <c r="E72" s="47"/>
      <c r="F72" s="1195"/>
      <c r="G72" s="1197"/>
      <c r="O72" s="730"/>
      <c r="T72" s="703"/>
      <c r="U72" s="703"/>
      <c r="V72" s="703"/>
      <c r="W72" s="703"/>
      <c r="AE72" s="1196"/>
    </row>
    <row r="73" spans="1:31" x14ac:dyDescent="0.25">
      <c r="E73" s="47"/>
      <c r="F73" s="1195"/>
      <c r="G73" s="1197"/>
      <c r="O73" s="730"/>
      <c r="T73" s="703"/>
      <c r="U73" s="703"/>
      <c r="V73" s="703"/>
      <c r="W73" s="703"/>
      <c r="AE73" s="1196"/>
    </row>
    <row r="74" spans="1:31" x14ac:dyDescent="0.25">
      <c r="E74" s="47"/>
      <c r="F74" s="1195"/>
      <c r="G74" s="1197"/>
      <c r="O74" s="730"/>
      <c r="T74" s="703"/>
      <c r="U74" s="703"/>
      <c r="V74" s="703"/>
      <c r="W74" s="703"/>
      <c r="AE74" s="1196"/>
    </row>
    <row r="75" spans="1:31" x14ac:dyDescent="0.25">
      <c r="E75" s="47"/>
      <c r="F75" s="1195"/>
      <c r="G75" s="1197"/>
      <c r="O75" s="730"/>
      <c r="T75" s="703"/>
      <c r="U75" s="703"/>
      <c r="V75" s="703"/>
      <c r="W75" s="703"/>
      <c r="AE75" s="1196"/>
    </row>
    <row r="76" spans="1:31" x14ac:dyDescent="0.25">
      <c r="E76" s="47"/>
      <c r="F76" s="1195"/>
      <c r="G76" s="1197"/>
      <c r="O76" s="730"/>
      <c r="T76" s="703"/>
      <c r="U76" s="703"/>
      <c r="V76" s="703"/>
      <c r="W76" s="703"/>
      <c r="AE76" s="1196"/>
    </row>
    <row r="77" spans="1:31" x14ac:dyDescent="0.25">
      <c r="E77" s="47"/>
      <c r="F77" s="1195"/>
      <c r="G77" s="1197"/>
      <c r="O77" s="730"/>
      <c r="T77" s="703"/>
      <c r="U77" s="703"/>
      <c r="V77" s="703"/>
      <c r="W77" s="703"/>
      <c r="AE77" s="1196"/>
    </row>
    <row r="78" spans="1:31" x14ac:dyDescent="0.25">
      <c r="E78" s="47"/>
      <c r="F78" s="1195"/>
      <c r="G78" s="1197"/>
      <c r="O78" s="730"/>
      <c r="T78" s="703"/>
      <c r="U78" s="703"/>
      <c r="V78" s="703"/>
      <c r="W78" s="703"/>
      <c r="AE78" s="1196"/>
    </row>
    <row r="79" spans="1:31" x14ac:dyDescent="0.25">
      <c r="E79" s="68"/>
      <c r="T79" s="703"/>
      <c r="U79" s="703"/>
      <c r="V79" s="703"/>
      <c r="W79" s="703"/>
      <c r="AE79" s="1196"/>
    </row>
    <row r="80" spans="1:31" x14ac:dyDescent="0.25">
      <c r="A80" s="1229" t="s">
        <v>1482</v>
      </c>
      <c r="B80" s="1229"/>
      <c r="C80" s="1229"/>
      <c r="D80" s="1229"/>
      <c r="E80" s="1229"/>
      <c r="F80" s="1229"/>
      <c r="T80" s="733"/>
      <c r="U80" s="703"/>
      <c r="V80" s="703"/>
      <c r="W80" s="703"/>
    </row>
    <row r="81" spans="1:23" x14ac:dyDescent="0.25">
      <c r="A81" s="161" t="s">
        <v>992</v>
      </c>
      <c r="B81" s="153"/>
      <c r="C81" s="153"/>
      <c r="D81" s="153"/>
      <c r="E81" s="707" t="s">
        <v>888</v>
      </c>
      <c r="F81" s="707" t="s">
        <v>889</v>
      </c>
      <c r="T81" s="727"/>
      <c r="U81" s="727"/>
      <c r="V81" s="727"/>
      <c r="W81" s="727"/>
    </row>
    <row r="82" spans="1:23" x14ac:dyDescent="0.25">
      <c r="A82" s="140">
        <v>45737</v>
      </c>
      <c r="B82" s="140"/>
      <c r="C82" s="140"/>
      <c r="D82" s="140"/>
      <c r="E82" s="143">
        <v>45746</v>
      </c>
      <c r="F82" s="707">
        <f>E82-A82</f>
        <v>9</v>
      </c>
      <c r="T82" s="727"/>
      <c r="U82" s="727"/>
      <c r="V82" s="727"/>
      <c r="W82" s="727"/>
    </row>
    <row r="83" spans="1:23" x14ac:dyDescent="0.25">
      <c r="A83" s="140">
        <v>45806</v>
      </c>
      <c r="B83" s="140"/>
      <c r="C83" s="140"/>
      <c r="D83" s="140"/>
      <c r="E83" s="143">
        <v>45815</v>
      </c>
      <c r="F83" s="707">
        <f>E83-A83</f>
        <v>9</v>
      </c>
      <c r="T83" s="727"/>
      <c r="U83" s="727"/>
      <c r="V83" s="727"/>
      <c r="W83" s="727"/>
    </row>
    <row r="84" spans="1:23" x14ac:dyDescent="0.25">
      <c r="T84" s="727"/>
      <c r="U84" s="727"/>
      <c r="V84" s="727"/>
      <c r="W84" s="727"/>
    </row>
    <row r="89" spans="1:23" x14ac:dyDescent="0.25">
      <c r="T89" s="703"/>
      <c r="U89" s="703"/>
      <c r="V89" s="703"/>
      <c r="W89" s="703"/>
    </row>
    <row r="90" spans="1:23" x14ac:dyDescent="0.25">
      <c r="T90" s="727"/>
      <c r="U90" s="727"/>
      <c r="V90" s="727"/>
      <c r="W90" s="727"/>
    </row>
    <row r="91" spans="1:23" x14ac:dyDescent="0.25">
      <c r="T91" s="703"/>
      <c r="U91" s="703"/>
      <c r="V91" s="703"/>
      <c r="W91" s="703"/>
    </row>
    <row r="92" spans="1:23" x14ac:dyDescent="0.25">
      <c r="T92" s="733"/>
      <c r="U92" s="703"/>
      <c r="V92" s="703"/>
      <c r="W92" s="703"/>
    </row>
    <row r="93" spans="1:23" x14ac:dyDescent="0.25">
      <c r="T93" s="733"/>
      <c r="U93" s="703"/>
      <c r="V93" s="703"/>
      <c r="W93" s="703"/>
    </row>
    <row r="94" spans="1:23" x14ac:dyDescent="0.25">
      <c r="T94" s="732"/>
      <c r="U94" s="732"/>
      <c r="V94" s="732"/>
      <c r="W94" s="732"/>
    </row>
    <row r="95" spans="1:23" x14ac:dyDescent="0.25">
      <c r="T95" s="732"/>
      <c r="U95" s="732"/>
      <c r="V95" s="732"/>
      <c r="W95" s="732"/>
    </row>
    <row r="97" spans="20:23" x14ac:dyDescent="0.25">
      <c r="T97" s="703"/>
      <c r="U97" s="703"/>
      <c r="V97" s="703"/>
      <c r="W97" s="703"/>
    </row>
  </sheetData>
  <autoFilter ref="A2:Z48" xr:uid="{AAA89A18-F1DE-40D5-B581-CF8C0CC2B36F}"/>
  <mergeCells count="3">
    <mergeCell ref="A1:Z1"/>
    <mergeCell ref="F55:G55"/>
    <mergeCell ref="A80:F80"/>
  </mergeCells>
  <conditionalFormatting sqref="F79 F81:F1048576 F1:F54">
    <cfRule type="duplicateValues" dxfId="21" priority="2"/>
  </conditionalFormatting>
  <conditionalFormatting sqref="F81:F1048576 F1:F79">
    <cfRule type="duplicateValues" dxfId="20" priority="1"/>
  </conditionalFormatting>
  <pageMargins left="0.7" right="0.7" top="0.75" bottom="0.75" header="0.3" footer="0.3"/>
  <pageSetup paperSize="9" scale="93" orientation="portrait" r:id="rId1"/>
  <colBreaks count="1" manualBreakCount="1">
    <brk id="10"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9A18-F1DE-40D5-B581-CF8C0CC2B36F}">
  <sheetPr codeName="Sheet2"/>
  <dimension ref="A1:AF103"/>
  <sheetViews>
    <sheetView topLeftCell="B1" zoomScale="110" zoomScaleNormal="110" zoomScaleSheetLayoutView="111" workbookViewId="0">
      <selection activeCell="B7" sqref="B7"/>
    </sheetView>
  </sheetViews>
  <sheetFormatPr defaultRowHeight="15" x14ac:dyDescent="0.25"/>
  <cols>
    <col min="1" max="1" width="7.42578125" style="5" customWidth="1"/>
    <col min="2" max="2" width="9.140625" customWidth="1"/>
    <col min="3" max="3" width="14.28515625" customWidth="1"/>
    <col min="4" max="4" width="19.28515625" style="527" customWidth="1"/>
    <col min="5" max="5" width="24.140625" style="527" customWidth="1"/>
    <col min="6" max="6" width="19.7109375" style="527" hidden="1" customWidth="1"/>
    <col min="7" max="7" width="11.7109375" hidden="1" customWidth="1"/>
    <col min="8" max="8" width="20.140625" style="527" customWidth="1"/>
    <col min="9" max="9" width="11.5703125" style="5" customWidth="1"/>
    <col min="10" max="10" width="12.42578125" style="527" hidden="1" customWidth="1"/>
    <col min="11" max="11" width="25" style="527" customWidth="1"/>
    <col min="12" max="12" width="19.28515625" style="527" customWidth="1"/>
    <col min="13" max="13" width="19.140625" customWidth="1"/>
    <col min="14" max="14" width="30.7109375" style="527" customWidth="1"/>
    <col min="15" max="15" width="14.42578125" style="527" customWidth="1"/>
    <col min="16" max="16" width="8.28515625" style="527" hidden="1" customWidth="1"/>
    <col min="17" max="17" width="16.5703125" style="5" hidden="1" customWidth="1"/>
    <col min="18" max="18" width="20.140625" style="5" hidden="1" customWidth="1"/>
    <col min="19" max="19" width="26.42578125" style="5" customWidth="1"/>
    <col min="20" max="20" width="17.5703125" style="5" customWidth="1"/>
    <col min="21" max="21" width="23.5703125" customWidth="1"/>
    <col min="22" max="22" width="20.5703125" customWidth="1"/>
    <col min="23" max="23" width="30.28515625" customWidth="1"/>
    <col min="24" max="24" width="29.140625" customWidth="1"/>
    <col min="25" max="25" width="14.42578125" customWidth="1"/>
    <col min="32" max="32" width="13.42578125" customWidth="1"/>
  </cols>
  <sheetData>
    <row r="1" spans="1:32" s="508" customFormat="1" ht="25.5" customHeight="1" x14ac:dyDescent="0.25">
      <c r="A1" s="1226" t="s">
        <v>862</v>
      </c>
      <c r="B1" s="1227"/>
      <c r="C1" s="1227"/>
      <c r="D1" s="1227"/>
      <c r="E1" s="1227"/>
      <c r="F1" s="1227"/>
      <c r="G1" s="1227"/>
      <c r="H1" s="1227"/>
      <c r="I1" s="1227"/>
      <c r="J1" s="1227"/>
      <c r="K1" s="1227"/>
      <c r="L1" s="1227"/>
      <c r="M1" s="1230"/>
      <c r="N1" s="1227"/>
      <c r="O1" s="1227"/>
      <c r="P1" s="1227"/>
      <c r="Q1" s="1227"/>
      <c r="R1" s="1227"/>
      <c r="S1" s="1227"/>
      <c r="T1" s="1227"/>
      <c r="U1" s="1227"/>
      <c r="V1" s="1227"/>
      <c r="W1" s="1231"/>
    </row>
    <row r="2" spans="1:32" s="699" customFormat="1" ht="22.5" customHeight="1" x14ac:dyDescent="0.25">
      <c r="A2" s="783" t="s">
        <v>3</v>
      </c>
      <c r="B2" s="149" t="s">
        <v>2</v>
      </c>
      <c r="C2" s="150" t="s">
        <v>4</v>
      </c>
      <c r="D2" s="150" t="s">
        <v>13</v>
      </c>
      <c r="E2" s="1156" t="s">
        <v>0</v>
      </c>
      <c r="F2" s="368" t="s">
        <v>932</v>
      </c>
      <c r="G2" s="777" t="s">
        <v>1245</v>
      </c>
      <c r="H2" s="368" t="s">
        <v>525</v>
      </c>
      <c r="I2" s="149" t="s">
        <v>5</v>
      </c>
      <c r="J2" s="784" t="s">
        <v>432</v>
      </c>
      <c r="K2" s="800" t="s">
        <v>1634</v>
      </c>
      <c r="L2" s="784" t="s">
        <v>413</v>
      </c>
      <c r="M2" s="808" t="s">
        <v>1611</v>
      </c>
      <c r="N2" s="368" t="s">
        <v>1404</v>
      </c>
      <c r="O2" s="137" t="s">
        <v>38</v>
      </c>
      <c r="P2" s="794" t="s">
        <v>1614</v>
      </c>
      <c r="Q2" s="779" t="s">
        <v>1279</v>
      </c>
      <c r="R2" s="779" t="s">
        <v>1280</v>
      </c>
      <c r="S2" s="1157" t="s">
        <v>1615</v>
      </c>
      <c r="T2" s="782" t="s">
        <v>1283</v>
      </c>
      <c r="U2" s="785" t="s">
        <v>1024</v>
      </c>
      <c r="V2" s="1145" t="s">
        <v>1059</v>
      </c>
      <c r="W2" s="1089" t="s">
        <v>336</v>
      </c>
      <c r="X2" s="917" t="s">
        <v>1296</v>
      </c>
      <c r="Y2" s="1155" t="s">
        <v>1297</v>
      </c>
      <c r="Z2" s="568" t="s">
        <v>1</v>
      </c>
      <c r="AA2" s="568" t="s">
        <v>7</v>
      </c>
      <c r="AB2" s="568" t="s">
        <v>6</v>
      </c>
      <c r="AC2" s="581" t="s">
        <v>946</v>
      </c>
      <c r="AD2" s="581" t="s">
        <v>9</v>
      </c>
      <c r="AE2" s="581" t="s">
        <v>324</v>
      </c>
      <c r="AF2" s="795" t="s">
        <v>948</v>
      </c>
    </row>
    <row r="3" spans="1:32" s="156" customFormat="1" ht="15" customHeight="1" x14ac:dyDescent="0.25">
      <c r="A3" s="199">
        <f t="shared" ref="A3:A16" si="0">ROW()-2</f>
        <v>1</v>
      </c>
      <c r="B3" s="199" t="s">
        <v>858</v>
      </c>
      <c r="C3" s="233" t="s">
        <v>262</v>
      </c>
      <c r="D3" s="222">
        <v>45611</v>
      </c>
      <c r="E3" s="755" t="s">
        <v>859</v>
      </c>
      <c r="F3" s="755" t="s">
        <v>865</v>
      </c>
      <c r="G3" s="534"/>
      <c r="H3" s="755" t="s">
        <v>781</v>
      </c>
      <c r="I3" s="224">
        <v>2012</v>
      </c>
      <c r="J3" s="331" t="s">
        <v>275</v>
      </c>
      <c r="K3" s="331">
        <v>2012</v>
      </c>
      <c r="L3" s="765">
        <f t="shared" ref="L3:L13" si="1">I3-K3</f>
        <v>0</v>
      </c>
      <c r="M3" s="223" t="s">
        <v>1407</v>
      </c>
      <c r="N3" s="333">
        <f>O3-31</f>
        <v>45682</v>
      </c>
      <c r="O3" s="222">
        <v>45713</v>
      </c>
      <c r="P3" s="222"/>
      <c r="Q3" s="549">
        <v>45706</v>
      </c>
      <c r="R3" s="549">
        <v>45712</v>
      </c>
      <c r="S3" s="756" t="s">
        <v>1609</v>
      </c>
      <c r="T3" s="756" t="s">
        <v>1284</v>
      </c>
      <c r="U3" s="1056"/>
      <c r="V3" s="1146" t="s">
        <v>1204</v>
      </c>
      <c r="W3" s="706"/>
      <c r="X3" s="231"/>
      <c r="Y3" s="231"/>
      <c r="Z3" s="231"/>
      <c r="AA3" s="231"/>
      <c r="AB3" s="231"/>
      <c r="AC3" s="231"/>
      <c r="AD3" s="231"/>
      <c r="AE3" s="231"/>
      <c r="AF3" s="231"/>
    </row>
    <row r="4" spans="1:32" s="156" customFormat="1" ht="15.75" customHeight="1" x14ac:dyDescent="0.25">
      <c r="A4" s="199">
        <f t="shared" si="0"/>
        <v>2</v>
      </c>
      <c r="B4" s="199" t="s">
        <v>858</v>
      </c>
      <c r="C4" s="233" t="s">
        <v>262</v>
      </c>
      <c r="D4" s="222">
        <v>45611</v>
      </c>
      <c r="E4" s="755" t="s">
        <v>860</v>
      </c>
      <c r="F4" s="755" t="s">
        <v>864</v>
      </c>
      <c r="G4" s="534"/>
      <c r="H4" s="755" t="s">
        <v>781</v>
      </c>
      <c r="I4" s="224">
        <v>3413</v>
      </c>
      <c r="J4" s="331" t="s">
        <v>275</v>
      </c>
      <c r="K4" s="331">
        <v>3413</v>
      </c>
      <c r="L4" s="765">
        <f t="shared" si="1"/>
        <v>0</v>
      </c>
      <c r="M4" s="223" t="s">
        <v>1407</v>
      </c>
      <c r="N4" s="333">
        <f>O4-31</f>
        <v>45682</v>
      </c>
      <c r="O4" s="222">
        <v>45713</v>
      </c>
      <c r="P4" s="222"/>
      <c r="Q4" s="549">
        <v>45693</v>
      </c>
      <c r="R4" s="549">
        <v>45706</v>
      </c>
      <c r="S4" s="756" t="s">
        <v>1609</v>
      </c>
      <c r="T4" s="756" t="s">
        <v>1284</v>
      </c>
      <c r="U4" s="1056"/>
      <c r="V4" s="1146" t="s">
        <v>1203</v>
      </c>
      <c r="W4" s="704"/>
      <c r="X4" s="231"/>
      <c r="Y4" s="231"/>
      <c r="Z4" s="231"/>
      <c r="AA4" s="231"/>
      <c r="AB4" s="231"/>
      <c r="AC4" s="231"/>
      <c r="AD4" s="231"/>
      <c r="AE4" s="231"/>
      <c r="AF4" s="231"/>
    </row>
    <row r="5" spans="1:32" s="156" customFormat="1" ht="13.5" customHeight="1" x14ac:dyDescent="0.25">
      <c r="A5" s="199">
        <f t="shared" si="0"/>
        <v>3</v>
      </c>
      <c r="B5" s="199" t="s">
        <v>858</v>
      </c>
      <c r="C5" s="233" t="s">
        <v>262</v>
      </c>
      <c r="D5" s="222">
        <v>45611</v>
      </c>
      <c r="E5" s="331" t="s">
        <v>861</v>
      </c>
      <c r="F5" s="331" t="s">
        <v>866</v>
      </c>
      <c r="G5" s="223"/>
      <c r="H5" s="755" t="s">
        <v>781</v>
      </c>
      <c r="I5" s="224">
        <v>4150</v>
      </c>
      <c r="J5" s="331" t="s">
        <v>275</v>
      </c>
      <c r="K5" s="331">
        <v>4150</v>
      </c>
      <c r="L5" s="765">
        <f t="shared" si="1"/>
        <v>0</v>
      </c>
      <c r="M5" s="223" t="s">
        <v>1407</v>
      </c>
      <c r="N5" s="333">
        <f>O5-31</f>
        <v>45682</v>
      </c>
      <c r="O5" s="222">
        <v>45713</v>
      </c>
      <c r="P5" s="222"/>
      <c r="Q5" s="549">
        <v>45675</v>
      </c>
      <c r="R5" s="549">
        <v>45690</v>
      </c>
      <c r="S5" s="756" t="s">
        <v>1609</v>
      </c>
      <c r="T5" s="756" t="s">
        <v>1284</v>
      </c>
      <c r="U5" s="1056"/>
      <c r="V5" s="1146" t="s">
        <v>1338</v>
      </c>
      <c r="W5" s="704"/>
      <c r="X5" s="231"/>
      <c r="Y5" s="231"/>
      <c r="Z5" s="231"/>
      <c r="AA5" s="231"/>
      <c r="AB5" s="231"/>
      <c r="AC5" s="231"/>
      <c r="AD5" s="231"/>
      <c r="AE5" s="231"/>
      <c r="AF5" s="231"/>
    </row>
    <row r="6" spans="1:32" s="156" customFormat="1" ht="12.75" customHeight="1" x14ac:dyDescent="0.25">
      <c r="A6" s="199">
        <f t="shared" si="0"/>
        <v>4</v>
      </c>
      <c r="B6" s="199" t="s">
        <v>858</v>
      </c>
      <c r="C6" s="233" t="s">
        <v>262</v>
      </c>
      <c r="D6" s="764">
        <v>45624</v>
      </c>
      <c r="E6" s="526" t="s">
        <v>874</v>
      </c>
      <c r="F6" s="331" t="s">
        <v>926</v>
      </c>
      <c r="G6" s="767" t="s">
        <v>930</v>
      </c>
      <c r="H6" s="755" t="s">
        <v>781</v>
      </c>
      <c r="I6" s="792">
        <v>2305</v>
      </c>
      <c r="J6" s="765" t="s">
        <v>1286</v>
      </c>
      <c r="K6" s="765">
        <v>2305</v>
      </c>
      <c r="L6" s="765">
        <f t="shared" si="1"/>
        <v>0</v>
      </c>
      <c r="M6" s="223" t="s">
        <v>1407</v>
      </c>
      <c r="N6" s="333">
        <v>45717</v>
      </c>
      <c r="O6" s="766">
        <v>45755</v>
      </c>
      <c r="P6" s="766"/>
      <c r="Q6" s="760">
        <v>45721</v>
      </c>
      <c r="R6" s="760">
        <v>45756</v>
      </c>
      <c r="S6" s="788"/>
      <c r="T6" s="788"/>
      <c r="U6" s="965"/>
      <c r="V6" s="1147" t="s">
        <v>1339</v>
      </c>
      <c r="W6" s="170"/>
      <c r="X6" s="231"/>
      <c r="Y6" s="231"/>
      <c r="Z6" s="231"/>
      <c r="AA6" s="231"/>
      <c r="AB6" s="231"/>
      <c r="AC6" s="231"/>
      <c r="AD6" s="231"/>
      <c r="AE6" s="231"/>
      <c r="AF6" s="231"/>
    </row>
    <row r="7" spans="1:32" s="156" customFormat="1" ht="13.5" customHeight="1" x14ac:dyDescent="0.25">
      <c r="A7" s="199">
        <f t="shared" si="0"/>
        <v>5</v>
      </c>
      <c r="B7" s="199" t="s">
        <v>858</v>
      </c>
      <c r="C7" s="233" t="s">
        <v>262</v>
      </c>
      <c r="D7" s="764">
        <v>45624</v>
      </c>
      <c r="E7" s="526" t="s">
        <v>867</v>
      </c>
      <c r="F7" s="526" t="s">
        <v>928</v>
      </c>
      <c r="G7" s="767" t="s">
        <v>930</v>
      </c>
      <c r="H7" s="755" t="s">
        <v>781</v>
      </c>
      <c r="I7" s="792">
        <v>3477</v>
      </c>
      <c r="J7" s="765" t="s">
        <v>477</v>
      </c>
      <c r="K7" s="765">
        <v>3477</v>
      </c>
      <c r="L7" s="765">
        <f t="shared" si="1"/>
        <v>0</v>
      </c>
      <c r="M7" s="223" t="s">
        <v>1407</v>
      </c>
      <c r="N7" s="333">
        <v>45726</v>
      </c>
      <c r="O7" s="766">
        <v>45769</v>
      </c>
      <c r="P7" s="766"/>
      <c r="Q7" s="549">
        <v>45731</v>
      </c>
      <c r="R7" s="549">
        <v>45770</v>
      </c>
      <c r="S7" s="756"/>
      <c r="T7" s="756"/>
      <c r="U7" s="965"/>
      <c r="V7" s="1147" t="s">
        <v>1339</v>
      </c>
      <c r="W7" s="461"/>
      <c r="X7" s="569"/>
      <c r="Y7" s="569"/>
      <c r="Z7" s="569"/>
      <c r="AA7" s="569"/>
      <c r="AB7" s="569"/>
      <c r="AC7" s="569"/>
      <c r="AD7" s="569"/>
      <c r="AE7" s="569"/>
      <c r="AF7" s="569"/>
    </row>
    <row r="8" spans="1:32" s="462" customFormat="1" ht="14.25" customHeight="1" x14ac:dyDescent="0.25">
      <c r="A8" s="199">
        <f t="shared" si="0"/>
        <v>6</v>
      </c>
      <c r="B8" s="199" t="s">
        <v>858</v>
      </c>
      <c r="C8" s="233" t="s">
        <v>262</v>
      </c>
      <c r="D8" s="764">
        <v>45624</v>
      </c>
      <c r="E8" s="526" t="s">
        <v>868</v>
      </c>
      <c r="F8" s="526" t="s">
        <v>927</v>
      </c>
      <c r="G8" s="767" t="s">
        <v>930</v>
      </c>
      <c r="H8" s="755" t="s">
        <v>781</v>
      </c>
      <c r="I8" s="792">
        <v>2043</v>
      </c>
      <c r="J8" s="765" t="s">
        <v>477</v>
      </c>
      <c r="K8" s="765">
        <v>2043</v>
      </c>
      <c r="L8" s="765">
        <f t="shared" si="1"/>
        <v>0</v>
      </c>
      <c r="M8" s="223" t="s">
        <v>1407</v>
      </c>
      <c r="N8" s="333">
        <v>45726</v>
      </c>
      <c r="O8" s="766">
        <v>45769</v>
      </c>
      <c r="P8" s="766"/>
      <c r="Q8" s="549">
        <v>45760</v>
      </c>
      <c r="R8" s="760">
        <v>45762</v>
      </c>
      <c r="S8" s="788"/>
      <c r="T8" s="788"/>
      <c r="U8" s="965"/>
      <c r="V8" s="1147" t="s">
        <v>1339</v>
      </c>
      <c r="W8" s="461"/>
      <c r="X8" s="231"/>
      <c r="Y8" s="231"/>
      <c r="Z8" s="231"/>
      <c r="AA8" s="231"/>
      <c r="AB8" s="231"/>
      <c r="AC8" s="231"/>
      <c r="AD8" s="231"/>
      <c r="AE8" s="231"/>
      <c r="AF8" s="231"/>
    </row>
    <row r="9" spans="1:32" s="462" customFormat="1" ht="13.5" customHeight="1" x14ac:dyDescent="0.25">
      <c r="A9" s="199">
        <f t="shared" si="0"/>
        <v>7</v>
      </c>
      <c r="B9" s="199" t="s">
        <v>858</v>
      </c>
      <c r="C9" s="233" t="s">
        <v>262</v>
      </c>
      <c r="D9" s="764">
        <v>45624</v>
      </c>
      <c r="E9" s="526" t="s">
        <v>871</v>
      </c>
      <c r="F9" s="526" t="s">
        <v>924</v>
      </c>
      <c r="G9" s="511"/>
      <c r="H9" s="755" t="s">
        <v>781</v>
      </c>
      <c r="I9" s="792">
        <v>2617</v>
      </c>
      <c r="J9" s="765" t="s">
        <v>599</v>
      </c>
      <c r="K9" s="765">
        <v>2617</v>
      </c>
      <c r="L9" s="765">
        <f t="shared" si="1"/>
        <v>0</v>
      </c>
      <c r="M9" s="223" t="s">
        <v>1407</v>
      </c>
      <c r="N9" s="333">
        <v>45731</v>
      </c>
      <c r="O9" s="766">
        <v>45769</v>
      </c>
      <c r="P9" s="766"/>
      <c r="Q9" s="760">
        <v>45729</v>
      </c>
      <c r="R9" s="760">
        <v>45755</v>
      </c>
      <c r="S9" s="966"/>
      <c r="T9" s="966"/>
      <c r="U9" s="967"/>
      <c r="V9" s="1148" t="s">
        <v>1339</v>
      </c>
      <c r="W9" s="461"/>
      <c r="X9" s="569"/>
      <c r="Y9" s="569"/>
      <c r="Z9" s="569"/>
      <c r="AA9" s="569"/>
      <c r="AB9" s="569"/>
      <c r="AC9" s="569"/>
      <c r="AD9" s="569"/>
      <c r="AE9" s="569"/>
      <c r="AF9" s="569"/>
    </row>
    <row r="10" spans="1:32" s="156" customFormat="1" ht="13.5" customHeight="1" x14ac:dyDescent="0.25">
      <c r="A10" s="512">
        <f t="shared" si="0"/>
        <v>8</v>
      </c>
      <c r="B10" s="199" t="s">
        <v>858</v>
      </c>
      <c r="C10" s="233" t="s">
        <v>262</v>
      </c>
      <c r="D10" s="764">
        <v>45624</v>
      </c>
      <c r="E10" s="526" t="s">
        <v>869</v>
      </c>
      <c r="F10" s="755" t="s">
        <v>929</v>
      </c>
      <c r="G10" s="534"/>
      <c r="H10" s="755" t="s">
        <v>781</v>
      </c>
      <c r="I10" s="792">
        <v>4065</v>
      </c>
      <c r="J10" s="765" t="s">
        <v>1306</v>
      </c>
      <c r="K10" s="765">
        <v>4065</v>
      </c>
      <c r="L10" s="765">
        <f t="shared" si="1"/>
        <v>0</v>
      </c>
      <c r="M10" s="223" t="s">
        <v>1407</v>
      </c>
      <c r="N10" s="333">
        <v>45731</v>
      </c>
      <c r="O10" s="766">
        <v>45769</v>
      </c>
      <c r="P10" s="766"/>
      <c r="Q10" s="549">
        <v>45738</v>
      </c>
      <c r="R10" s="549">
        <v>45740</v>
      </c>
      <c r="S10" s="549"/>
      <c r="T10" s="549"/>
      <c r="U10" s="503" t="s">
        <v>1012</v>
      </c>
      <c r="V10" s="1147" t="s">
        <v>1339</v>
      </c>
      <c r="W10" s="7"/>
      <c r="X10" s="708"/>
      <c r="Y10" s="708"/>
      <c r="Z10" s="708"/>
      <c r="AA10" s="708"/>
      <c r="AB10" s="708"/>
      <c r="AC10" s="708"/>
      <c r="AD10" s="708"/>
      <c r="AE10" s="708"/>
      <c r="AF10" s="708"/>
    </row>
    <row r="11" spans="1:32" s="462" customFormat="1" ht="13.5" customHeight="1" x14ac:dyDescent="0.25">
      <c r="A11" s="199">
        <f t="shared" si="0"/>
        <v>9</v>
      </c>
      <c r="B11" s="199" t="s">
        <v>858</v>
      </c>
      <c r="C11" s="233" t="s">
        <v>262</v>
      </c>
      <c r="D11" s="764">
        <v>45624</v>
      </c>
      <c r="E11" s="526" t="s">
        <v>872</v>
      </c>
      <c r="F11" s="526" t="s">
        <v>925</v>
      </c>
      <c r="G11" s="511"/>
      <c r="H11" s="755" t="s">
        <v>781</v>
      </c>
      <c r="I11" s="792">
        <v>2029</v>
      </c>
      <c r="J11" s="765" t="s">
        <v>1334</v>
      </c>
      <c r="K11" s="765">
        <v>2029</v>
      </c>
      <c r="L11" s="765">
        <f t="shared" si="1"/>
        <v>0</v>
      </c>
      <c r="M11" s="223" t="s">
        <v>1407</v>
      </c>
      <c r="N11" s="333">
        <v>45731</v>
      </c>
      <c r="O11" s="766">
        <v>45769</v>
      </c>
      <c r="P11" s="766"/>
      <c r="Q11" s="549">
        <v>45739</v>
      </c>
      <c r="R11" s="760">
        <v>45757</v>
      </c>
      <c r="S11" s="969"/>
      <c r="T11" s="969"/>
      <c r="U11" s="968"/>
      <c r="V11" s="1149" t="s">
        <v>1339</v>
      </c>
      <c r="W11" s="461"/>
      <c r="X11" s="231"/>
      <c r="Y11" s="231"/>
      <c r="Z11" s="231"/>
      <c r="AA11" s="231"/>
      <c r="AB11" s="231"/>
      <c r="AC11" s="231"/>
      <c r="AD11" s="231"/>
      <c r="AE11" s="231"/>
      <c r="AF11" s="231"/>
    </row>
    <row r="12" spans="1:32" s="462" customFormat="1" ht="13.5" customHeight="1" x14ac:dyDescent="0.25">
      <c r="A12" s="199">
        <f t="shared" si="0"/>
        <v>10</v>
      </c>
      <c r="B12" s="199" t="s">
        <v>858</v>
      </c>
      <c r="C12" s="233" t="s">
        <v>262</v>
      </c>
      <c r="D12" s="764">
        <v>45624</v>
      </c>
      <c r="E12" s="526" t="s">
        <v>873</v>
      </c>
      <c r="F12" s="331" t="s">
        <v>933</v>
      </c>
      <c r="G12" s="767" t="s">
        <v>930</v>
      </c>
      <c r="H12" s="755" t="s">
        <v>781</v>
      </c>
      <c r="I12" s="792">
        <v>1651</v>
      </c>
      <c r="J12" s="765" t="s">
        <v>368</v>
      </c>
      <c r="K12" s="765">
        <v>1651</v>
      </c>
      <c r="L12" s="765">
        <f t="shared" si="1"/>
        <v>0</v>
      </c>
      <c r="M12" s="223" t="s">
        <v>1407</v>
      </c>
      <c r="N12" s="333">
        <v>45731</v>
      </c>
      <c r="O12" s="766">
        <v>45769</v>
      </c>
      <c r="P12" s="766"/>
      <c r="Q12" s="760">
        <v>45726</v>
      </c>
      <c r="R12" s="760">
        <v>45764</v>
      </c>
      <c r="S12" s="788"/>
      <c r="T12" s="788"/>
      <c r="U12" s="965"/>
      <c r="V12" s="1147" t="s">
        <v>1339</v>
      </c>
      <c r="W12" s="170"/>
      <c r="X12" s="569"/>
      <c r="Y12" s="569"/>
      <c r="Z12" s="569"/>
      <c r="AA12" s="569"/>
      <c r="AB12" s="569"/>
      <c r="AC12" s="569"/>
      <c r="AD12" s="569"/>
      <c r="AE12" s="569"/>
      <c r="AF12" s="569"/>
    </row>
    <row r="13" spans="1:32" ht="16.5" customHeight="1" x14ac:dyDescent="0.25">
      <c r="A13" s="512">
        <f t="shared" si="0"/>
        <v>11</v>
      </c>
      <c r="B13" s="199" t="s">
        <v>858</v>
      </c>
      <c r="C13" s="233" t="s">
        <v>262</v>
      </c>
      <c r="D13" s="764">
        <v>45624</v>
      </c>
      <c r="E13" s="526" t="s">
        <v>870</v>
      </c>
      <c r="F13" s="755" t="s">
        <v>929</v>
      </c>
      <c r="G13" s="534"/>
      <c r="H13" s="755" t="s">
        <v>781</v>
      </c>
      <c r="I13" s="792">
        <v>2494</v>
      </c>
      <c r="J13" s="765" t="s">
        <v>264</v>
      </c>
      <c r="K13" s="765">
        <v>2494</v>
      </c>
      <c r="L13" s="765">
        <f t="shared" si="1"/>
        <v>0</v>
      </c>
      <c r="M13" s="223" t="s">
        <v>1407</v>
      </c>
      <c r="N13" s="333">
        <v>45731</v>
      </c>
      <c r="O13" s="766">
        <v>45769</v>
      </c>
      <c r="P13" s="766"/>
      <c r="Q13" s="760">
        <v>45743</v>
      </c>
      <c r="R13" s="549">
        <v>45788</v>
      </c>
      <c r="S13" s="788"/>
      <c r="T13" s="788"/>
      <c r="U13" s="1046" t="s">
        <v>1012</v>
      </c>
      <c r="V13" s="1147" t="s">
        <v>1339</v>
      </c>
      <c r="W13" s="708"/>
      <c r="X13" s="569"/>
      <c r="Y13" s="569"/>
      <c r="Z13" s="569"/>
      <c r="AA13" s="569"/>
      <c r="AB13" s="569"/>
      <c r="AC13" s="569"/>
      <c r="AD13" s="569"/>
      <c r="AE13" s="569"/>
      <c r="AF13" s="569"/>
    </row>
    <row r="14" spans="1:32" x14ac:dyDescent="0.25">
      <c r="A14" s="199">
        <f t="shared" si="0"/>
        <v>12</v>
      </c>
      <c r="B14" s="199" t="s">
        <v>858</v>
      </c>
      <c r="C14" s="233" t="s">
        <v>262</v>
      </c>
      <c r="D14" s="764">
        <v>45624</v>
      </c>
      <c r="E14" s="526" t="s">
        <v>875</v>
      </c>
      <c r="F14" s="755" t="s">
        <v>923</v>
      </c>
      <c r="G14" s="534" t="s">
        <v>931</v>
      </c>
      <c r="H14" s="755" t="s">
        <v>949</v>
      </c>
      <c r="I14" s="792">
        <v>2009</v>
      </c>
      <c r="J14" s="765" t="s">
        <v>268</v>
      </c>
      <c r="K14" s="765">
        <v>2100</v>
      </c>
      <c r="L14" s="765">
        <f>K132008</f>
        <v>0</v>
      </c>
      <c r="M14" s="223" t="s">
        <v>1407</v>
      </c>
      <c r="N14" s="333">
        <v>45736</v>
      </c>
      <c r="O14" s="766">
        <v>45783</v>
      </c>
      <c r="P14" s="766"/>
      <c r="Q14" s="549">
        <v>45736</v>
      </c>
      <c r="R14" s="549">
        <v>45770</v>
      </c>
      <c r="S14" s="1054"/>
      <c r="T14" s="1054"/>
      <c r="U14" s="967"/>
      <c r="V14" s="1148" t="s">
        <v>1339</v>
      </c>
      <c r="W14" s="461"/>
      <c r="X14" s="7"/>
      <c r="Y14" s="7"/>
      <c r="Z14" s="7"/>
      <c r="AA14" s="7"/>
      <c r="AB14" s="7"/>
      <c r="AC14" s="7"/>
      <c r="AD14" s="7"/>
      <c r="AE14" s="7"/>
      <c r="AF14" s="7"/>
    </row>
    <row r="15" spans="1:32" s="180" customFormat="1" ht="18" customHeight="1" x14ac:dyDescent="0.25">
      <c r="A15" s="512">
        <f t="shared" si="0"/>
        <v>13</v>
      </c>
      <c r="B15" s="199" t="s">
        <v>858</v>
      </c>
      <c r="C15" s="233" t="s">
        <v>262</v>
      </c>
      <c r="D15" s="801">
        <v>45629</v>
      </c>
      <c r="E15" s="755" t="s">
        <v>939</v>
      </c>
      <c r="F15" s="801"/>
      <c r="G15" s="534"/>
      <c r="H15" s="755" t="s">
        <v>781</v>
      </c>
      <c r="I15" s="792">
        <v>14845</v>
      </c>
      <c r="J15" s="765" t="s">
        <v>1419</v>
      </c>
      <c r="K15" s="765">
        <v>14845</v>
      </c>
      <c r="L15" s="765">
        <f t="shared" ref="L15:L35" si="2">I15-K15</f>
        <v>0</v>
      </c>
      <c r="M15" s="223" t="s">
        <v>1407</v>
      </c>
      <c r="N15" s="333">
        <v>45728</v>
      </c>
      <c r="O15" s="759" t="s">
        <v>1335</v>
      </c>
      <c r="P15" s="759"/>
      <c r="Q15" s="760">
        <v>45724</v>
      </c>
      <c r="R15" s="760">
        <v>45755</v>
      </c>
      <c r="S15" s="760"/>
      <c r="T15" s="760"/>
      <c r="U15" s="907" t="s">
        <v>1328</v>
      </c>
      <c r="V15" s="1147" t="s">
        <v>1339</v>
      </c>
      <c r="W15" s="708" t="s">
        <v>1326</v>
      </c>
      <c r="X15" s="159"/>
      <c r="Y15" s="159"/>
      <c r="Z15" s="159"/>
      <c r="AA15" s="159"/>
      <c r="AB15" s="159"/>
      <c r="AC15" s="159"/>
      <c r="AD15" s="159"/>
      <c r="AE15" s="159"/>
      <c r="AF15" s="159"/>
    </row>
    <row r="16" spans="1:32" x14ac:dyDescent="0.25">
      <c r="A16" s="512">
        <f t="shared" si="0"/>
        <v>14</v>
      </c>
      <c r="B16" s="199" t="s">
        <v>858</v>
      </c>
      <c r="C16" s="233" t="s">
        <v>262</v>
      </c>
      <c r="D16" s="801">
        <v>45629</v>
      </c>
      <c r="E16" s="755" t="s">
        <v>941</v>
      </c>
      <c r="F16" s="755"/>
      <c r="G16" s="534"/>
      <c r="H16" s="755" t="s">
        <v>563</v>
      </c>
      <c r="I16" s="792">
        <v>7133</v>
      </c>
      <c r="J16" s="765" t="s">
        <v>275</v>
      </c>
      <c r="K16" s="765">
        <v>7133</v>
      </c>
      <c r="L16" s="765">
        <f t="shared" si="2"/>
        <v>0</v>
      </c>
      <c r="M16" s="223" t="s">
        <v>1407</v>
      </c>
      <c r="N16" s="333">
        <v>45741</v>
      </c>
      <c r="O16" s="759">
        <v>45776</v>
      </c>
      <c r="P16" s="759"/>
      <c r="Q16" s="760">
        <v>45756</v>
      </c>
      <c r="R16" s="549"/>
      <c r="S16" s="760"/>
      <c r="T16" s="760"/>
      <c r="U16" s="907" t="s">
        <v>1013</v>
      </c>
      <c r="V16" s="1147" t="s">
        <v>1339</v>
      </c>
      <c r="W16" s="708" t="s">
        <v>1123</v>
      </c>
      <c r="X16" s="708"/>
      <c r="Y16" s="708"/>
      <c r="Z16" s="708"/>
      <c r="AA16" s="708"/>
      <c r="AB16" s="708"/>
      <c r="AC16" s="708"/>
      <c r="AD16" s="708"/>
      <c r="AE16" s="708"/>
      <c r="AF16" s="708"/>
    </row>
    <row r="17" spans="1:32" x14ac:dyDescent="0.25">
      <c r="A17" s="512"/>
      <c r="B17" s="199" t="s">
        <v>858</v>
      </c>
      <c r="C17" s="233" t="s">
        <v>262</v>
      </c>
      <c r="D17" s="801">
        <v>45629</v>
      </c>
      <c r="E17" s="755" t="s">
        <v>945</v>
      </c>
      <c r="F17" s="222"/>
      <c r="G17" s="225"/>
      <c r="H17" s="222" t="s">
        <v>563</v>
      </c>
      <c r="I17" s="792">
        <v>8258</v>
      </c>
      <c r="J17" s="765" t="s">
        <v>1306</v>
      </c>
      <c r="K17" s="765">
        <v>8258</v>
      </c>
      <c r="L17" s="765">
        <f t="shared" si="2"/>
        <v>0</v>
      </c>
      <c r="M17" s="223" t="s">
        <v>1407</v>
      </c>
      <c r="N17" s="333">
        <v>45741</v>
      </c>
      <c r="O17" s="759">
        <v>45776</v>
      </c>
      <c r="P17" s="759"/>
      <c r="Q17" s="760">
        <v>45763</v>
      </c>
      <c r="R17" s="760"/>
      <c r="S17" s="1052"/>
      <c r="T17" s="1052"/>
      <c r="U17" s="1062" t="s">
        <v>1014</v>
      </c>
      <c r="V17" s="1149" t="s">
        <v>1339</v>
      </c>
      <c r="W17" s="708" t="s">
        <v>1123</v>
      </c>
      <c r="X17" s="7"/>
      <c r="Y17" s="7"/>
      <c r="Z17" s="7"/>
      <c r="AA17" s="7"/>
      <c r="AB17" s="7"/>
      <c r="AC17" s="7"/>
      <c r="AD17" s="7"/>
      <c r="AE17" s="7"/>
      <c r="AF17" s="7"/>
    </row>
    <row r="18" spans="1:32" x14ac:dyDescent="0.25">
      <c r="A18" s="224">
        <f t="shared" ref="A18:A49" si="3">ROW()-2</f>
        <v>16</v>
      </c>
      <c r="B18" s="199" t="s">
        <v>858</v>
      </c>
      <c r="C18" s="233" t="s">
        <v>262</v>
      </c>
      <c r="D18" s="222">
        <v>45629</v>
      </c>
      <c r="E18" s="331" t="s">
        <v>936</v>
      </c>
      <c r="F18" s="331"/>
      <c r="G18" s="223"/>
      <c r="H18" s="331" t="s">
        <v>781</v>
      </c>
      <c r="I18" s="789">
        <v>4867</v>
      </c>
      <c r="J18" s="758" t="s">
        <v>599</v>
      </c>
      <c r="K18" s="758">
        <v>4867</v>
      </c>
      <c r="L18" s="758">
        <f t="shared" si="2"/>
        <v>0</v>
      </c>
      <c r="M18" s="223" t="s">
        <v>1407</v>
      </c>
      <c r="N18" s="333">
        <v>45743</v>
      </c>
      <c r="O18" s="759">
        <v>45790</v>
      </c>
      <c r="P18" s="759"/>
      <c r="Q18" s="940">
        <v>45765</v>
      </c>
      <c r="R18" s="940"/>
      <c r="S18" s="1053"/>
      <c r="T18" s="1053"/>
      <c r="U18" s="1060" t="s">
        <v>1131</v>
      </c>
      <c r="V18" s="1148" t="s">
        <v>1339</v>
      </c>
      <c r="W18" s="159"/>
      <c r="X18" s="7"/>
      <c r="Y18" s="7"/>
      <c r="Z18" s="7"/>
      <c r="AA18" s="7"/>
      <c r="AB18" s="7"/>
      <c r="AC18" s="7"/>
      <c r="AD18" s="7"/>
      <c r="AE18" s="7"/>
      <c r="AF18" s="7"/>
    </row>
    <row r="19" spans="1:32" ht="18.75" customHeight="1" x14ac:dyDescent="0.25">
      <c r="A19" s="512">
        <f t="shared" si="3"/>
        <v>17</v>
      </c>
      <c r="B19" s="199" t="s">
        <v>858</v>
      </c>
      <c r="C19" s="233" t="s">
        <v>262</v>
      </c>
      <c r="D19" s="801">
        <v>45629</v>
      </c>
      <c r="E19" s="755" t="s">
        <v>938</v>
      </c>
      <c r="F19" s="801">
        <v>45698</v>
      </c>
      <c r="G19" s="534"/>
      <c r="H19" s="755" t="s">
        <v>947</v>
      </c>
      <c r="I19" s="792">
        <v>5856</v>
      </c>
      <c r="J19" s="765" t="s">
        <v>528</v>
      </c>
      <c r="K19" s="765">
        <v>5856</v>
      </c>
      <c r="L19" s="765">
        <f t="shared" si="2"/>
        <v>0</v>
      </c>
      <c r="M19" s="223" t="s">
        <v>1407</v>
      </c>
      <c r="N19" s="333">
        <v>45743</v>
      </c>
      <c r="O19" s="759">
        <v>45790</v>
      </c>
      <c r="P19" s="759" t="s">
        <v>1427</v>
      </c>
      <c r="Q19" s="549">
        <v>45762</v>
      </c>
      <c r="R19" s="549"/>
      <c r="S19" s="760"/>
      <c r="T19" s="760"/>
      <c r="U19" s="907" t="s">
        <v>1325</v>
      </c>
      <c r="V19" s="1147" t="s">
        <v>1339</v>
      </c>
      <c r="W19" s="708"/>
      <c r="X19" s="159"/>
      <c r="Y19" s="159"/>
      <c r="Z19" s="159"/>
      <c r="AA19" s="159"/>
      <c r="AB19" s="159"/>
      <c r="AC19" s="159"/>
      <c r="AD19" s="159"/>
      <c r="AE19" s="159"/>
      <c r="AF19" s="159"/>
    </row>
    <row r="20" spans="1:32" x14ac:dyDescent="0.25">
      <c r="A20" s="512">
        <f t="shared" si="3"/>
        <v>18</v>
      </c>
      <c r="B20" s="199" t="s">
        <v>858</v>
      </c>
      <c r="C20" s="233" t="s">
        <v>262</v>
      </c>
      <c r="D20" s="801">
        <v>45629</v>
      </c>
      <c r="E20" s="755" t="s">
        <v>940</v>
      </c>
      <c r="F20" s="801"/>
      <c r="G20" s="534"/>
      <c r="H20" s="755" t="s">
        <v>781</v>
      </c>
      <c r="I20" s="792">
        <v>3700</v>
      </c>
      <c r="J20" s="765" t="s">
        <v>1418</v>
      </c>
      <c r="K20" s="908">
        <v>3700</v>
      </c>
      <c r="L20" s="765">
        <f t="shared" si="2"/>
        <v>0</v>
      </c>
      <c r="M20" s="223" t="s">
        <v>1407</v>
      </c>
      <c r="N20" s="333">
        <v>45755</v>
      </c>
      <c r="O20" s="759">
        <v>45783</v>
      </c>
      <c r="P20" s="1051" t="s">
        <v>512</v>
      </c>
      <c r="Q20" s="549">
        <v>45768</v>
      </c>
      <c r="R20" s="549"/>
      <c r="S20" s="549"/>
      <c r="T20" s="549"/>
      <c r="U20" s="502" t="s">
        <v>1055</v>
      </c>
      <c r="V20" s="1147" t="s">
        <v>1339</v>
      </c>
      <c r="W20" s="7"/>
      <c r="X20" s="708"/>
      <c r="Y20" s="708"/>
      <c r="Z20" s="708"/>
      <c r="AA20" s="708"/>
      <c r="AB20" s="708"/>
      <c r="AC20" s="708"/>
      <c r="AD20" s="708"/>
      <c r="AE20" s="708"/>
      <c r="AF20" s="708"/>
    </row>
    <row r="21" spans="1:32" x14ac:dyDescent="0.25">
      <c r="A21" s="512">
        <f t="shared" si="3"/>
        <v>19</v>
      </c>
      <c r="B21" s="199" t="s">
        <v>858</v>
      </c>
      <c r="C21" s="233" t="s">
        <v>262</v>
      </c>
      <c r="D21" s="801">
        <v>45629</v>
      </c>
      <c r="E21" s="755" t="s">
        <v>942</v>
      </c>
      <c r="F21" s="755"/>
      <c r="G21" s="534"/>
      <c r="H21" s="755" t="s">
        <v>563</v>
      </c>
      <c r="I21" s="792">
        <v>7080</v>
      </c>
      <c r="J21" s="765" t="s">
        <v>275</v>
      </c>
      <c r="K21" s="765">
        <v>7080</v>
      </c>
      <c r="L21" s="765">
        <f t="shared" si="2"/>
        <v>0</v>
      </c>
      <c r="M21" s="223" t="s">
        <v>1407</v>
      </c>
      <c r="N21" s="333">
        <v>45759</v>
      </c>
      <c r="O21" s="759">
        <v>45797</v>
      </c>
      <c r="P21" s="759"/>
      <c r="Q21" s="760">
        <v>45768</v>
      </c>
      <c r="R21" s="760"/>
      <c r="S21" s="760"/>
      <c r="T21" s="760"/>
      <c r="U21" s="907"/>
      <c r="V21" s="1147" t="s">
        <v>1339</v>
      </c>
      <c r="W21" s="708" t="s">
        <v>1123</v>
      </c>
      <c r="X21" s="708"/>
      <c r="Y21" s="708"/>
      <c r="Z21" s="708"/>
      <c r="AA21" s="708"/>
      <c r="AB21" s="708"/>
      <c r="AC21" s="708"/>
      <c r="AD21" s="708"/>
      <c r="AE21" s="708"/>
      <c r="AF21" s="708"/>
    </row>
    <row r="22" spans="1:32" x14ac:dyDescent="0.25">
      <c r="A22" s="512">
        <f t="shared" si="3"/>
        <v>20</v>
      </c>
      <c r="B22" s="199" t="s">
        <v>858</v>
      </c>
      <c r="C22" s="233" t="s">
        <v>262</v>
      </c>
      <c r="D22" s="801">
        <v>45629</v>
      </c>
      <c r="E22" s="755" t="s">
        <v>943</v>
      </c>
      <c r="F22" s="331"/>
      <c r="G22" s="224"/>
      <c r="H22" s="331" t="s">
        <v>781</v>
      </c>
      <c r="I22" s="792">
        <v>4018</v>
      </c>
      <c r="J22" s="765"/>
      <c r="K22" s="765">
        <v>4018</v>
      </c>
      <c r="L22" s="765">
        <f t="shared" si="2"/>
        <v>0</v>
      </c>
      <c r="M22" s="951" t="s">
        <v>1407</v>
      </c>
      <c r="N22" s="333">
        <v>45759</v>
      </c>
      <c r="O22" s="759">
        <v>45797</v>
      </c>
      <c r="P22" s="759"/>
      <c r="Q22" s="760">
        <v>45782</v>
      </c>
      <c r="R22" s="760"/>
      <c r="S22" s="760"/>
      <c r="T22" s="760"/>
      <c r="U22" s="502"/>
      <c r="V22" s="1147" t="s">
        <v>1339</v>
      </c>
      <c r="W22" s="7"/>
      <c r="X22" s="708"/>
      <c r="Y22" s="708"/>
      <c r="Z22" s="708"/>
      <c r="AA22" s="708"/>
      <c r="AB22" s="708"/>
      <c r="AC22" s="708"/>
      <c r="AD22" s="708"/>
      <c r="AE22" s="708"/>
      <c r="AF22" s="708"/>
    </row>
    <row r="23" spans="1:32" x14ac:dyDescent="0.25">
      <c r="A23" s="512">
        <f t="shared" si="3"/>
        <v>21</v>
      </c>
      <c r="B23" s="199" t="s">
        <v>858</v>
      </c>
      <c r="C23" s="233" t="s">
        <v>262</v>
      </c>
      <c r="D23" s="801">
        <v>45629</v>
      </c>
      <c r="E23" s="755" t="s">
        <v>944</v>
      </c>
      <c r="F23" s="222"/>
      <c r="G23" s="225"/>
      <c r="H23" s="222" t="s">
        <v>781</v>
      </c>
      <c r="I23" s="792">
        <v>3249</v>
      </c>
      <c r="J23" s="765"/>
      <c r="K23" s="765">
        <v>3249</v>
      </c>
      <c r="L23" s="765">
        <f t="shared" si="2"/>
        <v>0</v>
      </c>
      <c r="M23" s="951" t="s">
        <v>1407</v>
      </c>
      <c r="N23" s="333">
        <v>45759</v>
      </c>
      <c r="O23" s="759">
        <v>45797</v>
      </c>
      <c r="P23" s="759" t="s">
        <v>1433</v>
      </c>
      <c r="Q23" s="760">
        <v>45768</v>
      </c>
      <c r="R23" s="760"/>
      <c r="S23" s="760" t="s">
        <v>1609</v>
      </c>
      <c r="T23" s="760"/>
      <c r="U23" s="502"/>
      <c r="V23" s="1147" t="s">
        <v>1339</v>
      </c>
      <c r="W23" s="1090" t="s">
        <v>1205</v>
      </c>
      <c r="X23" s="708"/>
      <c r="Y23" s="708"/>
      <c r="Z23" s="708"/>
      <c r="AA23" s="708"/>
      <c r="AB23" s="708"/>
      <c r="AC23" s="708"/>
      <c r="AD23" s="708"/>
      <c r="AE23" s="708"/>
      <c r="AF23" s="708"/>
    </row>
    <row r="24" spans="1:32" x14ac:dyDescent="0.25">
      <c r="A24" s="512">
        <f t="shared" si="3"/>
        <v>22</v>
      </c>
      <c r="B24" s="199" t="s">
        <v>858</v>
      </c>
      <c r="C24" s="233" t="s">
        <v>262</v>
      </c>
      <c r="D24" s="801">
        <v>45629</v>
      </c>
      <c r="E24" s="755" t="s">
        <v>937</v>
      </c>
      <c r="F24" s="755"/>
      <c r="G24" s="534"/>
      <c r="H24" s="755" t="s">
        <v>781</v>
      </c>
      <c r="I24" s="792">
        <v>6916</v>
      </c>
      <c r="J24" s="765" t="s">
        <v>1461</v>
      </c>
      <c r="K24" s="765">
        <v>6916</v>
      </c>
      <c r="L24" s="765">
        <f t="shared" si="2"/>
        <v>0</v>
      </c>
      <c r="M24" s="964" t="s">
        <v>1407</v>
      </c>
      <c r="N24" s="333">
        <v>45767</v>
      </c>
      <c r="O24" s="759">
        <v>45797</v>
      </c>
      <c r="P24" s="759"/>
      <c r="Q24" s="549">
        <v>45782</v>
      </c>
      <c r="R24" s="549" t="s">
        <v>1309</v>
      </c>
      <c r="S24" s="549"/>
      <c r="T24" s="549"/>
      <c r="U24" s="502" t="s">
        <v>1054</v>
      </c>
      <c r="V24" s="1147" t="s">
        <v>1339</v>
      </c>
      <c r="W24" s="7"/>
      <c r="X24" s="708"/>
      <c r="Y24" s="708"/>
      <c r="Z24" s="708"/>
      <c r="AA24" s="708"/>
      <c r="AB24" s="708"/>
      <c r="AC24" s="708"/>
      <c r="AD24" s="708"/>
      <c r="AE24" s="708"/>
      <c r="AF24" s="708"/>
    </row>
    <row r="25" spans="1:32" ht="14.1" customHeight="1" x14ac:dyDescent="0.25">
      <c r="A25" s="224">
        <f t="shared" si="3"/>
        <v>23</v>
      </c>
      <c r="B25" s="199" t="s">
        <v>858</v>
      </c>
      <c r="C25" s="233" t="s">
        <v>262</v>
      </c>
      <c r="D25" s="222">
        <v>45638</v>
      </c>
      <c r="E25" s="331" t="s">
        <v>971</v>
      </c>
      <c r="F25" s="222"/>
      <c r="G25" s="225"/>
      <c r="H25" s="222" t="s">
        <v>563</v>
      </c>
      <c r="I25" s="789">
        <v>3650</v>
      </c>
      <c r="J25" s="758" t="s">
        <v>1305</v>
      </c>
      <c r="K25" s="758">
        <v>3650</v>
      </c>
      <c r="L25" s="758">
        <f t="shared" si="2"/>
        <v>0</v>
      </c>
      <c r="M25" s="223" t="s">
        <v>1407</v>
      </c>
      <c r="N25" s="333">
        <v>45725</v>
      </c>
      <c r="O25" s="759">
        <v>45762</v>
      </c>
      <c r="P25" s="759"/>
      <c r="Q25" s="760">
        <v>45729</v>
      </c>
      <c r="R25" s="760">
        <v>45741</v>
      </c>
      <c r="S25" s="1052"/>
      <c r="T25" s="1052"/>
      <c r="U25" s="1057" t="s">
        <v>1201</v>
      </c>
      <c r="V25" s="1149" t="s">
        <v>1339</v>
      </c>
      <c r="W25" s="164" t="s">
        <v>1207</v>
      </c>
      <c r="X25" s="7"/>
      <c r="Y25" s="7"/>
      <c r="Z25" s="7"/>
      <c r="AA25" s="7"/>
      <c r="AB25" s="7"/>
      <c r="AC25" s="7"/>
      <c r="AD25" s="7"/>
      <c r="AE25" s="7"/>
      <c r="AF25" s="7"/>
    </row>
    <row r="26" spans="1:32" s="180" customFormat="1" ht="14.1" customHeight="1" x14ac:dyDescent="0.25">
      <c r="A26" s="512">
        <f t="shared" si="3"/>
        <v>24</v>
      </c>
      <c r="B26" s="199" t="s">
        <v>858</v>
      </c>
      <c r="C26" s="233" t="s">
        <v>262</v>
      </c>
      <c r="D26" s="801">
        <v>45638</v>
      </c>
      <c r="E26" s="755" t="s">
        <v>978</v>
      </c>
      <c r="F26" s="222"/>
      <c r="G26" s="225"/>
      <c r="H26" s="755" t="s">
        <v>781</v>
      </c>
      <c r="I26" s="792">
        <v>1143</v>
      </c>
      <c r="J26" s="765" t="s">
        <v>325</v>
      </c>
      <c r="K26" s="765">
        <v>1143</v>
      </c>
      <c r="L26" s="765">
        <f t="shared" si="2"/>
        <v>0</v>
      </c>
      <c r="M26" s="223" t="s">
        <v>1407</v>
      </c>
      <c r="N26" s="802">
        <v>45731</v>
      </c>
      <c r="O26" s="766">
        <v>45776</v>
      </c>
      <c r="P26" s="766"/>
      <c r="Q26" s="760">
        <v>45757</v>
      </c>
      <c r="R26" s="549"/>
      <c r="S26" s="788" t="s">
        <v>1609</v>
      </c>
      <c r="T26" s="788"/>
      <c r="U26" s="1044" t="s">
        <v>1410</v>
      </c>
      <c r="V26" s="1147" t="s">
        <v>1339</v>
      </c>
      <c r="W26" s="708"/>
      <c r="X26" s="7"/>
      <c r="Y26" s="7"/>
      <c r="Z26" s="7"/>
      <c r="AA26" s="7"/>
      <c r="AB26" s="7"/>
      <c r="AC26" s="7"/>
      <c r="AD26" s="7"/>
      <c r="AE26" s="7"/>
      <c r="AF26" s="7"/>
    </row>
    <row r="27" spans="1:32" ht="14.1" customHeight="1" x14ac:dyDescent="0.25">
      <c r="A27" s="512">
        <f t="shared" si="3"/>
        <v>25</v>
      </c>
      <c r="B27" s="199" t="s">
        <v>858</v>
      </c>
      <c r="C27" s="233" t="s">
        <v>262</v>
      </c>
      <c r="D27" s="801">
        <v>45638</v>
      </c>
      <c r="E27" s="755" t="s">
        <v>979</v>
      </c>
      <c r="F27" s="222"/>
      <c r="G27" s="225"/>
      <c r="H27" s="222" t="s">
        <v>990</v>
      </c>
      <c r="I27" s="792">
        <v>2001</v>
      </c>
      <c r="J27" s="765" t="s">
        <v>1411</v>
      </c>
      <c r="K27" s="765">
        <v>2001</v>
      </c>
      <c r="L27" s="765">
        <f t="shared" si="2"/>
        <v>0</v>
      </c>
      <c r="M27" s="223" t="s">
        <v>1407</v>
      </c>
      <c r="N27" s="802">
        <v>45731</v>
      </c>
      <c r="O27" s="766">
        <v>45776</v>
      </c>
      <c r="P27" s="766"/>
      <c r="Q27" s="760">
        <v>45741</v>
      </c>
      <c r="R27" s="760"/>
      <c r="S27" s="788" t="s">
        <v>1609</v>
      </c>
      <c r="T27" s="788"/>
      <c r="U27" s="1059" t="s">
        <v>1027</v>
      </c>
      <c r="V27" s="1147" t="s">
        <v>1339</v>
      </c>
      <c r="W27" s="1090" t="s">
        <v>1206</v>
      </c>
      <c r="X27" s="7"/>
      <c r="Y27" s="7"/>
      <c r="Z27" s="7"/>
      <c r="AA27" s="7"/>
      <c r="AB27" s="7"/>
      <c r="AC27" s="7"/>
      <c r="AD27" s="7"/>
      <c r="AE27" s="7"/>
      <c r="AF27" s="7"/>
    </row>
    <row r="28" spans="1:32" ht="14.1" customHeight="1" x14ac:dyDescent="0.25">
      <c r="A28" s="512">
        <f t="shared" si="3"/>
        <v>26</v>
      </c>
      <c r="B28" s="199" t="s">
        <v>858</v>
      </c>
      <c r="C28" s="233" t="s">
        <v>262</v>
      </c>
      <c r="D28" s="801">
        <v>45638</v>
      </c>
      <c r="E28" s="755" t="s">
        <v>970</v>
      </c>
      <c r="F28" s="222" t="s">
        <v>991</v>
      </c>
      <c r="G28" s="225"/>
      <c r="H28" s="222" t="s">
        <v>781</v>
      </c>
      <c r="I28" s="792">
        <v>2006</v>
      </c>
      <c r="J28" s="765" t="s">
        <v>664</v>
      </c>
      <c r="K28" s="765">
        <v>2006</v>
      </c>
      <c r="L28" s="765">
        <f t="shared" si="2"/>
        <v>0</v>
      </c>
      <c r="M28" s="223" t="s">
        <v>1407</v>
      </c>
      <c r="N28" s="802">
        <v>45736</v>
      </c>
      <c r="O28" s="766" t="s">
        <v>1409</v>
      </c>
      <c r="P28" s="766" t="s">
        <v>1427</v>
      </c>
      <c r="Q28" s="760">
        <v>45756</v>
      </c>
      <c r="R28" s="760"/>
      <c r="S28" s="966"/>
      <c r="T28" s="1045"/>
      <c r="U28" s="1047" t="s">
        <v>1030</v>
      </c>
      <c r="V28" s="1150" t="s">
        <v>1339</v>
      </c>
      <c r="W28" s="708"/>
      <c r="X28" s="7"/>
      <c r="Y28" s="7"/>
      <c r="Z28" s="7"/>
      <c r="AA28" s="7"/>
      <c r="AB28" s="7"/>
      <c r="AC28" s="7"/>
      <c r="AD28" s="7"/>
      <c r="AE28" s="7"/>
      <c r="AF28" s="7"/>
    </row>
    <row r="29" spans="1:32" ht="14.1" customHeight="1" x14ac:dyDescent="0.25">
      <c r="A29" s="512">
        <f t="shared" si="3"/>
        <v>27</v>
      </c>
      <c r="B29" s="199" t="s">
        <v>858</v>
      </c>
      <c r="C29" s="233" t="s">
        <v>262</v>
      </c>
      <c r="D29" s="801">
        <v>45638</v>
      </c>
      <c r="E29" s="755" t="s">
        <v>977</v>
      </c>
      <c r="F29" s="222"/>
      <c r="G29" s="225"/>
      <c r="H29" s="755" t="s">
        <v>781</v>
      </c>
      <c r="I29" s="792">
        <v>2330</v>
      </c>
      <c r="J29" s="765" t="s">
        <v>599</v>
      </c>
      <c r="K29" s="765">
        <v>2330</v>
      </c>
      <c r="L29" s="765">
        <f t="shared" si="2"/>
        <v>0</v>
      </c>
      <c r="M29" s="223" t="s">
        <v>1407</v>
      </c>
      <c r="N29" s="802">
        <v>45739</v>
      </c>
      <c r="O29" s="766">
        <v>45776</v>
      </c>
      <c r="P29" s="760" t="s">
        <v>1427</v>
      </c>
      <c r="Q29" s="760">
        <v>45756</v>
      </c>
      <c r="R29" s="760">
        <v>45774</v>
      </c>
      <c r="S29" s="760" t="s">
        <v>1609</v>
      </c>
      <c r="T29" s="760"/>
      <c r="U29" s="766" t="s">
        <v>1052</v>
      </c>
      <c r="V29" s="1147" t="s">
        <v>1339</v>
      </c>
      <c r="W29" s="708"/>
      <c r="X29" s="708"/>
      <c r="Y29" s="708"/>
      <c r="Z29" s="708"/>
      <c r="AA29" s="708"/>
      <c r="AB29" s="708"/>
      <c r="AC29" s="708"/>
      <c r="AD29" s="708"/>
      <c r="AE29" s="708"/>
      <c r="AF29" s="708"/>
    </row>
    <row r="30" spans="1:32" ht="14.1" customHeight="1" x14ac:dyDescent="0.25">
      <c r="A30" s="512">
        <f t="shared" si="3"/>
        <v>28</v>
      </c>
      <c r="B30" s="199" t="s">
        <v>858</v>
      </c>
      <c r="C30" s="233" t="s">
        <v>262</v>
      </c>
      <c r="D30" s="801">
        <v>45638</v>
      </c>
      <c r="E30" s="755" t="s">
        <v>972</v>
      </c>
      <c r="F30" s="222" t="s">
        <v>1010</v>
      </c>
      <c r="G30" s="225"/>
      <c r="H30" s="755" t="s">
        <v>781</v>
      </c>
      <c r="I30" s="792">
        <v>3119</v>
      </c>
      <c r="J30" s="765" t="s">
        <v>1202</v>
      </c>
      <c r="K30" s="765">
        <v>3119</v>
      </c>
      <c r="L30" s="765">
        <f t="shared" si="2"/>
        <v>0</v>
      </c>
      <c r="M30" s="223" t="s">
        <v>1407</v>
      </c>
      <c r="N30" s="802">
        <v>45757</v>
      </c>
      <c r="O30" s="766">
        <v>45797</v>
      </c>
      <c r="P30" s="759"/>
      <c r="Q30" s="760">
        <v>45781</v>
      </c>
      <c r="R30" s="760" t="s">
        <v>1309</v>
      </c>
      <c r="S30" s="1055" t="s">
        <v>1307</v>
      </c>
      <c r="T30" s="1052"/>
      <c r="U30" s="1061" t="s">
        <v>1025</v>
      </c>
      <c r="V30" s="1149" t="s">
        <v>1339</v>
      </c>
      <c r="W30" s="7"/>
      <c r="X30" s="7"/>
      <c r="Y30" s="7"/>
      <c r="Z30" s="7"/>
      <c r="AA30" s="7"/>
      <c r="AB30" s="7"/>
      <c r="AC30" s="7"/>
      <c r="AD30" s="7"/>
      <c r="AE30" s="7"/>
      <c r="AF30" s="7"/>
    </row>
    <row r="31" spans="1:32" ht="14.1" customHeight="1" x14ac:dyDescent="0.25">
      <c r="A31" s="512">
        <f t="shared" si="3"/>
        <v>29</v>
      </c>
      <c r="B31" s="199" t="s">
        <v>858</v>
      </c>
      <c r="C31" s="233" t="s">
        <v>262</v>
      </c>
      <c r="D31" s="801">
        <v>45638</v>
      </c>
      <c r="E31" s="755" t="s">
        <v>973</v>
      </c>
      <c r="F31" s="222" t="s">
        <v>1010</v>
      </c>
      <c r="G31" s="225"/>
      <c r="H31" s="222" t="s">
        <v>781</v>
      </c>
      <c r="I31" s="792">
        <v>3943</v>
      </c>
      <c r="J31" s="765" t="s">
        <v>368</v>
      </c>
      <c r="K31" s="906">
        <v>3943</v>
      </c>
      <c r="L31" s="765">
        <f t="shared" si="2"/>
        <v>0</v>
      </c>
      <c r="M31" s="223" t="s">
        <v>1407</v>
      </c>
      <c r="N31" s="802">
        <v>45757</v>
      </c>
      <c r="O31" s="766">
        <v>45797</v>
      </c>
      <c r="P31" s="766"/>
      <c r="Q31" s="760">
        <v>45766</v>
      </c>
      <c r="R31" s="760">
        <v>45790</v>
      </c>
      <c r="S31" s="966"/>
      <c r="T31" s="966"/>
      <c r="U31" s="1063" t="s">
        <v>1025</v>
      </c>
      <c r="V31" s="1148" t="s">
        <v>1339</v>
      </c>
      <c r="W31" s="7"/>
      <c r="X31" s="7"/>
      <c r="Y31" s="7"/>
      <c r="Z31" s="7"/>
      <c r="AA31" s="7"/>
      <c r="AB31" s="7"/>
      <c r="AC31" s="7"/>
      <c r="AD31" s="7"/>
      <c r="AE31" s="7"/>
      <c r="AF31" s="7"/>
    </row>
    <row r="32" spans="1:32" s="718" customFormat="1" ht="14.1" customHeight="1" x14ac:dyDescent="0.25">
      <c r="A32" s="512">
        <f t="shared" si="3"/>
        <v>30</v>
      </c>
      <c r="B32" s="199" t="s">
        <v>858</v>
      </c>
      <c r="C32" s="233" t="s">
        <v>262</v>
      </c>
      <c r="D32" s="801">
        <v>45638</v>
      </c>
      <c r="E32" s="755" t="s">
        <v>981</v>
      </c>
      <c r="F32" s="222"/>
      <c r="G32" s="225"/>
      <c r="H32" s="755" t="s">
        <v>781</v>
      </c>
      <c r="I32" s="792">
        <v>3301</v>
      </c>
      <c r="J32" s="765" t="s">
        <v>538</v>
      </c>
      <c r="K32" s="765">
        <v>3301</v>
      </c>
      <c r="L32" s="765">
        <f t="shared" si="2"/>
        <v>0</v>
      </c>
      <c r="M32" s="223" t="s">
        <v>1407</v>
      </c>
      <c r="N32" s="802">
        <v>45757</v>
      </c>
      <c r="O32" s="766">
        <v>45797</v>
      </c>
      <c r="P32" s="759"/>
      <c r="Q32" s="760">
        <v>45773</v>
      </c>
      <c r="R32" s="760" t="s">
        <v>1309</v>
      </c>
      <c r="S32" s="760"/>
      <c r="T32" s="760"/>
      <c r="U32" s="939" t="s">
        <v>1053</v>
      </c>
      <c r="V32" s="1147" t="s">
        <v>1339</v>
      </c>
      <c r="W32" s="7"/>
      <c r="X32" s="708"/>
      <c r="Y32" s="708"/>
      <c r="Z32" s="708"/>
      <c r="AA32" s="708"/>
      <c r="AB32" s="708"/>
      <c r="AC32" s="708"/>
      <c r="AD32" s="708"/>
      <c r="AE32" s="708"/>
      <c r="AF32" s="708"/>
    </row>
    <row r="33" spans="1:32" ht="14.1" customHeight="1" x14ac:dyDescent="0.25">
      <c r="A33" s="512">
        <f t="shared" si="3"/>
        <v>31</v>
      </c>
      <c r="B33" s="199" t="s">
        <v>858</v>
      </c>
      <c r="C33" s="233" t="s">
        <v>262</v>
      </c>
      <c r="D33" s="801">
        <v>45638</v>
      </c>
      <c r="E33" s="755" t="s">
        <v>983</v>
      </c>
      <c r="F33" s="222"/>
      <c r="G33" s="225"/>
      <c r="H33" s="222" t="s">
        <v>990</v>
      </c>
      <c r="I33" s="792">
        <v>2001</v>
      </c>
      <c r="J33" s="765" t="s">
        <v>325</v>
      </c>
      <c r="K33" s="765">
        <v>2001</v>
      </c>
      <c r="L33" s="765">
        <f t="shared" si="2"/>
        <v>0</v>
      </c>
      <c r="M33" s="223" t="s">
        <v>1407</v>
      </c>
      <c r="N33" s="802">
        <v>45757</v>
      </c>
      <c r="O33" s="766">
        <v>45797</v>
      </c>
      <c r="P33" s="766" t="s">
        <v>1427</v>
      </c>
      <c r="Q33" s="760">
        <v>45768</v>
      </c>
      <c r="R33" s="760"/>
      <c r="S33" s="970"/>
      <c r="T33" s="970"/>
      <c r="U33" s="1058" t="s">
        <v>1028</v>
      </c>
      <c r="V33" s="1151" t="s">
        <v>1339</v>
      </c>
      <c r="W33" s="708"/>
      <c r="X33" s="7"/>
      <c r="Y33" s="7"/>
      <c r="Z33" s="7"/>
      <c r="AA33" s="7"/>
      <c r="AB33" s="7"/>
      <c r="AC33" s="7"/>
      <c r="AD33" s="7"/>
      <c r="AE33" s="7"/>
      <c r="AF33" s="7"/>
    </row>
    <row r="34" spans="1:32" ht="14.1" customHeight="1" x14ac:dyDescent="0.25">
      <c r="A34" s="512">
        <f t="shared" si="3"/>
        <v>32</v>
      </c>
      <c r="B34" s="199" t="s">
        <v>858</v>
      </c>
      <c r="C34" s="233" t="s">
        <v>262</v>
      </c>
      <c r="D34" s="801">
        <v>45638</v>
      </c>
      <c r="E34" s="755" t="s">
        <v>984</v>
      </c>
      <c r="F34" s="222"/>
      <c r="G34" s="534"/>
      <c r="H34" s="222" t="s">
        <v>990</v>
      </c>
      <c r="I34" s="792">
        <v>2502</v>
      </c>
      <c r="J34" s="765"/>
      <c r="K34" s="765">
        <v>2502</v>
      </c>
      <c r="L34" s="765">
        <f t="shared" si="2"/>
        <v>0</v>
      </c>
      <c r="M34" s="951" t="s">
        <v>1416</v>
      </c>
      <c r="N34" s="802">
        <v>45757</v>
      </c>
      <c r="O34" s="766">
        <v>45797</v>
      </c>
      <c r="P34" s="766"/>
      <c r="Q34" s="760"/>
      <c r="R34" s="760"/>
      <c r="S34" s="760"/>
      <c r="T34" s="760"/>
      <c r="U34" s="939" t="s">
        <v>1028</v>
      </c>
      <c r="V34" s="1147" t="s">
        <v>1339</v>
      </c>
      <c r="W34" s="7"/>
      <c r="X34" s="708"/>
      <c r="Y34" s="708"/>
      <c r="Z34" s="708"/>
      <c r="AA34" s="708"/>
      <c r="AB34" s="708"/>
      <c r="AC34" s="708"/>
      <c r="AD34" s="708"/>
      <c r="AE34" s="708"/>
      <c r="AF34" s="708"/>
    </row>
    <row r="35" spans="1:32" ht="14.1" customHeight="1" x14ac:dyDescent="0.25">
      <c r="A35" s="512">
        <f t="shared" si="3"/>
        <v>33</v>
      </c>
      <c r="B35" s="199" t="s">
        <v>858</v>
      </c>
      <c r="C35" s="233" t="s">
        <v>262</v>
      </c>
      <c r="D35" s="801">
        <v>45638</v>
      </c>
      <c r="E35" s="755" t="s">
        <v>985</v>
      </c>
      <c r="F35" s="222"/>
      <c r="G35" s="534"/>
      <c r="H35" s="222" t="s">
        <v>990</v>
      </c>
      <c r="I35" s="792">
        <v>6454</v>
      </c>
      <c r="J35" s="765" t="s">
        <v>268</v>
      </c>
      <c r="K35" s="765">
        <v>6454</v>
      </c>
      <c r="L35" s="765">
        <f t="shared" si="2"/>
        <v>0</v>
      </c>
      <c r="M35" s="951" t="s">
        <v>1415</v>
      </c>
      <c r="N35" s="802">
        <v>45757</v>
      </c>
      <c r="O35" s="766">
        <v>45797</v>
      </c>
      <c r="P35" s="759"/>
      <c r="Q35" s="760">
        <v>45786</v>
      </c>
      <c r="R35" s="760" t="s">
        <v>1309</v>
      </c>
      <c r="S35" s="1052"/>
      <c r="T35" s="1052"/>
      <c r="U35" s="1061" t="s">
        <v>1028</v>
      </c>
      <c r="V35" s="1149" t="s">
        <v>1339</v>
      </c>
      <c r="W35" s="7"/>
      <c r="X35" s="7"/>
      <c r="Y35" s="7"/>
      <c r="Z35" s="7"/>
      <c r="AA35" s="7"/>
      <c r="AB35" s="7"/>
      <c r="AC35" s="7"/>
      <c r="AD35" s="7"/>
      <c r="AE35" s="7"/>
      <c r="AF35" s="7"/>
    </row>
    <row r="36" spans="1:32" ht="14.1" customHeight="1" x14ac:dyDescent="0.25">
      <c r="A36" s="512">
        <f t="shared" si="3"/>
        <v>34</v>
      </c>
      <c r="B36" s="199" t="s">
        <v>858</v>
      </c>
      <c r="C36" s="233" t="s">
        <v>262</v>
      </c>
      <c r="D36" s="801">
        <v>45638</v>
      </c>
      <c r="E36" s="755" t="s">
        <v>986</v>
      </c>
      <c r="F36" s="222"/>
      <c r="G36" s="534"/>
      <c r="H36" s="222" t="s">
        <v>990</v>
      </c>
      <c r="I36" s="792">
        <v>12038</v>
      </c>
      <c r="J36" s="765" t="s">
        <v>268</v>
      </c>
      <c r="K36" s="765">
        <v>12038</v>
      </c>
      <c r="L36" s="765">
        <v>0</v>
      </c>
      <c r="M36" s="223" t="s">
        <v>1407</v>
      </c>
      <c r="N36" s="802">
        <v>45757</v>
      </c>
      <c r="O36" s="766">
        <v>45797</v>
      </c>
      <c r="P36" s="766"/>
      <c r="Q36" s="760">
        <v>45757</v>
      </c>
      <c r="R36" s="760"/>
      <c r="S36" s="788"/>
      <c r="T36" s="788"/>
      <c r="U36" s="766" t="s">
        <v>1028</v>
      </c>
      <c r="V36" s="1147" t="s">
        <v>1339</v>
      </c>
      <c r="W36" s="708"/>
      <c r="X36" s="7"/>
      <c r="Y36" s="7"/>
      <c r="Z36" s="7"/>
      <c r="AA36" s="7"/>
      <c r="AB36" s="7"/>
      <c r="AC36" s="7"/>
      <c r="AD36" s="7"/>
      <c r="AE36" s="7"/>
      <c r="AF36" s="7"/>
    </row>
    <row r="37" spans="1:32" ht="14.1" customHeight="1" x14ac:dyDescent="0.25">
      <c r="A37" s="512">
        <f t="shared" si="3"/>
        <v>35</v>
      </c>
      <c r="B37" s="199" t="s">
        <v>858</v>
      </c>
      <c r="C37" s="233" t="s">
        <v>262</v>
      </c>
      <c r="D37" s="801">
        <v>45638</v>
      </c>
      <c r="E37" s="755" t="s">
        <v>987</v>
      </c>
      <c r="F37" s="222"/>
      <c r="G37" s="534"/>
      <c r="H37" s="222" t="s">
        <v>990</v>
      </c>
      <c r="I37" s="792">
        <v>2853</v>
      </c>
      <c r="J37" s="765" t="s">
        <v>1431</v>
      </c>
      <c r="K37" s="765">
        <v>2853</v>
      </c>
      <c r="L37" s="765">
        <f t="shared" ref="L37:L45" si="4">I37-K37</f>
        <v>0</v>
      </c>
      <c r="M37" s="951" t="s">
        <v>1415</v>
      </c>
      <c r="N37" s="802">
        <v>45757</v>
      </c>
      <c r="O37" s="766">
        <v>45797</v>
      </c>
      <c r="P37" s="766"/>
      <c r="Q37" s="760">
        <v>45770</v>
      </c>
      <c r="R37" s="760"/>
      <c r="S37" s="788"/>
      <c r="T37" s="788"/>
      <c r="U37" s="939" t="s">
        <v>1028</v>
      </c>
      <c r="V37" s="1147" t="s">
        <v>1339</v>
      </c>
      <c r="W37" s="7"/>
      <c r="X37" s="7"/>
      <c r="Y37" s="7"/>
      <c r="Z37" s="7"/>
      <c r="AA37" s="7"/>
      <c r="AB37" s="7"/>
      <c r="AC37" s="7"/>
      <c r="AD37" s="7"/>
      <c r="AE37" s="7"/>
      <c r="AF37" s="7"/>
    </row>
    <row r="38" spans="1:32" ht="14.1" customHeight="1" x14ac:dyDescent="0.25">
      <c r="A38" s="512">
        <f t="shared" si="3"/>
        <v>36</v>
      </c>
      <c r="B38" s="199" t="s">
        <v>858</v>
      </c>
      <c r="C38" s="233" t="s">
        <v>262</v>
      </c>
      <c r="D38" s="801">
        <v>45638</v>
      </c>
      <c r="E38" s="755" t="s">
        <v>982</v>
      </c>
      <c r="F38" s="222"/>
      <c r="G38" s="225"/>
      <c r="H38" s="222"/>
      <c r="I38" s="792">
        <v>3691</v>
      </c>
      <c r="J38" s="765" t="s">
        <v>892</v>
      </c>
      <c r="K38" s="765">
        <v>3691</v>
      </c>
      <c r="L38" s="765">
        <f t="shared" si="4"/>
        <v>0</v>
      </c>
      <c r="M38" s="951" t="s">
        <v>1407</v>
      </c>
      <c r="N38" s="802">
        <v>45759</v>
      </c>
      <c r="O38" s="766">
        <v>45797</v>
      </c>
      <c r="P38" s="759"/>
      <c r="Q38" s="760">
        <v>45777</v>
      </c>
      <c r="R38" s="760">
        <v>45796</v>
      </c>
      <c r="S38" s="788"/>
      <c r="T38" s="788"/>
      <c r="U38" s="939" t="s">
        <v>1029</v>
      </c>
      <c r="V38" s="1147" t="s">
        <v>1339</v>
      </c>
      <c r="W38" s="7"/>
      <c r="X38" s="7"/>
      <c r="Y38" s="7"/>
      <c r="Z38" s="7"/>
      <c r="AA38" s="7"/>
      <c r="AB38" s="7"/>
      <c r="AC38" s="7"/>
      <c r="AD38" s="7"/>
      <c r="AE38" s="7"/>
      <c r="AF38" s="7"/>
    </row>
    <row r="39" spans="1:32" ht="14.1" customHeight="1" x14ac:dyDescent="0.25">
      <c r="A39" s="512">
        <f t="shared" si="3"/>
        <v>37</v>
      </c>
      <c r="B39" s="199" t="s">
        <v>858</v>
      </c>
      <c r="C39" s="233" t="s">
        <v>262</v>
      </c>
      <c r="D39" s="801">
        <v>45638</v>
      </c>
      <c r="E39" s="755" t="s">
        <v>980</v>
      </c>
      <c r="F39" s="222"/>
      <c r="G39" s="225"/>
      <c r="H39" s="222"/>
      <c r="I39" s="792">
        <v>2747</v>
      </c>
      <c r="J39" s="765"/>
      <c r="K39" s="765">
        <v>2747</v>
      </c>
      <c r="L39" s="765">
        <f t="shared" si="4"/>
        <v>0</v>
      </c>
      <c r="M39" s="951" t="s">
        <v>1407</v>
      </c>
      <c r="N39" s="802">
        <v>45762</v>
      </c>
      <c r="O39" s="766">
        <v>45797</v>
      </c>
      <c r="P39" s="766"/>
      <c r="Q39" s="760">
        <v>45774</v>
      </c>
      <c r="R39" s="760"/>
      <c r="S39" s="788"/>
      <c r="T39" s="788"/>
      <c r="U39" s="939" t="s">
        <v>1026</v>
      </c>
      <c r="V39" s="1147" t="s">
        <v>1339</v>
      </c>
      <c r="W39" s="7"/>
      <c r="X39" s="7"/>
      <c r="Y39" s="7"/>
      <c r="Z39" s="7"/>
      <c r="AA39" s="7"/>
      <c r="AB39" s="7"/>
      <c r="AC39" s="7"/>
      <c r="AD39" s="7"/>
      <c r="AE39" s="7"/>
      <c r="AF39" s="7"/>
    </row>
    <row r="40" spans="1:32" ht="14.1" customHeight="1" x14ac:dyDescent="0.25">
      <c r="A40" s="512">
        <f t="shared" si="3"/>
        <v>38</v>
      </c>
      <c r="B40" s="199" t="s">
        <v>858</v>
      </c>
      <c r="C40" s="233" t="s">
        <v>262</v>
      </c>
      <c r="D40" s="801">
        <v>45638</v>
      </c>
      <c r="E40" s="755" t="s">
        <v>976</v>
      </c>
      <c r="F40" s="222"/>
      <c r="G40" s="225"/>
      <c r="H40" s="222"/>
      <c r="I40" s="792">
        <v>6048</v>
      </c>
      <c r="J40" s="765" t="s">
        <v>599</v>
      </c>
      <c r="K40" s="765">
        <v>6048</v>
      </c>
      <c r="L40" s="765">
        <f t="shared" si="4"/>
        <v>0</v>
      </c>
      <c r="M40" s="951" t="s">
        <v>1407</v>
      </c>
      <c r="N40" s="802">
        <v>45764</v>
      </c>
      <c r="O40" s="766">
        <v>45832</v>
      </c>
      <c r="P40" s="766"/>
      <c r="Q40" s="760">
        <v>45783</v>
      </c>
      <c r="R40" s="760">
        <v>45801</v>
      </c>
      <c r="S40" s="788"/>
      <c r="T40" s="788"/>
      <c r="U40" s="939" t="s">
        <v>1026</v>
      </c>
      <c r="V40" s="1147" t="s">
        <v>1339</v>
      </c>
      <c r="W40" s="7"/>
      <c r="X40" s="7"/>
      <c r="Y40" s="7"/>
      <c r="Z40" s="7"/>
      <c r="AA40" s="7"/>
      <c r="AB40" s="7"/>
      <c r="AC40" s="7"/>
      <c r="AD40" s="7"/>
      <c r="AE40" s="7"/>
      <c r="AF40" s="7"/>
    </row>
    <row r="41" spans="1:32" ht="14.1" customHeight="1" x14ac:dyDescent="0.25">
      <c r="A41" s="512">
        <f t="shared" si="3"/>
        <v>39</v>
      </c>
      <c r="B41" s="199" t="s">
        <v>858</v>
      </c>
      <c r="C41" s="233" t="s">
        <v>262</v>
      </c>
      <c r="D41" s="801">
        <v>45638</v>
      </c>
      <c r="E41" s="755" t="s">
        <v>975</v>
      </c>
      <c r="F41" s="222"/>
      <c r="G41" s="225"/>
      <c r="H41" s="222"/>
      <c r="I41" s="792">
        <v>2207</v>
      </c>
      <c r="J41" s="765" t="s">
        <v>1306</v>
      </c>
      <c r="K41" s="765">
        <v>2207</v>
      </c>
      <c r="L41" s="765">
        <f t="shared" si="4"/>
        <v>0</v>
      </c>
      <c r="M41" s="951" t="s">
        <v>1407</v>
      </c>
      <c r="N41" s="802">
        <v>45766</v>
      </c>
      <c r="O41" s="766">
        <v>45804</v>
      </c>
      <c r="P41" s="766"/>
      <c r="Q41" s="760">
        <v>45789</v>
      </c>
      <c r="R41" s="760"/>
      <c r="S41" s="788"/>
      <c r="T41" s="788"/>
      <c r="U41" s="939" t="s">
        <v>1026</v>
      </c>
      <c r="V41" s="1147" t="s">
        <v>1339</v>
      </c>
      <c r="W41" s="7"/>
      <c r="X41" s="7"/>
      <c r="Y41" s="7"/>
      <c r="Z41" s="7"/>
      <c r="AA41" s="7"/>
      <c r="AB41" s="7"/>
      <c r="AC41" s="7"/>
      <c r="AD41" s="7"/>
      <c r="AE41" s="7"/>
      <c r="AF41" s="7"/>
    </row>
    <row r="42" spans="1:32" ht="14.1" customHeight="1" x14ac:dyDescent="0.25">
      <c r="A42" s="512">
        <f t="shared" si="3"/>
        <v>40</v>
      </c>
      <c r="B42" s="199" t="s">
        <v>858</v>
      </c>
      <c r="C42" s="233" t="s">
        <v>262</v>
      </c>
      <c r="D42" s="801">
        <v>45638</v>
      </c>
      <c r="E42" s="755" t="s">
        <v>974</v>
      </c>
      <c r="F42" s="222"/>
      <c r="G42" s="225"/>
      <c r="H42" s="222" t="s">
        <v>1340</v>
      </c>
      <c r="I42" s="792">
        <v>3561</v>
      </c>
      <c r="J42" s="765" t="s">
        <v>1436</v>
      </c>
      <c r="K42" s="765">
        <v>3561</v>
      </c>
      <c r="L42" s="765">
        <f t="shared" si="4"/>
        <v>0</v>
      </c>
      <c r="M42" s="223" t="s">
        <v>1407</v>
      </c>
      <c r="N42" s="802">
        <v>45782</v>
      </c>
      <c r="O42" s="766">
        <v>45832</v>
      </c>
      <c r="P42" s="759"/>
      <c r="Q42" s="760">
        <v>45786</v>
      </c>
      <c r="R42" s="760">
        <v>45830</v>
      </c>
      <c r="S42" s="760"/>
      <c r="T42" s="760"/>
      <c r="U42" s="766" t="s">
        <v>1026</v>
      </c>
      <c r="V42" s="1147" t="s">
        <v>1339</v>
      </c>
      <c r="W42" s="7"/>
      <c r="X42" s="7"/>
      <c r="Y42" s="7"/>
      <c r="Z42" s="7"/>
      <c r="AA42" s="7"/>
      <c r="AB42" s="7"/>
      <c r="AC42" s="7"/>
      <c r="AD42" s="7"/>
      <c r="AE42" s="7"/>
      <c r="AF42" s="7"/>
    </row>
    <row r="43" spans="1:32" ht="14.1" customHeight="1" x14ac:dyDescent="0.25">
      <c r="A43" s="512">
        <f t="shared" si="3"/>
        <v>41</v>
      </c>
      <c r="B43" s="199" t="s">
        <v>858</v>
      </c>
      <c r="C43" s="233" t="s">
        <v>262</v>
      </c>
      <c r="D43" s="801">
        <v>45702</v>
      </c>
      <c r="E43" s="755" t="s">
        <v>939</v>
      </c>
      <c r="F43" s="222" t="s">
        <v>1208</v>
      </c>
      <c r="G43" s="534"/>
      <c r="H43" s="755" t="s">
        <v>563</v>
      </c>
      <c r="I43" s="792">
        <v>2000</v>
      </c>
      <c r="J43" s="765" t="s">
        <v>264</v>
      </c>
      <c r="K43" s="765">
        <v>2000</v>
      </c>
      <c r="L43" s="765">
        <f t="shared" si="4"/>
        <v>0</v>
      </c>
      <c r="M43" s="951" t="s">
        <v>1407</v>
      </c>
      <c r="N43" s="802">
        <v>45808</v>
      </c>
      <c r="O43" s="1088">
        <v>45860</v>
      </c>
      <c r="P43" s="1088" t="s">
        <v>1602</v>
      </c>
      <c r="Q43" s="760"/>
      <c r="R43" s="760"/>
      <c r="S43" s="760"/>
      <c r="T43" s="760"/>
      <c r="U43" s="939"/>
      <c r="V43" s="473"/>
    </row>
    <row r="44" spans="1:32" ht="14.1" customHeight="1" x14ac:dyDescent="0.25">
      <c r="A44" s="512">
        <f t="shared" si="3"/>
        <v>42</v>
      </c>
      <c r="B44" s="199" t="s">
        <v>858</v>
      </c>
      <c r="C44" s="233" t="s">
        <v>262</v>
      </c>
      <c r="D44" s="801">
        <v>45702</v>
      </c>
      <c r="E44" s="755" t="s">
        <v>942</v>
      </c>
      <c r="F44" s="222" t="s">
        <v>1209</v>
      </c>
      <c r="G44" s="534"/>
      <c r="H44" s="755" t="s">
        <v>563</v>
      </c>
      <c r="I44" s="792">
        <v>4729</v>
      </c>
      <c r="J44" s="765" t="s">
        <v>268</v>
      </c>
      <c r="K44" s="765">
        <v>4729</v>
      </c>
      <c r="L44" s="765">
        <f t="shared" si="4"/>
        <v>0</v>
      </c>
      <c r="M44" s="951" t="s">
        <v>1407</v>
      </c>
      <c r="N44" s="802">
        <v>45808</v>
      </c>
      <c r="O44" s="766">
        <v>45853</v>
      </c>
      <c r="P44" s="766"/>
      <c r="Q44" s="760"/>
      <c r="R44" s="760"/>
      <c r="S44" s="760"/>
      <c r="T44" s="760"/>
      <c r="U44" s="939"/>
      <c r="V44" s="1152"/>
      <c r="W44" s="7"/>
      <c r="X44" s="7"/>
      <c r="Y44" s="7"/>
      <c r="Z44" s="7"/>
      <c r="AA44" s="7"/>
      <c r="AB44" s="7"/>
      <c r="AC44" s="7"/>
      <c r="AD44" s="7"/>
      <c r="AE44" s="7"/>
      <c r="AF44" s="7"/>
    </row>
    <row r="45" spans="1:32" ht="14.1" customHeight="1" x14ac:dyDescent="0.25">
      <c r="A45" s="512">
        <f t="shared" si="3"/>
        <v>43</v>
      </c>
      <c r="B45" s="199" t="s">
        <v>858</v>
      </c>
      <c r="C45" s="233" t="s">
        <v>262</v>
      </c>
      <c r="D45" s="801">
        <v>45702</v>
      </c>
      <c r="E45" s="755" t="s">
        <v>971</v>
      </c>
      <c r="F45" s="379" t="s">
        <v>1219</v>
      </c>
      <c r="G45" s="504" t="s">
        <v>1218</v>
      </c>
      <c r="H45" s="755" t="s">
        <v>563</v>
      </c>
      <c r="I45" s="792">
        <v>3458</v>
      </c>
      <c r="J45" s="765" t="s">
        <v>756</v>
      </c>
      <c r="K45" s="765">
        <v>3458</v>
      </c>
      <c r="L45" s="765">
        <f t="shared" si="4"/>
        <v>0</v>
      </c>
      <c r="M45" s="951" t="s">
        <v>1407</v>
      </c>
      <c r="N45" s="802">
        <v>45833</v>
      </c>
      <c r="O45" s="1088">
        <v>45860</v>
      </c>
      <c r="P45" s="1088"/>
      <c r="Q45" s="760"/>
      <c r="R45" s="760"/>
      <c r="S45" s="760"/>
      <c r="T45" s="760"/>
      <c r="U45" s="939"/>
      <c r="V45" s="1153" t="s">
        <v>1273</v>
      </c>
      <c r="W45" s="7"/>
      <c r="X45" s="7"/>
      <c r="Y45" s="7"/>
      <c r="Z45" s="7"/>
      <c r="AA45" s="7"/>
      <c r="AB45" s="7"/>
      <c r="AC45" s="7"/>
      <c r="AD45" s="7"/>
      <c r="AE45" s="7"/>
      <c r="AF45" s="7"/>
    </row>
    <row r="46" spans="1:32" ht="14.1" customHeight="1" x14ac:dyDescent="0.25">
      <c r="A46" s="512">
        <f t="shared" si="3"/>
        <v>44</v>
      </c>
      <c r="B46" s="199" t="s">
        <v>858</v>
      </c>
      <c r="C46" s="233" t="s">
        <v>262</v>
      </c>
      <c r="D46" s="801">
        <v>45702</v>
      </c>
      <c r="E46" s="755" t="s">
        <v>860</v>
      </c>
      <c r="F46" s="755" t="s">
        <v>864</v>
      </c>
      <c r="G46" s="534"/>
      <c r="H46" s="755" t="s">
        <v>1113</v>
      </c>
      <c r="I46" s="792">
        <v>1800</v>
      </c>
      <c r="J46" s="765"/>
      <c r="K46" s="765">
        <v>1800</v>
      </c>
      <c r="L46" s="765">
        <f>I46-K46</f>
        <v>0</v>
      </c>
      <c r="M46" s="951" t="s">
        <v>1407</v>
      </c>
      <c r="N46" s="802">
        <v>45774</v>
      </c>
      <c r="O46" s="766">
        <v>45804</v>
      </c>
      <c r="P46" s="766" t="s">
        <v>1414</v>
      </c>
      <c r="Q46" s="760"/>
      <c r="R46" s="760"/>
      <c r="S46" s="760"/>
      <c r="T46" s="760"/>
      <c r="U46" s="939"/>
      <c r="V46" s="1152"/>
      <c r="W46" s="7"/>
      <c r="X46" s="7"/>
      <c r="Y46" s="7"/>
      <c r="Z46" s="7"/>
      <c r="AA46" s="7"/>
      <c r="AB46" s="7"/>
      <c r="AC46" s="7"/>
      <c r="AD46" s="7"/>
      <c r="AE46" s="7"/>
      <c r="AF46" s="7"/>
    </row>
    <row r="47" spans="1:32" ht="14.1" customHeight="1" x14ac:dyDescent="0.25">
      <c r="A47" s="512">
        <f t="shared" si="3"/>
        <v>45</v>
      </c>
      <c r="B47" s="199" t="s">
        <v>858</v>
      </c>
      <c r="C47" s="233" t="s">
        <v>262</v>
      </c>
      <c r="D47" s="801">
        <v>45702</v>
      </c>
      <c r="E47" s="755" t="s">
        <v>859</v>
      </c>
      <c r="F47" s="755" t="s">
        <v>865</v>
      </c>
      <c r="G47" s="534"/>
      <c r="H47" s="755" t="s">
        <v>1113</v>
      </c>
      <c r="I47" s="792">
        <v>2001</v>
      </c>
      <c r="J47" s="765" t="s">
        <v>275</v>
      </c>
      <c r="K47" s="765">
        <v>2001</v>
      </c>
      <c r="L47" s="765">
        <f>I47-K47</f>
        <v>0</v>
      </c>
      <c r="M47" s="951" t="s">
        <v>1407</v>
      </c>
      <c r="N47" s="802">
        <v>45774</v>
      </c>
      <c r="O47" s="766">
        <v>45804</v>
      </c>
      <c r="P47" s="759"/>
      <c r="Q47" s="760">
        <v>45787</v>
      </c>
      <c r="R47" s="760" t="s">
        <v>1309</v>
      </c>
      <c r="S47" s="760"/>
      <c r="T47" s="760"/>
      <c r="U47" s="939"/>
      <c r="V47" s="1152"/>
      <c r="W47" s="7"/>
      <c r="X47" s="7"/>
      <c r="Y47" s="7"/>
      <c r="Z47" s="7"/>
      <c r="AA47" s="7"/>
      <c r="AB47" s="7"/>
      <c r="AC47" s="7"/>
      <c r="AD47" s="7"/>
      <c r="AE47" s="7"/>
      <c r="AF47" s="7"/>
    </row>
    <row r="48" spans="1:32" ht="14.1" customHeight="1" x14ac:dyDescent="0.25">
      <c r="A48" s="512">
        <f t="shared" si="3"/>
        <v>46</v>
      </c>
      <c r="B48" s="199" t="s">
        <v>858</v>
      </c>
      <c r="C48" s="233" t="s">
        <v>262</v>
      </c>
      <c r="D48" s="801">
        <v>45702</v>
      </c>
      <c r="E48" s="755" t="s">
        <v>941</v>
      </c>
      <c r="F48" s="222" t="s">
        <v>1209</v>
      </c>
      <c r="G48" s="534"/>
      <c r="H48" s="755" t="s">
        <v>563</v>
      </c>
      <c r="I48" s="792">
        <v>8283</v>
      </c>
      <c r="J48" s="765" t="s">
        <v>275</v>
      </c>
      <c r="K48" s="765">
        <v>8283</v>
      </c>
      <c r="L48" s="765">
        <f>I48-K48</f>
        <v>0</v>
      </c>
      <c r="M48" s="951" t="s">
        <v>1407</v>
      </c>
      <c r="N48" s="802">
        <v>45802</v>
      </c>
      <c r="O48" s="766">
        <v>45853</v>
      </c>
      <c r="P48" s="766"/>
      <c r="Q48" s="760"/>
      <c r="R48" s="760"/>
      <c r="S48" s="760"/>
      <c r="T48" s="760"/>
      <c r="U48" s="939"/>
      <c r="V48" s="1152"/>
      <c r="W48" s="7"/>
      <c r="X48" s="7"/>
      <c r="Y48" s="7"/>
      <c r="Z48" s="7"/>
      <c r="AA48" s="7"/>
      <c r="AB48" s="7"/>
      <c r="AC48" s="7"/>
      <c r="AD48" s="7"/>
      <c r="AE48" s="7"/>
      <c r="AF48" s="7"/>
    </row>
    <row r="49" spans="1:32" ht="14.1" customHeight="1" x14ac:dyDescent="0.25">
      <c r="A49" s="512">
        <f t="shared" si="3"/>
        <v>47</v>
      </c>
      <c r="B49" s="199" t="s">
        <v>858</v>
      </c>
      <c r="C49" s="233" t="s">
        <v>262</v>
      </c>
      <c r="D49" s="801">
        <v>45702</v>
      </c>
      <c r="E49" s="755" t="s">
        <v>971</v>
      </c>
      <c r="F49" s="379" t="s">
        <v>1219</v>
      </c>
      <c r="G49" s="504" t="s">
        <v>1218</v>
      </c>
      <c r="H49" s="755" t="s">
        <v>563</v>
      </c>
      <c r="I49" s="792">
        <v>2830</v>
      </c>
      <c r="J49" s="765" t="s">
        <v>756</v>
      </c>
      <c r="K49" s="765">
        <v>2830</v>
      </c>
      <c r="L49" s="765">
        <v>0</v>
      </c>
      <c r="M49" s="951" t="s">
        <v>1407</v>
      </c>
      <c r="N49" s="802">
        <v>45823</v>
      </c>
      <c r="O49" s="766">
        <v>45853</v>
      </c>
      <c r="P49" s="766"/>
      <c r="Q49" s="760"/>
      <c r="R49" s="760"/>
      <c r="S49" s="760"/>
      <c r="T49" s="760"/>
      <c r="U49" s="939"/>
      <c r="V49" s="1153" t="s">
        <v>1273</v>
      </c>
      <c r="W49" s="7"/>
      <c r="X49" s="7"/>
      <c r="Y49" s="7"/>
      <c r="Z49" s="7"/>
      <c r="AA49" s="7"/>
      <c r="AB49" s="7"/>
      <c r="AC49" s="7"/>
      <c r="AD49" s="7"/>
      <c r="AE49" s="7"/>
      <c r="AF49" s="7"/>
    </row>
    <row r="50" spans="1:32" ht="14.1" customHeight="1" x14ac:dyDescent="0.25">
      <c r="A50" s="512">
        <f t="shared" ref="A50:A67" si="5">ROW()-2</f>
        <v>48</v>
      </c>
      <c r="B50" s="199" t="s">
        <v>858</v>
      </c>
      <c r="C50" s="233" t="s">
        <v>262</v>
      </c>
      <c r="D50" s="801">
        <v>45715</v>
      </c>
      <c r="E50" s="1041" t="s">
        <v>983</v>
      </c>
      <c r="F50" s="222"/>
      <c r="G50" s="534"/>
      <c r="H50" s="755" t="s">
        <v>563</v>
      </c>
      <c r="I50" s="1042">
        <v>2102</v>
      </c>
      <c r="J50" s="765" t="s">
        <v>1411</v>
      </c>
      <c r="K50" s="765">
        <v>2102</v>
      </c>
      <c r="L50" s="765">
        <f>I50-K50</f>
        <v>0</v>
      </c>
      <c r="M50" s="951" t="s">
        <v>1407</v>
      </c>
      <c r="N50" s="802">
        <v>45810</v>
      </c>
      <c r="O50" s="766">
        <v>45846</v>
      </c>
      <c r="P50" s="766"/>
      <c r="Q50" s="760"/>
      <c r="R50" s="760"/>
      <c r="S50" s="760"/>
      <c r="T50" s="760"/>
      <c r="U50" s="939"/>
      <c r="V50" s="1152"/>
      <c r="W50" s="7"/>
      <c r="X50" s="7"/>
      <c r="Y50" s="7"/>
      <c r="Z50" s="7"/>
      <c r="AA50" s="7"/>
      <c r="AB50" s="7"/>
      <c r="AC50" s="7"/>
      <c r="AD50" s="7"/>
      <c r="AE50" s="7"/>
      <c r="AF50" s="7"/>
    </row>
    <row r="51" spans="1:32" ht="14.1" customHeight="1" x14ac:dyDescent="0.25">
      <c r="A51" s="512">
        <f t="shared" si="5"/>
        <v>49</v>
      </c>
      <c r="B51" s="199" t="s">
        <v>858</v>
      </c>
      <c r="C51" s="233" t="s">
        <v>262</v>
      </c>
      <c r="D51" s="801">
        <v>45715</v>
      </c>
      <c r="E51" s="1041" t="s">
        <v>1223</v>
      </c>
      <c r="F51" s="222"/>
      <c r="G51" s="534"/>
      <c r="H51" s="222"/>
      <c r="I51" s="1042">
        <v>3719</v>
      </c>
      <c r="J51" s="765" t="s">
        <v>538</v>
      </c>
      <c r="K51" s="1043">
        <v>3719</v>
      </c>
      <c r="L51" s="765">
        <f>I51-K51</f>
        <v>0</v>
      </c>
      <c r="M51" s="223" t="s">
        <v>1540</v>
      </c>
      <c r="N51" s="802">
        <v>45810</v>
      </c>
      <c r="O51" s="766">
        <v>45846</v>
      </c>
      <c r="P51" s="766"/>
      <c r="Q51" s="760"/>
      <c r="R51" s="760"/>
      <c r="S51" s="760"/>
      <c r="T51" s="760"/>
      <c r="U51" s="939"/>
      <c r="V51" s="1152"/>
      <c r="W51" s="7"/>
      <c r="X51" s="7"/>
      <c r="Y51" s="7"/>
      <c r="Z51" s="7"/>
      <c r="AA51" s="7"/>
      <c r="AB51" s="7"/>
      <c r="AC51" s="7"/>
      <c r="AD51" s="7"/>
      <c r="AE51" s="7"/>
      <c r="AF51" s="7"/>
    </row>
    <row r="52" spans="1:32" ht="14.1" customHeight="1" x14ac:dyDescent="0.25">
      <c r="A52" s="512">
        <f t="shared" si="5"/>
        <v>50</v>
      </c>
      <c r="B52" s="199" t="s">
        <v>858</v>
      </c>
      <c r="C52" s="233" t="s">
        <v>262</v>
      </c>
      <c r="D52" s="801">
        <v>45715</v>
      </c>
      <c r="E52" s="1041" t="s">
        <v>987</v>
      </c>
      <c r="F52" s="222"/>
      <c r="G52" s="534" t="s">
        <v>1233</v>
      </c>
      <c r="H52" s="755" t="s">
        <v>563</v>
      </c>
      <c r="I52" s="1042">
        <v>2000</v>
      </c>
      <c r="J52" s="765" t="s">
        <v>1306</v>
      </c>
      <c r="K52" s="765">
        <v>2000</v>
      </c>
      <c r="L52" s="765">
        <f>I52-K52</f>
        <v>0</v>
      </c>
      <c r="M52" s="951" t="s">
        <v>1407</v>
      </c>
      <c r="N52" s="802">
        <v>45810</v>
      </c>
      <c r="O52" s="766">
        <v>45846</v>
      </c>
      <c r="P52" s="766"/>
      <c r="Q52" s="760"/>
      <c r="R52" s="760"/>
      <c r="S52" s="760"/>
      <c r="T52" s="760"/>
      <c r="U52" s="939"/>
      <c r="V52" s="1152"/>
      <c r="W52" s="7"/>
      <c r="X52" s="7"/>
      <c r="Y52" s="7"/>
      <c r="Z52" s="7"/>
      <c r="AA52" s="7"/>
      <c r="AB52" s="7"/>
      <c r="AC52" s="7"/>
      <c r="AD52" s="7"/>
      <c r="AE52" s="7"/>
      <c r="AF52" s="7"/>
    </row>
    <row r="53" spans="1:32" ht="14.1" customHeight="1" x14ac:dyDescent="0.25">
      <c r="A53" s="512">
        <f t="shared" si="5"/>
        <v>51</v>
      </c>
      <c r="B53" s="199" t="s">
        <v>858</v>
      </c>
      <c r="C53" s="233" t="s">
        <v>262</v>
      </c>
      <c r="D53" s="801">
        <v>45715</v>
      </c>
      <c r="E53" s="1041" t="s">
        <v>867</v>
      </c>
      <c r="F53" s="222"/>
      <c r="G53" s="534"/>
      <c r="H53" s="755" t="s">
        <v>563</v>
      </c>
      <c r="I53" s="1042">
        <v>3025</v>
      </c>
      <c r="J53" s="765" t="s">
        <v>477</v>
      </c>
      <c r="K53" s="765">
        <v>3025</v>
      </c>
      <c r="L53" s="765">
        <v>0</v>
      </c>
      <c r="M53" s="951" t="s">
        <v>1407</v>
      </c>
      <c r="N53" s="802">
        <v>45810</v>
      </c>
      <c r="O53" s="766">
        <v>45846</v>
      </c>
      <c r="P53" s="766"/>
      <c r="Q53" s="760"/>
      <c r="R53" s="760"/>
      <c r="S53" s="760"/>
      <c r="T53" s="760"/>
      <c r="U53" s="939"/>
      <c r="V53" s="1152"/>
      <c r="W53" s="7"/>
      <c r="X53" s="7"/>
      <c r="Y53" s="7"/>
      <c r="Z53" s="7"/>
      <c r="AA53" s="7"/>
      <c r="AB53" s="7"/>
      <c r="AC53" s="7"/>
      <c r="AD53" s="7"/>
      <c r="AE53" s="7"/>
      <c r="AF53" s="7"/>
    </row>
    <row r="54" spans="1:32" s="180" customFormat="1" ht="13.5" customHeight="1" x14ac:dyDescent="0.25">
      <c r="A54" s="512">
        <f t="shared" si="5"/>
        <v>52</v>
      </c>
      <c r="B54" s="199" t="s">
        <v>858</v>
      </c>
      <c r="C54" s="233" t="s">
        <v>262</v>
      </c>
      <c r="D54" s="801">
        <v>45715</v>
      </c>
      <c r="E54" s="1041" t="s">
        <v>871</v>
      </c>
      <c r="F54" s="222"/>
      <c r="G54" s="534"/>
      <c r="H54" s="755" t="s">
        <v>563</v>
      </c>
      <c r="I54" s="1042">
        <v>2006</v>
      </c>
      <c r="J54" s="765" t="s">
        <v>368</v>
      </c>
      <c r="K54" s="765">
        <v>2006</v>
      </c>
      <c r="L54" s="765">
        <f>I54-K54</f>
        <v>0</v>
      </c>
      <c r="M54" s="951" t="s">
        <v>1407</v>
      </c>
      <c r="N54" s="802">
        <v>45810</v>
      </c>
      <c r="O54" s="766">
        <v>45846</v>
      </c>
      <c r="P54" s="766"/>
      <c r="Q54" s="760"/>
      <c r="R54" s="760"/>
      <c r="S54" s="760"/>
      <c r="T54" s="760"/>
      <c r="U54" s="939"/>
      <c r="V54" s="1152"/>
      <c r="W54" s="7"/>
      <c r="X54" s="642"/>
      <c r="Y54" s="642"/>
      <c r="Z54" s="642"/>
      <c r="AA54" s="642"/>
      <c r="AB54" s="642"/>
      <c r="AC54" s="642"/>
      <c r="AD54" s="642"/>
      <c r="AE54" s="642"/>
      <c r="AF54" s="642"/>
    </row>
    <row r="55" spans="1:32" ht="14.1" customHeight="1" x14ac:dyDescent="0.25">
      <c r="A55" s="512">
        <f t="shared" si="5"/>
        <v>53</v>
      </c>
      <c r="B55" s="199" t="s">
        <v>858</v>
      </c>
      <c r="C55" s="233" t="s">
        <v>262</v>
      </c>
      <c r="D55" s="801">
        <v>45715</v>
      </c>
      <c r="E55" s="1041" t="s">
        <v>976</v>
      </c>
      <c r="F55" s="222"/>
      <c r="G55" s="534"/>
      <c r="H55" s="755" t="s">
        <v>563</v>
      </c>
      <c r="I55" s="1042">
        <v>12568</v>
      </c>
      <c r="J55" s="765" t="s">
        <v>621</v>
      </c>
      <c r="K55" s="765">
        <v>12568</v>
      </c>
      <c r="L55" s="765">
        <f>I55-K55</f>
        <v>0</v>
      </c>
      <c r="M55" s="951" t="s">
        <v>1407</v>
      </c>
      <c r="N55" s="802">
        <v>45810</v>
      </c>
      <c r="O55" s="766">
        <v>45846</v>
      </c>
      <c r="P55" s="766"/>
      <c r="Q55" s="760"/>
      <c r="R55" s="760"/>
      <c r="S55" s="760"/>
      <c r="T55" s="760"/>
      <c r="U55" s="939"/>
      <c r="V55" s="1152"/>
      <c r="W55" s="7"/>
      <c r="X55" s="7"/>
      <c r="Y55" s="7"/>
      <c r="Z55" s="7"/>
      <c r="AA55" s="7"/>
      <c r="AB55" s="7"/>
      <c r="AC55" s="7"/>
      <c r="AD55" s="7"/>
      <c r="AE55" s="7"/>
      <c r="AF55" s="7"/>
    </row>
    <row r="56" spans="1:32" ht="14.1" customHeight="1" x14ac:dyDescent="0.25">
      <c r="A56" s="512">
        <f t="shared" si="5"/>
        <v>54</v>
      </c>
      <c r="B56" s="199" t="s">
        <v>858</v>
      </c>
      <c r="C56" s="233" t="s">
        <v>262</v>
      </c>
      <c r="D56" s="801">
        <v>45715</v>
      </c>
      <c r="E56" s="1041" t="s">
        <v>1220</v>
      </c>
      <c r="F56" s="222" t="s">
        <v>1235</v>
      </c>
      <c r="G56" s="534"/>
      <c r="H56" s="222"/>
      <c r="I56" s="1042">
        <v>1500</v>
      </c>
      <c r="J56" s="765"/>
      <c r="K56" s="1043">
        <v>1500</v>
      </c>
      <c r="L56" s="765">
        <f>K56-I56</f>
        <v>0</v>
      </c>
      <c r="M56" s="951" t="s">
        <v>1407</v>
      </c>
      <c r="N56" s="802">
        <v>45810</v>
      </c>
      <c r="O56" s="766">
        <v>45846</v>
      </c>
      <c r="P56" s="792"/>
      <c r="Q56" s="760"/>
      <c r="R56" s="760"/>
      <c r="S56" s="760"/>
      <c r="T56" s="760"/>
      <c r="U56" s="939"/>
      <c r="V56" s="1152"/>
      <c r="W56" s="7"/>
      <c r="X56" s="7"/>
      <c r="Y56" s="7"/>
      <c r="Z56" s="7"/>
      <c r="AA56" s="7"/>
      <c r="AB56" s="7"/>
      <c r="AC56" s="7"/>
      <c r="AD56" s="7"/>
      <c r="AE56" s="7"/>
      <c r="AF56" s="7"/>
    </row>
    <row r="57" spans="1:32" ht="14.1" customHeight="1" x14ac:dyDescent="0.25">
      <c r="A57" s="512">
        <f t="shared" si="5"/>
        <v>55</v>
      </c>
      <c r="B57" s="199" t="s">
        <v>858</v>
      </c>
      <c r="C57" s="233" t="s">
        <v>262</v>
      </c>
      <c r="D57" s="801">
        <v>45715</v>
      </c>
      <c r="E57" s="1041" t="s">
        <v>1221</v>
      </c>
      <c r="F57" s="222" t="s">
        <v>1234</v>
      </c>
      <c r="G57" s="534"/>
      <c r="H57" s="222"/>
      <c r="I57" s="1042">
        <v>682</v>
      </c>
      <c r="J57" s="765" t="s">
        <v>529</v>
      </c>
      <c r="K57" s="1043">
        <v>682</v>
      </c>
      <c r="L57" s="765">
        <v>0</v>
      </c>
      <c r="M57" s="951" t="s">
        <v>1407</v>
      </c>
      <c r="N57" s="802">
        <v>45810</v>
      </c>
      <c r="O57" s="766">
        <v>45846</v>
      </c>
      <c r="P57" s="766"/>
      <c r="Q57" s="760"/>
      <c r="R57" s="760"/>
      <c r="S57" s="760"/>
      <c r="T57" s="760"/>
      <c r="U57" s="939"/>
      <c r="V57" s="1152"/>
      <c r="W57" s="7"/>
      <c r="X57" s="7"/>
      <c r="Y57" s="7"/>
      <c r="Z57" s="7"/>
      <c r="AA57" s="7"/>
      <c r="AB57" s="7"/>
      <c r="AC57" s="7"/>
      <c r="AD57" s="7"/>
      <c r="AE57" s="7"/>
      <c r="AF57" s="7"/>
    </row>
    <row r="58" spans="1:32" ht="14.1" customHeight="1" x14ac:dyDescent="0.25">
      <c r="A58" s="512">
        <f t="shared" si="5"/>
        <v>56</v>
      </c>
      <c r="B58" s="199" t="s">
        <v>858</v>
      </c>
      <c r="C58" s="233" t="s">
        <v>262</v>
      </c>
      <c r="D58" s="801">
        <v>45715</v>
      </c>
      <c r="E58" s="1041" t="s">
        <v>870</v>
      </c>
      <c r="F58" s="222"/>
      <c r="G58" s="534"/>
      <c r="H58" s="755" t="s">
        <v>563</v>
      </c>
      <c r="I58" s="1042">
        <v>5813</v>
      </c>
      <c r="J58" s="765" t="s">
        <v>1306</v>
      </c>
      <c r="K58" s="765">
        <v>5813</v>
      </c>
      <c r="L58" s="765">
        <v>0</v>
      </c>
      <c r="M58" s="951" t="s">
        <v>1407</v>
      </c>
      <c r="N58" s="802">
        <v>45810</v>
      </c>
      <c r="O58" s="766">
        <v>45846</v>
      </c>
      <c r="P58" s="766"/>
      <c r="Q58" s="760"/>
      <c r="R58" s="760"/>
      <c r="S58" s="760"/>
      <c r="T58" s="760"/>
      <c r="U58" s="939"/>
      <c r="V58" s="1152"/>
      <c r="W58" s="7"/>
      <c r="X58" s="7"/>
      <c r="Y58" s="7"/>
      <c r="Z58" s="7"/>
      <c r="AA58" s="7"/>
      <c r="AB58" s="7"/>
      <c r="AC58" s="7"/>
      <c r="AD58" s="7"/>
      <c r="AE58" s="7"/>
      <c r="AF58" s="7"/>
    </row>
    <row r="59" spans="1:32" ht="14.1" customHeight="1" x14ac:dyDescent="0.25">
      <c r="A59" s="224">
        <f t="shared" si="5"/>
        <v>57</v>
      </c>
      <c r="B59" s="199" t="s">
        <v>858</v>
      </c>
      <c r="C59" s="233" t="s">
        <v>262</v>
      </c>
      <c r="D59" s="222">
        <v>45715</v>
      </c>
      <c r="E59" s="1092" t="s">
        <v>1222</v>
      </c>
      <c r="F59" s="222"/>
      <c r="G59" s="534"/>
      <c r="H59" s="222"/>
      <c r="I59" s="1093">
        <v>2576</v>
      </c>
      <c r="J59" s="765" t="s">
        <v>528</v>
      </c>
      <c r="K59" s="765">
        <v>2576</v>
      </c>
      <c r="L59" s="765">
        <f>I59-K59</f>
        <v>0</v>
      </c>
      <c r="M59" s="1094" t="s">
        <v>1407</v>
      </c>
      <c r="N59" s="333">
        <v>45810</v>
      </c>
      <c r="O59" s="759">
        <v>45846</v>
      </c>
      <c r="P59" s="759" t="s">
        <v>1523</v>
      </c>
      <c r="Q59" s="940"/>
      <c r="R59" s="940"/>
      <c r="S59" s="940"/>
      <c r="T59" s="940"/>
      <c r="U59" s="1095"/>
      <c r="V59" s="1154"/>
      <c r="W59" s="642"/>
      <c r="X59" s="7"/>
      <c r="Y59" s="7"/>
      <c r="Z59" s="7"/>
      <c r="AA59" s="7"/>
      <c r="AB59" s="7"/>
      <c r="AC59" s="7"/>
      <c r="AD59" s="7"/>
      <c r="AE59" s="7"/>
      <c r="AF59" s="7"/>
    </row>
    <row r="60" spans="1:32" ht="14.1" customHeight="1" x14ac:dyDescent="0.25">
      <c r="A60" s="512">
        <f t="shared" si="5"/>
        <v>58</v>
      </c>
      <c r="B60" s="199" t="s">
        <v>858</v>
      </c>
      <c r="C60" s="233" t="s">
        <v>262</v>
      </c>
      <c r="D60" s="801">
        <v>45715</v>
      </c>
      <c r="E60" s="1041" t="s">
        <v>984</v>
      </c>
      <c r="F60" s="222"/>
      <c r="G60" s="534"/>
      <c r="H60" s="755" t="s">
        <v>563</v>
      </c>
      <c r="I60" s="1042">
        <v>1400</v>
      </c>
      <c r="J60" s="765" t="s">
        <v>528</v>
      </c>
      <c r="K60" s="765">
        <v>1400</v>
      </c>
      <c r="L60" s="765">
        <f>I60-K60</f>
        <v>0</v>
      </c>
      <c r="M60" s="951" t="s">
        <v>1407</v>
      </c>
      <c r="N60" s="802">
        <v>45810</v>
      </c>
      <c r="O60" s="766">
        <v>45846</v>
      </c>
      <c r="P60" s="766"/>
      <c r="Q60" s="760"/>
      <c r="R60" s="760"/>
      <c r="S60" s="760"/>
      <c r="T60" s="760"/>
      <c r="U60" s="939"/>
      <c r="V60" s="1152"/>
      <c r="W60" s="7"/>
      <c r="X60" s="7"/>
      <c r="Y60" s="7"/>
      <c r="Z60" s="7"/>
      <c r="AA60" s="7"/>
      <c r="AB60" s="7"/>
      <c r="AC60" s="7"/>
      <c r="AD60" s="7"/>
      <c r="AE60" s="7"/>
      <c r="AF60" s="7"/>
    </row>
    <row r="61" spans="1:32" ht="14.1" customHeight="1" x14ac:dyDescent="0.25">
      <c r="A61" s="512">
        <f t="shared" si="5"/>
        <v>59</v>
      </c>
      <c r="B61" s="199" t="s">
        <v>858</v>
      </c>
      <c r="C61" s="233" t="s">
        <v>262</v>
      </c>
      <c r="D61" s="801">
        <v>45715</v>
      </c>
      <c r="E61" s="1041" t="s">
        <v>985</v>
      </c>
      <c r="F61" s="222"/>
      <c r="G61" s="534"/>
      <c r="H61" s="755" t="s">
        <v>563</v>
      </c>
      <c r="I61" s="1042">
        <v>8108</v>
      </c>
      <c r="J61" s="765" t="s">
        <v>268</v>
      </c>
      <c r="K61" s="765">
        <v>8108</v>
      </c>
      <c r="L61" s="765">
        <f>I61-K61</f>
        <v>0</v>
      </c>
      <c r="M61" s="951" t="s">
        <v>1407</v>
      </c>
      <c r="N61" s="802">
        <v>45810</v>
      </c>
      <c r="O61" s="766">
        <v>45846</v>
      </c>
      <c r="P61" s="766" t="s">
        <v>1490</v>
      </c>
      <c r="Q61" s="760"/>
      <c r="R61" s="760"/>
      <c r="S61" s="760"/>
      <c r="T61" s="760"/>
      <c r="U61" s="939"/>
      <c r="V61" s="1152"/>
      <c r="W61" s="7"/>
      <c r="X61" s="7"/>
      <c r="Y61" s="7"/>
      <c r="Z61" s="7"/>
      <c r="AA61" s="7"/>
      <c r="AB61" s="7"/>
      <c r="AC61" s="7"/>
      <c r="AD61" s="7"/>
      <c r="AE61" s="7"/>
      <c r="AF61" s="7"/>
    </row>
    <row r="62" spans="1:32" ht="14.1" customHeight="1" x14ac:dyDescent="0.25">
      <c r="A62" s="512">
        <f t="shared" si="5"/>
        <v>60</v>
      </c>
      <c r="B62" s="199" t="s">
        <v>858</v>
      </c>
      <c r="C62" s="233" t="s">
        <v>262</v>
      </c>
      <c r="D62" s="801">
        <v>45715</v>
      </c>
      <c r="E62" s="1041" t="s">
        <v>986</v>
      </c>
      <c r="F62" s="222"/>
      <c r="G62" s="534"/>
      <c r="H62" s="755" t="s">
        <v>563</v>
      </c>
      <c r="I62" s="1042">
        <v>16055</v>
      </c>
      <c r="J62" s="765" t="s">
        <v>264</v>
      </c>
      <c r="K62" s="765">
        <v>16055</v>
      </c>
      <c r="L62" s="765">
        <f>I62-K62</f>
        <v>0</v>
      </c>
      <c r="M62" s="223" t="s">
        <v>1407</v>
      </c>
      <c r="N62" s="802">
        <v>45810</v>
      </c>
      <c r="O62" s="766">
        <v>45846</v>
      </c>
      <c r="P62" s="766" t="s">
        <v>1490</v>
      </c>
      <c r="Q62" s="760"/>
      <c r="R62" s="760"/>
      <c r="S62" s="760"/>
      <c r="T62" s="760"/>
      <c r="U62" s="939"/>
      <c r="V62" s="1152"/>
      <c r="W62" s="7"/>
      <c r="X62" s="752">
        <v>45786</v>
      </c>
      <c r="Y62" s="7"/>
      <c r="Z62" s="7"/>
      <c r="AA62" s="7"/>
      <c r="AB62" s="7"/>
      <c r="AC62" s="7"/>
      <c r="AD62" s="7"/>
      <c r="AE62" s="7"/>
      <c r="AF62" s="7"/>
    </row>
    <row r="63" spans="1:32" ht="14.1" customHeight="1" x14ac:dyDescent="0.25">
      <c r="A63" s="512">
        <f t="shared" si="5"/>
        <v>61</v>
      </c>
      <c r="B63" s="199" t="s">
        <v>858</v>
      </c>
      <c r="C63" s="233" t="s">
        <v>262</v>
      </c>
      <c r="D63" s="801">
        <v>45715</v>
      </c>
      <c r="E63" s="1041" t="s">
        <v>1224</v>
      </c>
      <c r="F63" s="222"/>
      <c r="G63" s="534"/>
      <c r="H63" s="222"/>
      <c r="I63" s="1042">
        <v>2008</v>
      </c>
      <c r="J63" s="765" t="s">
        <v>510</v>
      </c>
      <c r="K63" s="765">
        <v>2008</v>
      </c>
      <c r="L63" s="765">
        <f>I63-K63</f>
        <v>0</v>
      </c>
      <c r="M63" s="951" t="s">
        <v>1407</v>
      </c>
      <c r="N63" s="802">
        <v>45810</v>
      </c>
      <c r="O63" s="766">
        <v>45846</v>
      </c>
      <c r="P63" s="766"/>
      <c r="Q63" s="760"/>
      <c r="R63" s="760"/>
      <c r="S63" s="760"/>
      <c r="T63" s="760"/>
      <c r="U63" s="939"/>
      <c r="V63" s="1152"/>
      <c r="W63" s="7"/>
      <c r="X63" s="752">
        <v>45791</v>
      </c>
      <c r="Y63" s="7"/>
      <c r="Z63" s="7"/>
      <c r="AA63" s="7"/>
      <c r="AB63" s="7"/>
      <c r="AC63" s="7"/>
      <c r="AD63" s="7"/>
      <c r="AE63" s="7"/>
      <c r="AF63" s="7"/>
    </row>
    <row r="64" spans="1:32" ht="14.1" customHeight="1" x14ac:dyDescent="0.25">
      <c r="A64" s="512">
        <f t="shared" si="5"/>
        <v>62</v>
      </c>
      <c r="B64" s="199" t="s">
        <v>858</v>
      </c>
      <c r="C64" s="233" t="s">
        <v>262</v>
      </c>
      <c r="D64" s="801">
        <v>45728</v>
      </c>
      <c r="E64" s="1087" t="s">
        <v>986</v>
      </c>
      <c r="F64" s="222"/>
      <c r="G64" s="534" t="s">
        <v>1407</v>
      </c>
      <c r="H64" s="222" t="s">
        <v>563</v>
      </c>
      <c r="I64" s="1042">
        <v>2001</v>
      </c>
      <c r="J64" s="765" t="s">
        <v>264</v>
      </c>
      <c r="K64" s="765">
        <v>2001</v>
      </c>
      <c r="L64" s="765">
        <v>0</v>
      </c>
      <c r="M64" s="223" t="s">
        <v>1407</v>
      </c>
      <c r="N64" s="802">
        <v>45827</v>
      </c>
      <c r="O64" s="939">
        <v>45867</v>
      </c>
      <c r="P64" s="939" t="s">
        <v>799</v>
      </c>
      <c r="Q64" s="760"/>
      <c r="R64" s="760"/>
      <c r="S64" s="760"/>
      <c r="T64" s="760"/>
      <c r="U64" s="939"/>
      <c r="V64" s="1152"/>
      <c r="W64" s="7" t="s">
        <v>1299</v>
      </c>
      <c r="X64" s="7"/>
      <c r="Y64" s="7"/>
      <c r="Z64" s="7"/>
      <c r="AA64" s="7"/>
      <c r="AB64" s="7"/>
      <c r="AC64" s="7"/>
      <c r="AD64" s="7"/>
      <c r="AE64" s="7"/>
      <c r="AF64" s="7"/>
    </row>
    <row r="65" spans="1:32" ht="14.1" customHeight="1" x14ac:dyDescent="0.25">
      <c r="A65" s="512">
        <f t="shared" si="5"/>
        <v>63</v>
      </c>
      <c r="B65" s="199" t="s">
        <v>858</v>
      </c>
      <c r="C65" s="233" t="s">
        <v>262</v>
      </c>
      <c r="D65" s="801">
        <v>45728</v>
      </c>
      <c r="E65" s="1087" t="s">
        <v>971</v>
      </c>
      <c r="F65" s="222"/>
      <c r="G65" s="534" t="s">
        <v>1407</v>
      </c>
      <c r="H65" s="222" t="s">
        <v>1113</v>
      </c>
      <c r="I65" s="1042">
        <v>2532</v>
      </c>
      <c r="J65" s="765" t="s">
        <v>1601</v>
      </c>
      <c r="K65" s="765">
        <v>2532</v>
      </c>
      <c r="L65" s="765">
        <f>I65-K65</f>
        <v>0</v>
      </c>
      <c r="M65" s="951" t="s">
        <v>1407</v>
      </c>
      <c r="N65" s="802">
        <v>45843</v>
      </c>
      <c r="O65" s="939">
        <v>45888</v>
      </c>
      <c r="P65" s="1172" t="s">
        <v>1587</v>
      </c>
      <c r="Q65" s="760"/>
      <c r="R65" s="760"/>
      <c r="S65" s="760"/>
      <c r="T65" s="760"/>
      <c r="U65" s="939"/>
      <c r="V65" s="473"/>
      <c r="W65" s="1091" t="s">
        <v>1300</v>
      </c>
      <c r="X65" s="757">
        <v>45791</v>
      </c>
    </row>
    <row r="66" spans="1:32" ht="14.1" customHeight="1" x14ac:dyDescent="0.25">
      <c r="A66" s="512">
        <f t="shared" si="5"/>
        <v>64</v>
      </c>
      <c r="B66" s="199" t="s">
        <v>858</v>
      </c>
      <c r="C66" s="233" t="s">
        <v>262</v>
      </c>
      <c r="D66" s="801">
        <v>45728</v>
      </c>
      <c r="E66" s="1087" t="s">
        <v>1282</v>
      </c>
      <c r="F66" s="222"/>
      <c r="G66" s="504" t="s">
        <v>1407</v>
      </c>
      <c r="H66" s="222" t="s">
        <v>781</v>
      </c>
      <c r="I66" s="1042">
        <v>2194</v>
      </c>
      <c r="J66" s="765" t="s">
        <v>1461</v>
      </c>
      <c r="K66" s="765">
        <v>2194</v>
      </c>
      <c r="L66" s="765">
        <v>0</v>
      </c>
      <c r="M66" s="951" t="s">
        <v>1407</v>
      </c>
      <c r="N66" s="802">
        <v>45812</v>
      </c>
      <c r="O66" s="939">
        <v>45846</v>
      </c>
      <c r="P66" s="1088" t="s">
        <v>799</v>
      </c>
      <c r="Q66" s="760"/>
      <c r="R66" s="760"/>
      <c r="S66" s="760"/>
      <c r="T66" s="760"/>
      <c r="U66" s="939"/>
      <c r="V66" s="1152"/>
      <c r="W66" s="742" t="s">
        <v>1301</v>
      </c>
      <c r="X66" s="7"/>
      <c r="Y66" s="7"/>
      <c r="Z66" s="7"/>
      <c r="AA66" s="7"/>
      <c r="AB66" s="7"/>
      <c r="AC66" s="7"/>
      <c r="AD66" s="7"/>
      <c r="AE66" s="7"/>
      <c r="AF66" s="7"/>
    </row>
    <row r="67" spans="1:32" ht="14.1" customHeight="1" x14ac:dyDescent="0.25">
      <c r="A67" s="512">
        <f t="shared" si="5"/>
        <v>65</v>
      </c>
      <c r="B67" s="199" t="s">
        <v>858</v>
      </c>
      <c r="C67" s="233" t="s">
        <v>262</v>
      </c>
      <c r="D67" s="801">
        <v>45728</v>
      </c>
      <c r="E67" s="1087" t="s">
        <v>981</v>
      </c>
      <c r="F67" s="222"/>
      <c r="G67" s="534" t="s">
        <v>1407</v>
      </c>
      <c r="H67" s="222" t="s">
        <v>1113</v>
      </c>
      <c r="I67" s="1042">
        <v>4204</v>
      </c>
      <c r="J67" s="765" t="s">
        <v>1306</v>
      </c>
      <c r="K67" s="765">
        <v>4204</v>
      </c>
      <c r="L67" s="765">
        <f>I67-K67</f>
        <v>0</v>
      </c>
      <c r="M67" s="951" t="s">
        <v>1407</v>
      </c>
      <c r="N67" s="802">
        <v>45812</v>
      </c>
      <c r="O67" s="939">
        <v>45846</v>
      </c>
      <c r="P67" s="1088" t="s">
        <v>1506</v>
      </c>
      <c r="Q67" s="760"/>
      <c r="R67" s="760"/>
      <c r="S67" s="760"/>
      <c r="T67" s="760"/>
      <c r="U67" s="939"/>
      <c r="V67" s="1152"/>
      <c r="W67" s="742" t="s">
        <v>1298</v>
      </c>
      <c r="X67" s="752">
        <v>45803</v>
      </c>
      <c r="Y67" s="7"/>
      <c r="Z67" s="7"/>
      <c r="AA67" s="7"/>
      <c r="AB67" s="7"/>
      <c r="AC67" s="7"/>
      <c r="AD67" s="7"/>
      <c r="AE67" s="7"/>
      <c r="AF67" s="7"/>
    </row>
    <row r="68" spans="1:32" ht="14.1" customHeight="1" thickBot="1" x14ac:dyDescent="0.3">
      <c r="A68" s="463"/>
      <c r="B68" s="142"/>
      <c r="C68" s="234"/>
      <c r="D68" s="714"/>
      <c r="E68" s="900" t="s">
        <v>1152</v>
      </c>
      <c r="F68" s="143"/>
      <c r="G68" s="708"/>
      <c r="H68" s="143" t="s">
        <v>1285</v>
      </c>
      <c r="I68" s="1048">
        <f>SUM(I3:I67)</f>
        <v>263376</v>
      </c>
      <c r="J68" s="1049"/>
      <c r="K68" s="1049">
        <f>SUM(K3:K67)</f>
        <v>263467</v>
      </c>
      <c r="L68" s="1108">
        <f>SUM(L3:L67)</f>
        <v>0</v>
      </c>
      <c r="M68" s="950"/>
      <c r="N68" s="716"/>
      <c r="O68" s="523"/>
      <c r="P68" s="523"/>
      <c r="Q68" s="701"/>
      <c r="R68" s="701"/>
      <c r="S68" s="701"/>
      <c r="T68" s="701"/>
      <c r="U68" s="719"/>
      <c r="V68" s="7"/>
    </row>
    <row r="69" spans="1:32" ht="14.1" customHeight="1" thickTop="1" x14ac:dyDescent="0.25">
      <c r="A69" s="720"/>
      <c r="B69" s="702"/>
      <c r="C69" s="721"/>
      <c r="D69" s="722"/>
      <c r="E69" s="901"/>
      <c r="F69" s="723"/>
      <c r="G69" s="743"/>
      <c r="H69" s="723"/>
      <c r="I69" s="791"/>
      <c r="J69" s="724"/>
      <c r="K69" s="724"/>
      <c r="L69" s="724"/>
      <c r="M69" s="1050"/>
      <c r="N69" s="725"/>
      <c r="O69" s="726"/>
      <c r="P69" s="726"/>
      <c r="Q69" s="728"/>
      <c r="R69" s="728"/>
      <c r="S69" s="728"/>
      <c r="T69" s="728"/>
      <c r="U69" s="729"/>
    </row>
    <row r="70" spans="1:32" ht="14.1" customHeight="1" x14ac:dyDescent="0.25">
      <c r="A70" s="720"/>
      <c r="B70" s="702"/>
      <c r="C70" s="721"/>
      <c r="D70" s="722"/>
      <c r="E70" s="901"/>
      <c r="F70" s="723"/>
      <c r="G70" s="709"/>
      <c r="H70" s="723"/>
      <c r="I70" s="791"/>
      <c r="J70" s="724"/>
      <c r="K70" s="724"/>
      <c r="L70" s="724"/>
      <c r="M70" s="1050"/>
      <c r="N70" s="725"/>
      <c r="O70" s="726"/>
      <c r="P70" s="726"/>
      <c r="Q70" s="728"/>
      <c r="R70" s="728"/>
      <c r="S70" s="728"/>
      <c r="T70" s="728"/>
      <c r="U70" s="729"/>
    </row>
    <row r="71" spans="1:32" ht="14.1" customHeight="1" x14ac:dyDescent="0.25">
      <c r="A71" s="720"/>
      <c r="B71" s="702"/>
      <c r="C71" s="721"/>
      <c r="D71" s="722"/>
      <c r="E71" s="901"/>
      <c r="F71" s="723"/>
      <c r="G71" s="709"/>
      <c r="H71" s="723"/>
      <c r="I71" s="791"/>
      <c r="J71" s="724"/>
      <c r="K71" s="724"/>
      <c r="L71" s="724"/>
      <c r="M71" s="1050"/>
      <c r="N71" s="725"/>
      <c r="O71" s="726"/>
      <c r="P71" s="726"/>
      <c r="Q71" s="728"/>
      <c r="R71" s="728"/>
      <c r="S71" s="728"/>
      <c r="T71" s="728"/>
      <c r="U71" s="729"/>
    </row>
    <row r="72" spans="1:32" x14ac:dyDescent="0.25">
      <c r="Q72" s="728"/>
      <c r="R72" s="728"/>
      <c r="S72" s="728"/>
      <c r="T72" s="728"/>
      <c r="W72" s="7"/>
      <c r="X72" s="7"/>
      <c r="Y72" s="7"/>
      <c r="Z72" s="7"/>
      <c r="AA72" s="7"/>
      <c r="AB72" s="7"/>
      <c r="AC72" s="7"/>
      <c r="AD72" s="7"/>
      <c r="AE72" s="7"/>
      <c r="AF72" s="7"/>
    </row>
    <row r="73" spans="1:32" x14ac:dyDescent="0.25">
      <c r="D73" s="734" t="s">
        <v>1196</v>
      </c>
      <c r="E73" s="734">
        <v>246444</v>
      </c>
      <c r="Q73" s="728"/>
      <c r="R73" s="728"/>
      <c r="S73" s="728"/>
      <c r="T73" s="728"/>
    </row>
    <row r="74" spans="1:32" x14ac:dyDescent="0.25">
      <c r="D74" s="735" t="s">
        <v>1225</v>
      </c>
      <c r="E74" s="902">
        <f>I68</f>
        <v>263376</v>
      </c>
      <c r="Q74" s="728"/>
      <c r="R74" s="728"/>
      <c r="S74" s="728"/>
      <c r="T74" s="728"/>
    </row>
    <row r="75" spans="1:32" x14ac:dyDescent="0.25">
      <c r="D75" s="736"/>
      <c r="E75" s="736"/>
      <c r="Q75" s="728"/>
      <c r="R75" s="728"/>
      <c r="S75" s="728"/>
      <c r="T75" s="728"/>
    </row>
    <row r="76" spans="1:32" x14ac:dyDescent="0.25">
      <c r="O76" s="730"/>
      <c r="P76" s="730"/>
      <c r="Q76" s="728"/>
      <c r="R76" s="728"/>
      <c r="S76" s="728"/>
      <c r="T76" s="728"/>
    </row>
    <row r="77" spans="1:32" x14ac:dyDescent="0.25">
      <c r="O77" s="730"/>
      <c r="P77" s="730"/>
      <c r="Q77" s="728"/>
      <c r="R77" s="728"/>
      <c r="S77" s="728"/>
      <c r="T77" s="728"/>
    </row>
    <row r="78" spans="1:32" x14ac:dyDescent="0.25">
      <c r="D78" s="63" t="s">
        <v>1122</v>
      </c>
      <c r="E78" s="1223" t="s">
        <v>1613</v>
      </c>
      <c r="F78" s="1223"/>
      <c r="O78" s="730"/>
      <c r="P78" s="730"/>
      <c r="Q78" s="728"/>
      <c r="R78" s="728"/>
      <c r="S78" s="728"/>
      <c r="T78" s="728"/>
    </row>
    <row r="79" spans="1:32" x14ac:dyDescent="0.25">
      <c r="D79" s="731" t="s">
        <v>400</v>
      </c>
      <c r="E79" s="45">
        <v>65</v>
      </c>
      <c r="F79" s="761" t="s">
        <v>1603</v>
      </c>
      <c r="Q79" s="727"/>
      <c r="R79" s="727"/>
      <c r="S79" s="727"/>
      <c r="T79" s="727"/>
    </row>
    <row r="80" spans="1:32" x14ac:dyDescent="0.25">
      <c r="D80" s="63" t="s">
        <v>201</v>
      </c>
      <c r="E80" s="903">
        <f>E74</f>
        <v>263376</v>
      </c>
      <c r="F80" s="762"/>
      <c r="Q80" s="732"/>
      <c r="R80" s="732"/>
      <c r="S80" s="732"/>
      <c r="T80" s="732"/>
    </row>
    <row r="81" spans="1:20" x14ac:dyDescent="0.25">
      <c r="D81" s="63" t="s">
        <v>202</v>
      </c>
      <c r="E81" s="318">
        <f>K68</f>
        <v>263467</v>
      </c>
      <c r="F81" s="275" t="s">
        <v>1604</v>
      </c>
      <c r="Q81" s="733"/>
      <c r="R81" s="703"/>
      <c r="S81" s="703"/>
      <c r="T81" s="703"/>
    </row>
    <row r="82" spans="1:20" x14ac:dyDescent="0.25">
      <c r="D82" s="63" t="s">
        <v>203</v>
      </c>
      <c r="E82" s="63">
        <v>174920</v>
      </c>
      <c r="F82" s="12"/>
      <c r="N82" s="730"/>
      <c r="Q82" s="703"/>
      <c r="R82" s="703"/>
      <c r="S82" s="703"/>
      <c r="T82" s="703"/>
    </row>
    <row r="83" spans="1:20" x14ac:dyDescent="0.25">
      <c r="D83" s="45" t="s">
        <v>204</v>
      </c>
      <c r="E83" s="319">
        <f>E81-E82</f>
        <v>88547</v>
      </c>
      <c r="F83" s="763" t="s">
        <v>1308</v>
      </c>
      <c r="N83" s="730"/>
      <c r="Q83" s="703"/>
      <c r="R83" s="703"/>
      <c r="S83" s="703"/>
      <c r="T83" s="703"/>
    </row>
    <row r="84" spans="1:20" ht="26.25" customHeight="1" x14ac:dyDescent="0.25">
      <c r="D84" s="45" t="s">
        <v>205</v>
      </c>
      <c r="E84" s="904">
        <f>E80-E81</f>
        <v>-91</v>
      </c>
      <c r="F84" s="787" t="s">
        <v>1605</v>
      </c>
      <c r="N84" s="730"/>
      <c r="Q84" s="703"/>
      <c r="R84" s="703"/>
      <c r="S84" s="703"/>
      <c r="T84" s="703"/>
    </row>
    <row r="85" spans="1:20" x14ac:dyDescent="0.25">
      <c r="D85" s="12" t="s">
        <v>1243</v>
      </c>
      <c r="E85" s="707">
        <v>2</v>
      </c>
      <c r="F85" s="707"/>
      <c r="Q85" s="703"/>
      <c r="R85" s="703"/>
      <c r="S85" s="703"/>
      <c r="T85" s="703"/>
    </row>
    <row r="86" spans="1:20" x14ac:dyDescent="0.25">
      <c r="A86" s="1229" t="s">
        <v>1311</v>
      </c>
      <c r="B86" s="1229"/>
      <c r="C86" s="1229"/>
      <c r="D86" s="1229"/>
      <c r="E86" s="1229"/>
      <c r="Q86" s="733"/>
      <c r="R86" s="703"/>
      <c r="S86" s="703"/>
      <c r="T86" s="703"/>
    </row>
    <row r="87" spans="1:20" x14ac:dyDescent="0.25">
      <c r="A87" s="161" t="s">
        <v>992</v>
      </c>
      <c r="B87" s="153"/>
      <c r="C87" s="153"/>
      <c r="D87" s="707" t="s">
        <v>888</v>
      </c>
      <c r="E87" s="707" t="s">
        <v>889</v>
      </c>
      <c r="Q87" s="727"/>
      <c r="R87" s="727"/>
      <c r="S87" s="727"/>
      <c r="T87" s="727"/>
    </row>
    <row r="88" spans="1:20" x14ac:dyDescent="0.25">
      <c r="A88" s="140">
        <v>45746</v>
      </c>
      <c r="B88" s="140"/>
      <c r="C88" s="140"/>
      <c r="D88" s="143">
        <v>45755</v>
      </c>
      <c r="E88" s="707">
        <f>D88-A88</f>
        <v>9</v>
      </c>
      <c r="Q88" s="727"/>
      <c r="R88" s="727"/>
      <c r="S88" s="727"/>
      <c r="T88" s="727"/>
    </row>
    <row r="89" spans="1:20" x14ac:dyDescent="0.25">
      <c r="A89" s="140">
        <v>45814</v>
      </c>
      <c r="B89" s="140"/>
      <c r="C89" s="140"/>
      <c r="D89" s="143">
        <v>45824</v>
      </c>
      <c r="E89" s="707">
        <f>D89-A89</f>
        <v>10</v>
      </c>
      <c r="Q89" s="727"/>
      <c r="R89" s="727"/>
      <c r="S89" s="727"/>
      <c r="T89" s="727"/>
    </row>
    <row r="90" spans="1:20" x14ac:dyDescent="0.25">
      <c r="Q90" s="727"/>
      <c r="R90" s="727"/>
      <c r="S90" s="727"/>
      <c r="T90" s="727"/>
    </row>
    <row r="95" spans="1:20" x14ac:dyDescent="0.25">
      <c r="Q95" s="703"/>
      <c r="R95" s="703"/>
      <c r="S95" s="703"/>
      <c r="T95" s="703"/>
    </row>
    <row r="96" spans="1:20" x14ac:dyDescent="0.25">
      <c r="Q96" s="727"/>
      <c r="R96" s="727"/>
      <c r="S96" s="727"/>
      <c r="T96" s="727"/>
    </row>
    <row r="97" spans="17:20" x14ac:dyDescent="0.25">
      <c r="Q97" s="703"/>
      <c r="R97" s="703"/>
      <c r="S97" s="703"/>
      <c r="T97" s="703"/>
    </row>
    <row r="98" spans="17:20" x14ac:dyDescent="0.25">
      <c r="Q98" s="733"/>
      <c r="R98" s="703"/>
      <c r="S98" s="703"/>
      <c r="T98" s="703"/>
    </row>
    <row r="99" spans="17:20" x14ac:dyDescent="0.25">
      <c r="Q99" s="733"/>
      <c r="R99" s="703"/>
      <c r="S99" s="703"/>
      <c r="T99" s="703"/>
    </row>
    <row r="100" spans="17:20" x14ac:dyDescent="0.25">
      <c r="Q100" s="732"/>
      <c r="R100" s="732"/>
      <c r="S100" s="732"/>
      <c r="T100" s="732"/>
    </row>
    <row r="101" spans="17:20" x14ac:dyDescent="0.25">
      <c r="Q101" s="732"/>
      <c r="R101" s="732"/>
      <c r="S101" s="732"/>
      <c r="T101" s="732"/>
    </row>
    <row r="103" spans="17:20" x14ac:dyDescent="0.25">
      <c r="Q103" s="703"/>
      <c r="R103" s="703"/>
      <c r="S103" s="703"/>
      <c r="T103" s="703"/>
    </row>
  </sheetData>
  <autoFilter ref="A2:W71" xr:uid="{AAA89A18-F1DE-40D5-B581-CF8C0CC2B36F}"/>
  <sortState xmlns:xlrd2="http://schemas.microsoft.com/office/spreadsheetml/2017/richdata2" ref="A3:AF67">
    <sortCondition ref="N3:N67"/>
  </sortState>
  <mergeCells count="3">
    <mergeCell ref="A1:W1"/>
    <mergeCell ref="E78:F78"/>
    <mergeCell ref="A86:E86"/>
  </mergeCells>
  <phoneticPr fontId="5" type="noConversion"/>
  <conditionalFormatting sqref="E50:E67">
    <cfRule type="duplicateValues" dxfId="19" priority="55"/>
  </conditionalFormatting>
  <conditionalFormatting sqref="E85 E1:E49 E68:E77 E87:E1048576">
    <cfRule type="duplicateValues" dxfId="18" priority="3"/>
  </conditionalFormatting>
  <conditionalFormatting sqref="E87:E1048576 E1:E85">
    <cfRule type="duplicateValues" dxfId="17" priority="1"/>
  </conditionalFormatting>
  <pageMargins left="0.7" right="0.7" top="0.75" bottom="0.75" header="0.3" footer="0.3"/>
  <pageSetup paperSize="9" scale="93" orientation="portrait" r:id="rId1"/>
  <colBreaks count="1" manualBreakCount="1">
    <brk id="9"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9790-BB1F-4F0D-95BD-C4DBD2940ED1}">
  <sheetPr codeName="Sheet1" filterMode="1"/>
  <dimension ref="A1:AF398"/>
  <sheetViews>
    <sheetView topLeftCell="K1" zoomScale="156" zoomScaleNormal="120" workbookViewId="0">
      <selection activeCell="P9" sqref="P9"/>
    </sheetView>
  </sheetViews>
  <sheetFormatPr defaultColWidth="9.140625" defaultRowHeight="12.75" x14ac:dyDescent="0.2"/>
  <cols>
    <col min="1" max="1" width="9" style="2" customWidth="1"/>
    <col min="2" max="2" width="11.42578125" style="144" customWidth="1"/>
    <col min="3" max="4" width="12.7109375" style="2" customWidth="1"/>
    <col min="5" max="5" width="18.140625" style="2" customWidth="1"/>
    <col min="6" max="6" width="12.140625" style="820" customWidth="1"/>
    <col min="7" max="7" width="21.140625" style="2" customWidth="1"/>
    <col min="8" max="8" width="16.7109375" style="2" customWidth="1"/>
    <col min="9" max="9" width="16.85546875" style="820" customWidth="1"/>
    <col min="10" max="10" width="8.5703125" style="144" customWidth="1"/>
    <col min="11" max="11" width="11" style="2" customWidth="1"/>
    <col min="12" max="12" width="16.7109375" style="929" customWidth="1"/>
    <col min="13" max="13" width="12.7109375" style="1017" customWidth="1"/>
    <col min="14" max="14" width="18.7109375" style="144" customWidth="1"/>
    <col min="15" max="15" width="24.85546875" style="1023" customWidth="1"/>
    <col min="16" max="16" width="14.140625" style="1" customWidth="1"/>
    <col min="17" max="17" width="23.5703125" style="144" hidden="1" customWidth="1"/>
    <col min="18" max="18" width="17.140625" style="144" hidden="1" customWidth="1"/>
    <col min="19" max="19" width="20.7109375" style="1" hidden="1" customWidth="1"/>
    <col min="20" max="20" width="20.7109375" style="1" customWidth="1"/>
    <col min="21" max="21" width="35.140625" style="2" hidden="1" customWidth="1"/>
    <col min="22" max="22" width="10.140625" style="2" hidden="1" customWidth="1"/>
    <col min="23" max="23" width="18.140625" style="2" hidden="1" customWidth="1"/>
    <col min="24" max="24" width="29.85546875" style="144" hidden="1" customWidth="1"/>
    <col min="25" max="25" width="14.140625" style="2" hidden="1" customWidth="1"/>
    <col min="26" max="32" width="9.140625" style="2" hidden="1" customWidth="1"/>
    <col min="33" max="16384" width="9.140625" style="2"/>
  </cols>
  <sheetData>
    <row r="1" spans="1:32" s="508" customFormat="1" ht="17.25" customHeight="1" x14ac:dyDescent="0.25">
      <c r="A1" s="1232" t="s">
        <v>886</v>
      </c>
      <c r="B1" s="1233"/>
      <c r="C1" s="1233"/>
      <c r="D1" s="1233"/>
      <c r="E1" s="1233"/>
      <c r="F1" s="1234"/>
      <c r="G1" s="1234"/>
      <c r="H1" s="1233"/>
      <c r="I1" s="1233"/>
      <c r="J1" s="1235"/>
      <c r="K1" s="1234"/>
      <c r="L1" s="1236"/>
      <c r="M1" s="1234"/>
      <c r="N1" s="1237"/>
      <c r="O1" s="1238"/>
      <c r="P1" s="1239"/>
      <c r="Q1" s="1235"/>
      <c r="R1" s="1240"/>
      <c r="S1" s="1233"/>
      <c r="T1" s="1233"/>
      <c r="U1" s="1239"/>
      <c r="V1" s="1233"/>
      <c r="W1" s="1233"/>
      <c r="X1" s="1233"/>
      <c r="Y1" s="1233"/>
    </row>
    <row r="2" spans="1:32" s="814" customFormat="1" ht="18.75" customHeight="1" x14ac:dyDescent="0.25">
      <c r="A2" s="809" t="s">
        <v>3</v>
      </c>
      <c r="B2" s="810" t="s">
        <v>2</v>
      </c>
      <c r="C2" s="810" t="s">
        <v>4</v>
      </c>
      <c r="D2" s="809" t="s">
        <v>13</v>
      </c>
      <c r="E2" s="945" t="s">
        <v>0</v>
      </c>
      <c r="F2" s="811" t="s">
        <v>893</v>
      </c>
      <c r="G2" s="812" t="s">
        <v>117</v>
      </c>
      <c r="H2" s="810" t="s">
        <v>481</v>
      </c>
      <c r="I2" s="1018" t="s">
        <v>1669</v>
      </c>
      <c r="J2" s="810" t="s">
        <v>5</v>
      </c>
      <c r="K2" s="810" t="s">
        <v>432</v>
      </c>
      <c r="L2" s="938" t="s">
        <v>1668</v>
      </c>
      <c r="M2" s="1012" t="s">
        <v>760</v>
      </c>
      <c r="N2" s="780" t="s">
        <v>1610</v>
      </c>
      <c r="O2" s="1020" t="s">
        <v>922</v>
      </c>
      <c r="P2" s="813" t="s">
        <v>1011</v>
      </c>
      <c r="Q2" s="1109" t="s">
        <v>1606</v>
      </c>
      <c r="R2" s="886" t="s">
        <v>1430</v>
      </c>
      <c r="S2" s="813" t="s">
        <v>1331</v>
      </c>
      <c r="T2" s="914" t="s">
        <v>1288</v>
      </c>
      <c r="U2" s="915" t="s">
        <v>1466</v>
      </c>
      <c r="V2" s="916" t="s">
        <v>12</v>
      </c>
      <c r="W2" s="916" t="s">
        <v>1465</v>
      </c>
      <c r="X2" s="28" t="s">
        <v>336</v>
      </c>
      <c r="Y2" s="27" t="s">
        <v>328</v>
      </c>
      <c r="Z2" s="917" t="s">
        <v>1</v>
      </c>
      <c r="AA2" s="917" t="s">
        <v>7</v>
      </c>
      <c r="AB2" s="917" t="s">
        <v>6</v>
      </c>
      <c r="AC2" s="918" t="s">
        <v>946</v>
      </c>
      <c r="AD2" s="918" t="s">
        <v>9</v>
      </c>
      <c r="AE2" s="918" t="s">
        <v>324</v>
      </c>
      <c r="AF2" s="795" t="s">
        <v>948</v>
      </c>
    </row>
    <row r="3" spans="1:32" s="846" customFormat="1" ht="10.5" hidden="1" customHeight="1" x14ac:dyDescent="0.2">
      <c r="A3" s="871">
        <f t="shared" ref="A3:A34" si="0">ROW()-2</f>
        <v>1</v>
      </c>
      <c r="B3" s="872" t="s">
        <v>858</v>
      </c>
      <c r="C3" s="872" t="s">
        <v>884</v>
      </c>
      <c r="D3" s="873">
        <v>45721</v>
      </c>
      <c r="E3" s="864" t="s">
        <v>994</v>
      </c>
      <c r="F3" s="862" t="s">
        <v>1247</v>
      </c>
      <c r="G3" s="874" t="s">
        <v>1066</v>
      </c>
      <c r="H3" s="845" t="s">
        <v>1034</v>
      </c>
      <c r="I3" s="1114" t="s">
        <v>1438</v>
      </c>
      <c r="J3" s="881">
        <v>2000</v>
      </c>
      <c r="K3" s="864"/>
      <c r="L3" s="887"/>
      <c r="M3" s="1015">
        <f t="shared" ref="M3:M34" si="1">J3-L3</f>
        <v>2000</v>
      </c>
      <c r="N3" s="845"/>
      <c r="O3" s="946">
        <v>45802</v>
      </c>
      <c r="P3" s="844">
        <v>45874</v>
      </c>
      <c r="Q3" s="879"/>
      <c r="R3" s="879" t="s">
        <v>1353</v>
      </c>
      <c r="S3" s="844"/>
      <c r="T3" s="844"/>
      <c r="U3" s="912"/>
      <c r="V3" s="845"/>
      <c r="W3" s="845"/>
      <c r="X3" s="705"/>
      <c r="Y3" s="461"/>
      <c r="Z3" s="864"/>
      <c r="AA3" s="864"/>
      <c r="AB3" s="864"/>
      <c r="AC3" s="864"/>
      <c r="AD3" s="864"/>
      <c r="AE3" s="864"/>
      <c r="AF3" s="864"/>
    </row>
    <row r="4" spans="1:32" s="846" customFormat="1" ht="10.5" hidden="1" customHeight="1" x14ac:dyDescent="0.2">
      <c r="A4" s="871">
        <f t="shared" si="0"/>
        <v>2</v>
      </c>
      <c r="B4" s="872" t="s">
        <v>858</v>
      </c>
      <c r="C4" s="872" t="s">
        <v>884</v>
      </c>
      <c r="D4" s="873">
        <v>45708</v>
      </c>
      <c r="E4" s="864" t="s">
        <v>882</v>
      </c>
      <c r="F4" s="862"/>
      <c r="G4" s="874"/>
      <c r="H4" s="845" t="s">
        <v>1113</v>
      </c>
      <c r="I4" s="1143" t="s">
        <v>1460</v>
      </c>
      <c r="J4" s="881">
        <v>2000</v>
      </c>
      <c r="K4" s="864"/>
      <c r="L4" s="887"/>
      <c r="M4" s="1015">
        <f t="shared" si="1"/>
        <v>2000</v>
      </c>
      <c r="N4" s="845"/>
      <c r="O4" s="946">
        <v>45833</v>
      </c>
      <c r="P4" s="844">
        <v>45870</v>
      </c>
      <c r="Q4" s="879"/>
      <c r="R4" s="879" t="s">
        <v>1402</v>
      </c>
      <c r="S4" s="844"/>
      <c r="T4" s="878"/>
      <c r="U4" s="912"/>
      <c r="V4" s="845"/>
      <c r="W4" s="845"/>
      <c r="X4" s="705"/>
      <c r="Y4" s="461"/>
      <c r="Z4" s="864"/>
      <c r="AA4" s="864"/>
      <c r="AB4" s="864"/>
      <c r="AC4" s="864"/>
      <c r="AD4" s="864"/>
      <c r="AE4" s="864"/>
      <c r="AF4" s="864"/>
    </row>
    <row r="5" spans="1:32" s="846" customFormat="1" ht="10.5" hidden="1" customHeight="1" x14ac:dyDescent="0.2">
      <c r="A5" s="871">
        <f t="shared" si="0"/>
        <v>3</v>
      </c>
      <c r="B5" s="872" t="s">
        <v>858</v>
      </c>
      <c r="C5" s="872" t="s">
        <v>884</v>
      </c>
      <c r="D5" s="873">
        <v>45708</v>
      </c>
      <c r="E5" s="864" t="s">
        <v>1211</v>
      </c>
      <c r="F5" s="862"/>
      <c r="G5" s="874"/>
      <c r="H5" s="845" t="s">
        <v>781</v>
      </c>
      <c r="I5" s="1143" t="s">
        <v>148</v>
      </c>
      <c r="J5" s="881">
        <v>2626</v>
      </c>
      <c r="K5" s="864"/>
      <c r="L5" s="887"/>
      <c r="M5" s="1015">
        <f t="shared" si="1"/>
        <v>2626</v>
      </c>
      <c r="N5" s="845"/>
      <c r="O5" s="946">
        <v>45853</v>
      </c>
      <c r="P5" s="844">
        <v>45893</v>
      </c>
      <c r="Q5" s="879"/>
      <c r="R5" s="879" t="s">
        <v>1393</v>
      </c>
      <c r="S5" s="844"/>
      <c r="T5" s="844"/>
      <c r="U5" s="912"/>
      <c r="V5" s="845"/>
      <c r="W5" s="845"/>
      <c r="X5" s="705"/>
      <c r="Y5" s="461"/>
      <c r="Z5" s="864"/>
      <c r="AA5" s="864"/>
      <c r="AB5" s="864"/>
      <c r="AC5" s="864"/>
      <c r="AD5" s="864"/>
      <c r="AE5" s="864"/>
      <c r="AF5" s="864"/>
    </row>
    <row r="6" spans="1:32" s="846" customFormat="1" ht="10.5" hidden="1" customHeight="1" x14ac:dyDescent="0.2">
      <c r="A6" s="871">
        <f t="shared" si="0"/>
        <v>4</v>
      </c>
      <c r="B6" s="872" t="s">
        <v>858</v>
      </c>
      <c r="C6" s="872" t="s">
        <v>884</v>
      </c>
      <c r="D6" s="873">
        <v>45737</v>
      </c>
      <c r="E6" s="864" t="s">
        <v>1293</v>
      </c>
      <c r="F6" s="862"/>
      <c r="G6" s="874"/>
      <c r="H6" s="845"/>
      <c r="I6" s="1143" t="s">
        <v>148</v>
      </c>
      <c r="J6" s="881">
        <v>4409</v>
      </c>
      <c r="K6" s="864"/>
      <c r="L6" s="887"/>
      <c r="M6" s="1015">
        <f t="shared" si="1"/>
        <v>4409</v>
      </c>
      <c r="N6" s="845"/>
      <c r="O6" s="946">
        <v>45838</v>
      </c>
      <c r="P6" s="844">
        <v>45873</v>
      </c>
      <c r="Q6" s="879"/>
      <c r="R6" s="879" t="s">
        <v>1386</v>
      </c>
      <c r="S6" s="844"/>
      <c r="T6" s="844"/>
      <c r="U6" s="912"/>
      <c r="V6" s="845"/>
      <c r="W6" s="845"/>
      <c r="X6" s="705"/>
      <c r="Y6" s="461"/>
      <c r="Z6" s="864"/>
      <c r="AA6" s="864"/>
      <c r="AB6" s="864"/>
      <c r="AC6" s="864"/>
      <c r="AD6" s="864"/>
      <c r="AE6" s="864"/>
      <c r="AF6" s="864"/>
    </row>
    <row r="7" spans="1:32" s="846" customFormat="1" ht="10.5" hidden="1" customHeight="1" x14ac:dyDescent="0.2">
      <c r="A7" s="871">
        <f t="shared" si="0"/>
        <v>5</v>
      </c>
      <c r="B7" s="872" t="s">
        <v>858</v>
      </c>
      <c r="C7" s="872" t="s">
        <v>884</v>
      </c>
      <c r="D7" s="873">
        <v>45708</v>
      </c>
      <c r="E7" s="864" t="s">
        <v>1215</v>
      </c>
      <c r="F7" s="875" t="s">
        <v>1670</v>
      </c>
      <c r="G7" s="874"/>
      <c r="H7" s="845" t="s">
        <v>781</v>
      </c>
      <c r="I7" s="1143" t="s">
        <v>148</v>
      </c>
      <c r="J7" s="881">
        <v>1181</v>
      </c>
      <c r="K7" s="864"/>
      <c r="L7" s="887"/>
      <c r="M7" s="1015">
        <f t="shared" si="1"/>
        <v>1181</v>
      </c>
      <c r="N7" s="845"/>
      <c r="O7" s="946">
        <v>45843</v>
      </c>
      <c r="P7" s="844">
        <v>45873</v>
      </c>
      <c r="Q7" s="879"/>
      <c r="R7" s="879" t="s">
        <v>1392</v>
      </c>
      <c r="S7" s="844"/>
      <c r="T7" s="844"/>
      <c r="U7" s="912"/>
      <c r="V7" s="845"/>
      <c r="W7" s="845"/>
      <c r="X7" s="705"/>
      <c r="Y7" s="461"/>
      <c r="Z7" s="864"/>
      <c r="AA7" s="864"/>
      <c r="AB7" s="864"/>
      <c r="AC7" s="864"/>
      <c r="AD7" s="864"/>
      <c r="AE7" s="864"/>
      <c r="AF7" s="864"/>
    </row>
    <row r="8" spans="1:32" s="846" customFormat="1" ht="10.5" customHeight="1" x14ac:dyDescent="0.2">
      <c r="A8" s="833">
        <f t="shared" si="0"/>
        <v>6</v>
      </c>
      <c r="B8" s="834" t="s">
        <v>858</v>
      </c>
      <c r="C8" s="834" t="s">
        <v>884</v>
      </c>
      <c r="D8" s="835">
        <v>45680</v>
      </c>
      <c r="E8" s="865" t="s">
        <v>1109</v>
      </c>
      <c r="F8" s="837" t="s">
        <v>1165</v>
      </c>
      <c r="G8" s="767" t="s">
        <v>1166</v>
      </c>
      <c r="H8" s="838" t="s">
        <v>781</v>
      </c>
      <c r="I8" s="1113" t="s">
        <v>1446</v>
      </c>
      <c r="J8" s="865">
        <v>8104</v>
      </c>
      <c r="K8" s="956" t="s">
        <v>822</v>
      </c>
      <c r="L8" s="942">
        <v>8104</v>
      </c>
      <c r="M8" s="1013">
        <f t="shared" si="1"/>
        <v>0</v>
      </c>
      <c r="N8" s="888" t="s">
        <v>398</v>
      </c>
      <c r="O8" s="957">
        <v>45782</v>
      </c>
      <c r="P8" s="842">
        <v>45820</v>
      </c>
      <c r="Q8" s="843"/>
      <c r="R8" s="843" t="s">
        <v>1376</v>
      </c>
      <c r="S8" s="842"/>
      <c r="T8" s="842" t="s">
        <v>1332</v>
      </c>
      <c r="U8" s="880" t="s">
        <v>1120</v>
      </c>
      <c r="V8" s="845"/>
      <c r="W8" s="845"/>
      <c r="X8" s="705"/>
      <c r="Y8" s="461"/>
      <c r="Z8" s="864"/>
      <c r="AA8" s="864"/>
      <c r="AB8" s="864"/>
      <c r="AC8" s="864"/>
      <c r="AD8" s="864"/>
      <c r="AE8" s="864"/>
      <c r="AF8" s="864"/>
    </row>
    <row r="9" spans="1:32" s="846" customFormat="1" ht="10.5" customHeight="1" x14ac:dyDescent="0.2">
      <c r="A9" s="833">
        <f t="shared" si="0"/>
        <v>7</v>
      </c>
      <c r="B9" s="834" t="s">
        <v>858</v>
      </c>
      <c r="C9" s="834" t="s">
        <v>884</v>
      </c>
      <c r="D9" s="835">
        <v>45708</v>
      </c>
      <c r="E9" s="836" t="s">
        <v>1109</v>
      </c>
      <c r="F9" s="837" t="s">
        <v>1165</v>
      </c>
      <c r="G9" s="767" t="s">
        <v>1166</v>
      </c>
      <c r="H9" s="838" t="s">
        <v>1113</v>
      </c>
      <c r="I9" s="1113" t="s">
        <v>1446</v>
      </c>
      <c r="J9" s="865">
        <v>2306</v>
      </c>
      <c r="K9" s="956" t="s">
        <v>822</v>
      </c>
      <c r="L9" s="942">
        <v>2306</v>
      </c>
      <c r="M9" s="1013">
        <f t="shared" si="1"/>
        <v>0</v>
      </c>
      <c r="N9" s="838" t="s">
        <v>1443</v>
      </c>
      <c r="O9" s="957">
        <v>45802</v>
      </c>
      <c r="P9" s="842">
        <v>45839</v>
      </c>
      <c r="Q9" s="843"/>
      <c r="R9" s="843" t="s">
        <v>1353</v>
      </c>
      <c r="S9" s="842"/>
      <c r="T9" s="842" t="s">
        <v>1332</v>
      </c>
      <c r="U9" s="912"/>
      <c r="V9" s="845"/>
      <c r="W9" s="845"/>
      <c r="X9" s="705"/>
      <c r="Y9" s="461"/>
      <c r="Z9" s="864"/>
      <c r="AA9" s="864"/>
      <c r="AB9" s="864"/>
      <c r="AC9" s="864"/>
      <c r="AD9" s="864"/>
      <c r="AE9" s="864"/>
      <c r="AF9" s="864"/>
    </row>
    <row r="10" spans="1:32" s="846" customFormat="1" ht="10.5" hidden="1" customHeight="1" x14ac:dyDescent="0.2">
      <c r="A10" s="833">
        <f t="shared" si="0"/>
        <v>8</v>
      </c>
      <c r="B10" s="834" t="s">
        <v>858</v>
      </c>
      <c r="C10" s="834" t="s">
        <v>884</v>
      </c>
      <c r="D10" s="835">
        <v>45680</v>
      </c>
      <c r="E10" s="836" t="s">
        <v>24</v>
      </c>
      <c r="F10" s="837" t="s">
        <v>1170</v>
      </c>
      <c r="G10" s="767" t="s">
        <v>1169</v>
      </c>
      <c r="H10" s="838" t="s">
        <v>1033</v>
      </c>
      <c r="I10" s="1112" t="s">
        <v>1458</v>
      </c>
      <c r="J10" s="865">
        <v>2000</v>
      </c>
      <c r="K10" s="836" t="s">
        <v>218</v>
      </c>
      <c r="L10" s="942">
        <v>2000</v>
      </c>
      <c r="M10" s="1013">
        <f t="shared" si="1"/>
        <v>0</v>
      </c>
      <c r="N10" s="838"/>
      <c r="O10" s="957">
        <v>45823</v>
      </c>
      <c r="P10" s="842">
        <v>45853</v>
      </c>
      <c r="Q10" s="843"/>
      <c r="R10" s="843" t="s">
        <v>1389</v>
      </c>
      <c r="S10" s="842"/>
      <c r="T10" s="842" t="s">
        <v>1332</v>
      </c>
      <c r="U10" s="912" t="s">
        <v>1134</v>
      </c>
      <c r="V10" s="845"/>
      <c r="W10" s="845"/>
      <c r="X10" s="705"/>
      <c r="Y10" s="461"/>
      <c r="Z10" s="461"/>
      <c r="AA10" s="461"/>
      <c r="AB10" s="461"/>
      <c r="AC10" s="461"/>
      <c r="AD10" s="461"/>
      <c r="AE10" s="461"/>
      <c r="AF10" s="461"/>
    </row>
    <row r="11" spans="1:32" s="846" customFormat="1" ht="10.5" hidden="1" customHeight="1" x14ac:dyDescent="0.2">
      <c r="A11" s="851">
        <f t="shared" si="0"/>
        <v>9</v>
      </c>
      <c r="B11" s="852" t="s">
        <v>858</v>
      </c>
      <c r="C11" s="852" t="s">
        <v>884</v>
      </c>
      <c r="D11" s="853">
        <v>45737</v>
      </c>
      <c r="E11" s="854" t="s">
        <v>24</v>
      </c>
      <c r="F11" s="862"/>
      <c r="G11" s="850"/>
      <c r="H11" s="857" t="s">
        <v>1113</v>
      </c>
      <c r="I11" s="1116" t="s">
        <v>1407</v>
      </c>
      <c r="J11" s="867">
        <v>1213</v>
      </c>
      <c r="K11" s="854" t="s">
        <v>218</v>
      </c>
      <c r="L11" s="894"/>
      <c r="M11" s="1014">
        <f t="shared" si="1"/>
        <v>1213</v>
      </c>
      <c r="N11" s="857"/>
      <c r="O11" s="959">
        <v>45833</v>
      </c>
      <c r="P11" s="859">
        <v>45892</v>
      </c>
      <c r="Q11" s="861"/>
      <c r="R11" s="861" t="s">
        <v>1390</v>
      </c>
      <c r="S11" s="859"/>
      <c r="T11" s="859"/>
      <c r="U11" s="912"/>
      <c r="V11" s="845"/>
      <c r="W11" s="845"/>
      <c r="X11" s="705"/>
      <c r="Y11" s="461"/>
      <c r="Z11" s="864"/>
      <c r="AA11" s="864"/>
      <c r="AB11" s="864"/>
      <c r="AC11" s="864"/>
      <c r="AD11" s="864"/>
      <c r="AE11" s="864"/>
      <c r="AF11" s="864"/>
    </row>
    <row r="12" spans="1:32" s="846" customFormat="1" ht="10.5" hidden="1" customHeight="1" x14ac:dyDescent="0.2">
      <c r="A12" s="851">
        <f t="shared" si="0"/>
        <v>10</v>
      </c>
      <c r="B12" s="852" t="s">
        <v>858</v>
      </c>
      <c r="C12" s="852" t="s">
        <v>884</v>
      </c>
      <c r="D12" s="853">
        <v>45737</v>
      </c>
      <c r="E12" s="854" t="s">
        <v>1008</v>
      </c>
      <c r="F12" s="862" t="s">
        <v>1165</v>
      </c>
      <c r="G12" s="850"/>
      <c r="H12" s="857" t="s">
        <v>1113</v>
      </c>
      <c r="I12" s="1116" t="s">
        <v>1460</v>
      </c>
      <c r="J12" s="867">
        <v>2743</v>
      </c>
      <c r="K12" s="854" t="s">
        <v>538</v>
      </c>
      <c r="L12" s="894">
        <v>230</v>
      </c>
      <c r="M12" s="1014">
        <f t="shared" si="1"/>
        <v>2513</v>
      </c>
      <c r="N12" s="1098" t="s">
        <v>1588</v>
      </c>
      <c r="O12" s="959">
        <v>45858</v>
      </c>
      <c r="P12" s="859">
        <v>45893</v>
      </c>
      <c r="Q12" s="861"/>
      <c r="R12" s="861" t="s">
        <v>1353</v>
      </c>
      <c r="S12" s="859"/>
      <c r="T12" s="859"/>
      <c r="U12" s="912"/>
      <c r="V12" s="845"/>
      <c r="W12" s="845"/>
      <c r="X12" s="705"/>
      <c r="Y12" s="461"/>
      <c r="Z12" s="864"/>
      <c r="AA12" s="864"/>
      <c r="AB12" s="864"/>
      <c r="AC12" s="864"/>
      <c r="AD12" s="864"/>
      <c r="AE12" s="864"/>
      <c r="AF12" s="864"/>
    </row>
    <row r="13" spans="1:32" s="846" customFormat="1" ht="10.5" hidden="1" customHeight="1" x14ac:dyDescent="0.2">
      <c r="A13" s="1158">
        <f t="shared" si="0"/>
        <v>11</v>
      </c>
      <c r="B13" s="1159" t="s">
        <v>858</v>
      </c>
      <c r="C13" s="1159" t="s">
        <v>884</v>
      </c>
      <c r="D13" s="1160">
        <v>45680</v>
      </c>
      <c r="E13" s="1161" t="s">
        <v>1616</v>
      </c>
      <c r="F13" s="862" t="s">
        <v>1167</v>
      </c>
      <c r="G13" s="854" t="s">
        <v>1184</v>
      </c>
      <c r="H13" s="854" t="s">
        <v>1564</v>
      </c>
      <c r="I13" s="1116" t="s">
        <v>148</v>
      </c>
      <c r="J13" s="958">
        <v>2229</v>
      </c>
      <c r="K13" s="854" t="s">
        <v>611</v>
      </c>
      <c r="L13" s="894">
        <v>910</v>
      </c>
      <c r="M13" s="1162">
        <f t="shared" si="1"/>
        <v>1319</v>
      </c>
      <c r="N13" s="867"/>
      <c r="O13" s="959">
        <v>45823</v>
      </c>
      <c r="P13" s="1163">
        <v>45858</v>
      </c>
      <c r="Q13" s="1139" t="s">
        <v>1565</v>
      </c>
      <c r="R13" s="1140" t="s">
        <v>1374</v>
      </c>
      <c r="S13" s="858"/>
      <c r="T13" s="1164" t="s">
        <v>1617</v>
      </c>
      <c r="U13" s="864"/>
      <c r="V13" s="864"/>
      <c r="W13" s="864"/>
      <c r="X13" s="881"/>
      <c r="Y13" s="864"/>
      <c r="Z13" s="864"/>
      <c r="AA13" s="864"/>
      <c r="AB13" s="864"/>
      <c r="AC13" s="864"/>
      <c r="AD13" s="864"/>
      <c r="AE13" s="864"/>
      <c r="AF13" s="864"/>
    </row>
    <row r="14" spans="1:32" s="846" customFormat="1" ht="10.5" hidden="1" customHeight="1" x14ac:dyDescent="0.2">
      <c r="A14" s="833">
        <f t="shared" si="0"/>
        <v>12</v>
      </c>
      <c r="B14" s="834" t="s">
        <v>858</v>
      </c>
      <c r="C14" s="834" t="s">
        <v>884</v>
      </c>
      <c r="D14" s="835">
        <v>45646</v>
      </c>
      <c r="E14" s="956" t="s">
        <v>47</v>
      </c>
      <c r="F14" s="862" t="s">
        <v>1165</v>
      </c>
      <c r="G14" s="874" t="s">
        <v>1190</v>
      </c>
      <c r="H14" s="845" t="s">
        <v>1038</v>
      </c>
      <c r="I14" s="1112" t="s">
        <v>148</v>
      </c>
      <c r="J14" s="865">
        <v>3269</v>
      </c>
      <c r="K14" s="960" t="s">
        <v>431</v>
      </c>
      <c r="L14" s="927">
        <v>3269</v>
      </c>
      <c r="M14" s="1013">
        <f t="shared" si="1"/>
        <v>0</v>
      </c>
      <c r="N14" s="941" t="s">
        <v>1291</v>
      </c>
      <c r="O14" s="961">
        <v>45767</v>
      </c>
      <c r="P14" s="866">
        <v>45818</v>
      </c>
      <c r="Q14" s="972"/>
      <c r="R14" s="843" t="s">
        <v>1377</v>
      </c>
      <c r="S14" s="866"/>
      <c r="T14" s="842" t="s">
        <v>1332</v>
      </c>
      <c r="U14" s="912"/>
      <c r="V14" s="845"/>
      <c r="W14" s="845" t="s">
        <v>1317</v>
      </c>
      <c r="X14" s="705"/>
      <c r="Y14" s="461"/>
      <c r="Z14" s="461"/>
      <c r="AA14" s="461"/>
      <c r="AB14" s="461"/>
      <c r="AC14" s="461"/>
      <c r="AD14" s="461"/>
      <c r="AE14" s="461"/>
      <c r="AF14" s="461"/>
    </row>
    <row r="15" spans="1:32" s="846" customFormat="1" ht="10.5" hidden="1" customHeight="1" x14ac:dyDescent="0.2">
      <c r="A15" s="833">
        <f t="shared" si="0"/>
        <v>13</v>
      </c>
      <c r="B15" s="834" t="s">
        <v>858</v>
      </c>
      <c r="C15" s="834" t="s">
        <v>884</v>
      </c>
      <c r="D15" s="835">
        <v>45646</v>
      </c>
      <c r="E15" s="956" t="s">
        <v>998</v>
      </c>
      <c r="F15" s="837" t="s">
        <v>1165</v>
      </c>
      <c r="G15" s="767" t="s">
        <v>1496</v>
      </c>
      <c r="H15" s="838" t="s">
        <v>781</v>
      </c>
      <c r="I15" s="1112" t="s">
        <v>148</v>
      </c>
      <c r="J15" s="865">
        <v>3465</v>
      </c>
      <c r="K15" s="960" t="s">
        <v>1464</v>
      </c>
      <c r="L15" s="927">
        <v>3465</v>
      </c>
      <c r="M15" s="1013">
        <f t="shared" si="1"/>
        <v>0</v>
      </c>
      <c r="N15" s="941" t="s">
        <v>1324</v>
      </c>
      <c r="O15" s="961">
        <v>45772</v>
      </c>
      <c r="P15" s="866">
        <v>45804</v>
      </c>
      <c r="Q15" s="972"/>
      <c r="R15" s="843" t="s">
        <v>1365</v>
      </c>
      <c r="S15" s="866">
        <v>45803</v>
      </c>
      <c r="T15" s="842" t="s">
        <v>1332</v>
      </c>
      <c r="U15" s="912"/>
      <c r="V15" s="845"/>
      <c r="W15" s="845" t="s">
        <v>1317</v>
      </c>
      <c r="X15" s="705"/>
      <c r="Y15" s="461"/>
      <c r="Z15" s="461"/>
      <c r="AA15" s="461"/>
      <c r="AB15" s="461"/>
      <c r="AC15" s="461"/>
      <c r="AD15" s="461"/>
      <c r="AE15" s="461"/>
      <c r="AF15" s="461"/>
    </row>
    <row r="16" spans="1:32" s="846" customFormat="1" ht="10.5" hidden="1" customHeight="1" x14ac:dyDescent="0.2">
      <c r="A16" s="833">
        <f t="shared" si="0"/>
        <v>14</v>
      </c>
      <c r="B16" s="834" t="s">
        <v>858</v>
      </c>
      <c r="C16" s="834" t="s">
        <v>884</v>
      </c>
      <c r="D16" s="835">
        <v>45680</v>
      </c>
      <c r="E16" s="865" t="s">
        <v>1006</v>
      </c>
      <c r="F16" s="863" t="s">
        <v>1164</v>
      </c>
      <c r="G16" s="863" t="s">
        <v>1163</v>
      </c>
      <c r="H16" s="845" t="s">
        <v>1034</v>
      </c>
      <c r="I16" s="1113" t="s">
        <v>1450</v>
      </c>
      <c r="J16" s="865">
        <v>3279</v>
      </c>
      <c r="K16" s="960" t="s">
        <v>892</v>
      </c>
      <c r="L16" s="942">
        <v>3279</v>
      </c>
      <c r="M16" s="1013">
        <f t="shared" si="1"/>
        <v>0</v>
      </c>
      <c r="N16" s="888" t="s">
        <v>398</v>
      </c>
      <c r="O16" s="957">
        <v>45780</v>
      </c>
      <c r="P16" s="841">
        <v>45820</v>
      </c>
      <c r="Q16" s="971"/>
      <c r="R16" s="843" t="s">
        <v>1347</v>
      </c>
      <c r="S16" s="835">
        <v>45807</v>
      </c>
      <c r="T16" s="842" t="s">
        <v>1332</v>
      </c>
      <c r="U16" s="863" t="s">
        <v>1132</v>
      </c>
      <c r="V16" s="845"/>
      <c r="W16" s="845"/>
      <c r="X16" s="704"/>
      <c r="Y16" s="170"/>
      <c r="Z16" s="864"/>
      <c r="AA16" s="864"/>
      <c r="AB16" s="864"/>
      <c r="AC16" s="864"/>
      <c r="AD16" s="864"/>
      <c r="AE16" s="864"/>
      <c r="AF16" s="864"/>
    </row>
    <row r="17" spans="1:32" s="846" customFormat="1" ht="10.5" hidden="1" customHeight="1" x14ac:dyDescent="0.2">
      <c r="A17" s="833">
        <f t="shared" si="0"/>
        <v>15</v>
      </c>
      <c r="B17" s="834" t="s">
        <v>858</v>
      </c>
      <c r="C17" s="834" t="s">
        <v>884</v>
      </c>
      <c r="D17" s="835">
        <v>45680</v>
      </c>
      <c r="E17" s="865" t="s">
        <v>994</v>
      </c>
      <c r="F17" s="862" t="s">
        <v>1167</v>
      </c>
      <c r="G17" s="874" t="s">
        <v>1066</v>
      </c>
      <c r="H17" s="845" t="s">
        <v>1034</v>
      </c>
      <c r="I17" s="1113" t="s">
        <v>1438</v>
      </c>
      <c r="J17" s="865">
        <v>2887</v>
      </c>
      <c r="K17" s="956" t="s">
        <v>325</v>
      </c>
      <c r="L17" s="942">
        <v>2887</v>
      </c>
      <c r="M17" s="1013">
        <f t="shared" si="1"/>
        <v>0</v>
      </c>
      <c r="N17" s="888"/>
      <c r="O17" s="957">
        <v>45783</v>
      </c>
      <c r="P17" s="842">
        <v>45820</v>
      </c>
      <c r="Q17" s="843"/>
      <c r="R17" s="843" t="s">
        <v>1353</v>
      </c>
      <c r="S17" s="842"/>
      <c r="T17" s="842" t="s">
        <v>1332</v>
      </c>
      <c r="U17" s="912" t="s">
        <v>1130</v>
      </c>
      <c r="V17" s="845"/>
      <c r="W17" s="845"/>
      <c r="X17" s="705"/>
      <c r="Y17" s="461"/>
      <c r="Z17" s="864"/>
      <c r="AA17" s="864"/>
      <c r="AB17" s="864"/>
      <c r="AC17" s="864"/>
      <c r="AD17" s="864"/>
      <c r="AE17" s="864"/>
      <c r="AF17" s="864"/>
    </row>
    <row r="18" spans="1:32" s="846" customFormat="1" ht="10.5" hidden="1" customHeight="1" x14ac:dyDescent="0.2">
      <c r="A18" s="833">
        <f t="shared" si="0"/>
        <v>16</v>
      </c>
      <c r="B18" s="834" t="s">
        <v>858</v>
      </c>
      <c r="C18" s="834" t="s">
        <v>884</v>
      </c>
      <c r="D18" s="835">
        <v>45680</v>
      </c>
      <c r="E18" s="865" t="s">
        <v>1107</v>
      </c>
      <c r="F18" s="862" t="s">
        <v>1167</v>
      </c>
      <c r="G18" s="874" t="s">
        <v>1166</v>
      </c>
      <c r="H18" s="838" t="s">
        <v>781</v>
      </c>
      <c r="I18" s="1113" t="s">
        <v>1438</v>
      </c>
      <c r="J18" s="865">
        <v>2264</v>
      </c>
      <c r="K18" s="960" t="s">
        <v>1469</v>
      </c>
      <c r="L18" s="942">
        <v>2264</v>
      </c>
      <c r="M18" s="1013">
        <f t="shared" si="1"/>
        <v>0</v>
      </c>
      <c r="N18" s="888" t="s">
        <v>1444</v>
      </c>
      <c r="O18" s="957">
        <v>45784</v>
      </c>
      <c r="P18" s="842">
        <v>45820</v>
      </c>
      <c r="Q18" s="843"/>
      <c r="R18" s="843" t="s">
        <v>1354</v>
      </c>
      <c r="S18" s="842"/>
      <c r="T18" s="842" t="s">
        <v>1332</v>
      </c>
      <c r="U18" s="880" t="s">
        <v>1121</v>
      </c>
      <c r="V18" s="845"/>
      <c r="W18" s="845"/>
      <c r="X18" s="705"/>
      <c r="Y18" s="461"/>
      <c r="Z18" s="461"/>
      <c r="AA18" s="461"/>
      <c r="AB18" s="461"/>
      <c r="AC18" s="461"/>
      <c r="AD18" s="461"/>
      <c r="AE18" s="461"/>
      <c r="AF18" s="461"/>
    </row>
    <row r="19" spans="1:32" s="738" customFormat="1" ht="10.5" hidden="1" customHeight="1" x14ac:dyDescent="0.2">
      <c r="A19" s="833">
        <f t="shared" si="0"/>
        <v>17</v>
      </c>
      <c r="B19" s="834" t="s">
        <v>858</v>
      </c>
      <c r="C19" s="834" t="s">
        <v>884</v>
      </c>
      <c r="D19" s="835">
        <v>45708</v>
      </c>
      <c r="E19" s="836" t="s">
        <v>1002</v>
      </c>
      <c r="F19" s="862"/>
      <c r="G19" s="874" t="s">
        <v>1188</v>
      </c>
      <c r="H19" s="845" t="s">
        <v>1113</v>
      </c>
      <c r="I19" s="1112" t="s">
        <v>148</v>
      </c>
      <c r="J19" s="865">
        <v>826</v>
      </c>
      <c r="K19" s="836"/>
      <c r="L19" s="942">
        <v>826</v>
      </c>
      <c r="M19" s="1013">
        <f t="shared" si="1"/>
        <v>0</v>
      </c>
      <c r="N19" s="838"/>
      <c r="O19" s="957">
        <v>45784</v>
      </c>
      <c r="P19" s="842">
        <v>45844</v>
      </c>
      <c r="Q19" s="843"/>
      <c r="R19" s="843"/>
      <c r="S19" s="842"/>
      <c r="T19" s="842" t="s">
        <v>1332</v>
      </c>
      <c r="U19" s="912"/>
      <c r="V19" s="845"/>
      <c r="W19" s="845"/>
      <c r="X19" s="705"/>
      <c r="Y19" s="461"/>
      <c r="Z19" s="461"/>
      <c r="AA19" s="461"/>
      <c r="AB19" s="461"/>
      <c r="AC19" s="461"/>
      <c r="AD19" s="461"/>
      <c r="AE19" s="461"/>
      <c r="AF19" s="461"/>
    </row>
    <row r="20" spans="1:32" s="738" customFormat="1" ht="10.5" hidden="1" customHeight="1" x14ac:dyDescent="0.2">
      <c r="A20" s="833">
        <f t="shared" si="0"/>
        <v>18</v>
      </c>
      <c r="B20" s="834" t="s">
        <v>858</v>
      </c>
      <c r="C20" s="834" t="s">
        <v>884</v>
      </c>
      <c r="D20" s="835">
        <v>45646</v>
      </c>
      <c r="E20" s="865" t="s">
        <v>1000</v>
      </c>
      <c r="F20" s="862" t="s">
        <v>1162</v>
      </c>
      <c r="G20" s="874" t="s">
        <v>1161</v>
      </c>
      <c r="H20" s="845" t="s">
        <v>1115</v>
      </c>
      <c r="I20" s="1113" t="s">
        <v>1446</v>
      </c>
      <c r="J20" s="865">
        <v>2383</v>
      </c>
      <c r="K20" s="956" t="s">
        <v>510</v>
      </c>
      <c r="L20" s="942">
        <v>2383</v>
      </c>
      <c r="M20" s="1013">
        <f t="shared" si="1"/>
        <v>0</v>
      </c>
      <c r="N20" s="888" t="s">
        <v>1339</v>
      </c>
      <c r="O20" s="957">
        <v>45785</v>
      </c>
      <c r="P20" s="866">
        <v>45818</v>
      </c>
      <c r="Q20" s="972"/>
      <c r="R20" s="843" t="s">
        <v>1368</v>
      </c>
      <c r="S20" s="866"/>
      <c r="T20" s="842" t="s">
        <v>1332</v>
      </c>
      <c r="U20" s="912" t="s">
        <v>1132</v>
      </c>
      <c r="V20" s="845"/>
      <c r="W20" s="845" t="s">
        <v>1317</v>
      </c>
      <c r="X20" s="705"/>
      <c r="Y20" s="461"/>
      <c r="Z20" s="864"/>
      <c r="AA20" s="864"/>
      <c r="AB20" s="864"/>
      <c r="AC20" s="864"/>
      <c r="AD20" s="864"/>
      <c r="AE20" s="864"/>
      <c r="AF20" s="864"/>
    </row>
    <row r="21" spans="1:32" s="738" customFormat="1" ht="10.5" hidden="1" customHeight="1" x14ac:dyDescent="0.2">
      <c r="A21" s="833">
        <f t="shared" si="0"/>
        <v>19</v>
      </c>
      <c r="B21" s="834" t="s">
        <v>858</v>
      </c>
      <c r="C21" s="834" t="s">
        <v>884</v>
      </c>
      <c r="D21" s="835">
        <v>45646</v>
      </c>
      <c r="E21" s="865" t="s">
        <v>994</v>
      </c>
      <c r="F21" s="862" t="s">
        <v>1064</v>
      </c>
      <c r="G21" s="874" t="s">
        <v>1066</v>
      </c>
      <c r="H21" s="838" t="s">
        <v>781</v>
      </c>
      <c r="I21" s="1113" t="s">
        <v>1438</v>
      </c>
      <c r="J21" s="865">
        <v>5157</v>
      </c>
      <c r="K21" s="958" t="s">
        <v>325</v>
      </c>
      <c r="L21" s="942">
        <v>5157</v>
      </c>
      <c r="M21" s="1013">
        <f t="shared" si="1"/>
        <v>0</v>
      </c>
      <c r="N21" s="888"/>
      <c r="O21" s="957">
        <v>45785</v>
      </c>
      <c r="P21" s="866">
        <v>45826</v>
      </c>
      <c r="Q21" s="972"/>
      <c r="R21" s="843" t="s">
        <v>1401</v>
      </c>
      <c r="S21" s="866"/>
      <c r="T21" s="842" t="s">
        <v>1332</v>
      </c>
      <c r="U21" s="912"/>
      <c r="V21" s="845"/>
      <c r="W21" s="845" t="s">
        <v>1317</v>
      </c>
      <c r="X21" s="705"/>
      <c r="Y21" s="461"/>
      <c r="Z21" s="864"/>
      <c r="AA21" s="864"/>
      <c r="AB21" s="864"/>
      <c r="AC21" s="864"/>
      <c r="AD21" s="864"/>
      <c r="AE21" s="864"/>
      <c r="AF21" s="864"/>
    </row>
    <row r="22" spans="1:32" s="738" customFormat="1" ht="10.5" hidden="1" customHeight="1" x14ac:dyDescent="0.2">
      <c r="A22" s="833">
        <f t="shared" si="0"/>
        <v>20</v>
      </c>
      <c r="B22" s="834" t="s">
        <v>858</v>
      </c>
      <c r="C22" s="834" t="s">
        <v>884</v>
      </c>
      <c r="D22" s="835">
        <v>45646</v>
      </c>
      <c r="E22" s="865" t="s">
        <v>1007</v>
      </c>
      <c r="F22" s="862" t="s">
        <v>1165</v>
      </c>
      <c r="G22" s="874" t="s">
        <v>1191</v>
      </c>
      <c r="H22" s="838" t="s">
        <v>781</v>
      </c>
      <c r="I22" s="1113" t="s">
        <v>1439</v>
      </c>
      <c r="J22" s="865">
        <v>6194</v>
      </c>
      <c r="K22" s="958" t="s">
        <v>588</v>
      </c>
      <c r="L22" s="942">
        <v>6194</v>
      </c>
      <c r="M22" s="1013">
        <f t="shared" si="1"/>
        <v>0</v>
      </c>
      <c r="N22" s="888" t="s">
        <v>1339</v>
      </c>
      <c r="O22" s="957">
        <v>45787</v>
      </c>
      <c r="P22" s="866">
        <v>45824</v>
      </c>
      <c r="Q22" s="977" t="s">
        <v>1507</v>
      </c>
      <c r="R22" s="843" t="s">
        <v>1372</v>
      </c>
      <c r="S22" s="866"/>
      <c r="T22" s="842" t="s">
        <v>1332</v>
      </c>
      <c r="U22" s="912"/>
      <c r="V22" s="845"/>
      <c r="W22" s="845" t="s">
        <v>1317</v>
      </c>
      <c r="X22" s="705"/>
      <c r="Y22" s="461"/>
      <c r="Z22" s="461"/>
      <c r="AA22" s="461"/>
      <c r="AB22" s="461"/>
      <c r="AC22" s="461"/>
      <c r="AD22" s="461"/>
      <c r="AE22" s="461"/>
      <c r="AF22" s="461"/>
    </row>
    <row r="23" spans="1:32" s="738" customFormat="1" ht="10.5" hidden="1" customHeight="1" x14ac:dyDescent="0.2">
      <c r="A23" s="833">
        <f t="shared" si="0"/>
        <v>21</v>
      </c>
      <c r="B23" s="834" t="s">
        <v>858</v>
      </c>
      <c r="C23" s="834" t="s">
        <v>884</v>
      </c>
      <c r="D23" s="835">
        <v>45708</v>
      </c>
      <c r="E23" s="865" t="s">
        <v>1110</v>
      </c>
      <c r="F23" s="862"/>
      <c r="G23" s="874"/>
      <c r="H23" s="845" t="s">
        <v>1113</v>
      </c>
      <c r="I23" s="1112" t="s">
        <v>148</v>
      </c>
      <c r="J23" s="865">
        <v>2786</v>
      </c>
      <c r="K23" s="865" t="s">
        <v>604</v>
      </c>
      <c r="L23" s="942">
        <v>2786</v>
      </c>
      <c r="M23" s="1013">
        <f t="shared" si="1"/>
        <v>0</v>
      </c>
      <c r="N23" s="888"/>
      <c r="O23" s="957">
        <v>45792</v>
      </c>
      <c r="P23" s="842">
        <v>45824</v>
      </c>
      <c r="Q23" s="843" t="s">
        <v>841</v>
      </c>
      <c r="R23" s="843" t="s">
        <v>1353</v>
      </c>
      <c r="S23" s="842"/>
      <c r="T23" s="842" t="s">
        <v>1332</v>
      </c>
      <c r="U23" s="912"/>
      <c r="V23" s="922"/>
      <c r="W23" s="845"/>
      <c r="X23" s="705"/>
      <c r="Y23" s="461"/>
      <c r="Z23" s="882"/>
      <c r="AA23" s="882"/>
      <c r="AB23" s="882"/>
      <c r="AC23" s="882"/>
      <c r="AD23" s="882"/>
      <c r="AE23" s="882"/>
      <c r="AF23" s="882"/>
    </row>
    <row r="24" spans="1:32" s="738" customFormat="1" ht="10.5" hidden="1" customHeight="1" x14ac:dyDescent="0.2">
      <c r="A24" s="833">
        <f t="shared" si="0"/>
        <v>22</v>
      </c>
      <c r="B24" s="834" t="s">
        <v>858</v>
      </c>
      <c r="C24" s="834" t="s">
        <v>884</v>
      </c>
      <c r="D24" s="835">
        <v>45708</v>
      </c>
      <c r="E24" s="865" t="s">
        <v>1107</v>
      </c>
      <c r="F24" s="862"/>
      <c r="G24" s="874"/>
      <c r="H24" s="838" t="s">
        <v>1113</v>
      </c>
      <c r="I24" s="1113" t="s">
        <v>1456</v>
      </c>
      <c r="J24" s="865">
        <v>3332</v>
      </c>
      <c r="K24" s="960" t="s">
        <v>1469</v>
      </c>
      <c r="L24" s="942">
        <v>3332</v>
      </c>
      <c r="M24" s="1013">
        <f t="shared" si="1"/>
        <v>0</v>
      </c>
      <c r="N24" s="1000" t="s">
        <v>1443</v>
      </c>
      <c r="O24" s="957">
        <v>45798</v>
      </c>
      <c r="P24" s="842">
        <v>45829</v>
      </c>
      <c r="Q24" s="843"/>
      <c r="R24" s="843" t="s">
        <v>1353</v>
      </c>
      <c r="S24" s="842"/>
      <c r="T24" s="842" t="s">
        <v>1332</v>
      </c>
      <c r="U24" s="912"/>
      <c r="V24" s="845"/>
      <c r="W24" s="845"/>
      <c r="X24" s="705"/>
      <c r="Y24" s="461"/>
      <c r="Z24" s="461"/>
      <c r="AA24" s="461"/>
      <c r="AB24" s="461"/>
      <c r="AC24" s="461"/>
      <c r="AD24" s="461"/>
      <c r="AE24" s="461"/>
      <c r="AF24" s="461"/>
    </row>
    <row r="25" spans="1:32" s="738" customFormat="1" ht="10.5" hidden="1" customHeight="1" x14ac:dyDescent="0.2">
      <c r="A25" s="833">
        <f t="shared" si="0"/>
        <v>23</v>
      </c>
      <c r="B25" s="834" t="s">
        <v>858</v>
      </c>
      <c r="C25" s="834" t="s">
        <v>884</v>
      </c>
      <c r="D25" s="835">
        <v>45708</v>
      </c>
      <c r="E25" s="836" t="s">
        <v>44</v>
      </c>
      <c r="F25" s="862"/>
      <c r="G25" s="874"/>
      <c r="H25" s="864" t="s">
        <v>1116</v>
      </c>
      <c r="I25" s="1112" t="s">
        <v>1405</v>
      </c>
      <c r="J25" s="865">
        <v>1500</v>
      </c>
      <c r="K25" s="836" t="s">
        <v>599</v>
      </c>
      <c r="L25" s="942">
        <v>1500</v>
      </c>
      <c r="M25" s="1013">
        <f t="shared" si="1"/>
        <v>0</v>
      </c>
      <c r="N25" s="838" t="s">
        <v>1443</v>
      </c>
      <c r="O25" s="957">
        <v>45808</v>
      </c>
      <c r="P25" s="842">
        <v>45834</v>
      </c>
      <c r="Q25" s="843" t="s">
        <v>1451</v>
      </c>
      <c r="R25" s="843" t="s">
        <v>1424</v>
      </c>
      <c r="S25" s="842"/>
      <c r="T25" s="842" t="s">
        <v>1332</v>
      </c>
      <c r="U25" s="912"/>
      <c r="V25" s="922"/>
      <c r="W25" s="845"/>
      <c r="X25" s="705"/>
      <c r="Y25" s="461"/>
      <c r="Z25" s="461"/>
      <c r="AA25" s="461"/>
      <c r="AB25" s="461"/>
      <c r="AC25" s="461"/>
      <c r="AD25" s="461"/>
      <c r="AE25" s="461"/>
      <c r="AF25" s="461"/>
    </row>
    <row r="26" spans="1:32" s="877" customFormat="1" ht="10.5" hidden="1" customHeight="1" x14ac:dyDescent="0.2">
      <c r="A26" s="833">
        <f t="shared" si="0"/>
        <v>24</v>
      </c>
      <c r="B26" s="834" t="s">
        <v>858</v>
      </c>
      <c r="C26" s="834" t="s">
        <v>884</v>
      </c>
      <c r="D26" s="835">
        <v>45680</v>
      </c>
      <c r="E26" s="836" t="s">
        <v>1111</v>
      </c>
      <c r="F26" s="862" t="s">
        <v>1165</v>
      </c>
      <c r="G26" s="874" t="s">
        <v>911</v>
      </c>
      <c r="H26" s="845" t="s">
        <v>1116</v>
      </c>
      <c r="I26" s="1113" t="s">
        <v>1448</v>
      </c>
      <c r="J26" s="865">
        <v>4212</v>
      </c>
      <c r="K26" s="836" t="s">
        <v>748</v>
      </c>
      <c r="L26" s="942">
        <v>4212</v>
      </c>
      <c r="M26" s="1013">
        <f t="shared" si="1"/>
        <v>0</v>
      </c>
      <c r="N26" s="838"/>
      <c r="O26" s="1006">
        <v>45789</v>
      </c>
      <c r="P26" s="842">
        <v>45830</v>
      </c>
      <c r="Q26" s="977" t="s">
        <v>1525</v>
      </c>
      <c r="R26" s="962" t="s">
        <v>1370</v>
      </c>
      <c r="S26" s="963"/>
      <c r="T26" s="842" t="s">
        <v>1332</v>
      </c>
      <c r="U26" s="912"/>
      <c r="V26" s="845"/>
      <c r="W26" s="845"/>
      <c r="X26" s="705"/>
      <c r="Y26" s="461"/>
      <c r="Z26" s="461"/>
      <c r="AA26" s="461"/>
      <c r="AB26" s="461"/>
      <c r="AC26" s="461"/>
      <c r="AD26" s="461"/>
      <c r="AE26" s="461"/>
      <c r="AF26" s="461"/>
    </row>
    <row r="27" spans="1:32" s="738" customFormat="1" ht="10.5" hidden="1" customHeight="1" x14ac:dyDescent="0.2">
      <c r="A27" s="833">
        <f t="shared" si="0"/>
        <v>25</v>
      </c>
      <c r="B27" s="834" t="s">
        <v>858</v>
      </c>
      <c r="C27" s="834" t="s">
        <v>884</v>
      </c>
      <c r="D27" s="835">
        <v>45680</v>
      </c>
      <c r="E27" s="836" t="s">
        <v>25</v>
      </c>
      <c r="F27" s="862" t="s">
        <v>1165</v>
      </c>
      <c r="G27" s="863" t="s">
        <v>1174</v>
      </c>
      <c r="H27" s="845" t="s">
        <v>1034</v>
      </c>
      <c r="I27" s="1112" t="s">
        <v>148</v>
      </c>
      <c r="J27" s="865">
        <v>2592</v>
      </c>
      <c r="K27" s="836" t="s">
        <v>427</v>
      </c>
      <c r="L27" s="942">
        <v>2592</v>
      </c>
      <c r="M27" s="1013">
        <f t="shared" si="1"/>
        <v>0</v>
      </c>
      <c r="N27" s="888" t="s">
        <v>398</v>
      </c>
      <c r="O27" s="957">
        <v>45784</v>
      </c>
      <c r="P27" s="841">
        <v>45818</v>
      </c>
      <c r="Q27" s="971"/>
      <c r="R27" s="943" t="s">
        <v>1454</v>
      </c>
      <c r="S27" s="866"/>
      <c r="T27" s="842" t="s">
        <v>1332</v>
      </c>
      <c r="U27" s="863"/>
      <c r="V27" s="868"/>
      <c r="W27" s="868"/>
      <c r="X27" s="704"/>
      <c r="Y27" s="170"/>
      <c r="Z27" s="461"/>
      <c r="AA27" s="461"/>
      <c r="AB27" s="461"/>
      <c r="AC27" s="461"/>
      <c r="AD27" s="461"/>
      <c r="AE27" s="461"/>
      <c r="AF27" s="461"/>
    </row>
    <row r="28" spans="1:32" s="738" customFormat="1" ht="10.5" hidden="1" customHeight="1" x14ac:dyDescent="0.2">
      <c r="A28" s="833">
        <f t="shared" si="0"/>
        <v>26</v>
      </c>
      <c r="B28" s="834" t="s">
        <v>858</v>
      </c>
      <c r="C28" s="834" t="s">
        <v>884</v>
      </c>
      <c r="D28" s="835">
        <v>45680</v>
      </c>
      <c r="E28" s="836" t="s">
        <v>1005</v>
      </c>
      <c r="F28" s="862" t="s">
        <v>1165</v>
      </c>
      <c r="G28" s="874" t="s">
        <v>1173</v>
      </c>
      <c r="H28" s="838" t="s">
        <v>1034</v>
      </c>
      <c r="I28" s="1112" t="s">
        <v>148</v>
      </c>
      <c r="J28" s="865">
        <v>11196</v>
      </c>
      <c r="K28" s="836" t="s">
        <v>1463</v>
      </c>
      <c r="L28" s="942">
        <v>11196</v>
      </c>
      <c r="M28" s="1013">
        <f t="shared" si="1"/>
        <v>0</v>
      </c>
      <c r="N28" s="888" t="s">
        <v>1302</v>
      </c>
      <c r="O28" s="957">
        <v>45787</v>
      </c>
      <c r="P28" s="841">
        <v>45825</v>
      </c>
      <c r="Q28" s="971"/>
      <c r="R28" s="943" t="s">
        <v>1353</v>
      </c>
      <c r="S28" s="944"/>
      <c r="T28" s="842" t="s">
        <v>1332</v>
      </c>
      <c r="U28" s="863"/>
      <c r="V28" s="845"/>
      <c r="W28" s="845"/>
      <c r="X28" s="705"/>
      <c r="Y28" s="461"/>
      <c r="Z28" s="461"/>
      <c r="AA28" s="461"/>
      <c r="AB28" s="461"/>
      <c r="AC28" s="461"/>
      <c r="AD28" s="461"/>
      <c r="AE28" s="461"/>
      <c r="AF28" s="461"/>
    </row>
    <row r="29" spans="1:32" s="738" customFormat="1" ht="10.5" hidden="1" customHeight="1" x14ac:dyDescent="0.2">
      <c r="A29" s="833">
        <f t="shared" si="0"/>
        <v>27</v>
      </c>
      <c r="B29" s="834" t="s">
        <v>858</v>
      </c>
      <c r="C29" s="834" t="s">
        <v>884</v>
      </c>
      <c r="D29" s="835">
        <v>45646</v>
      </c>
      <c r="E29" s="836" t="s">
        <v>1006</v>
      </c>
      <c r="F29" s="863" t="s">
        <v>1164</v>
      </c>
      <c r="G29" s="863" t="s">
        <v>1163</v>
      </c>
      <c r="H29" s="845" t="s">
        <v>1115</v>
      </c>
      <c r="I29" s="1113" t="s">
        <v>1450</v>
      </c>
      <c r="J29" s="865">
        <v>2289</v>
      </c>
      <c r="K29" s="836" t="s">
        <v>846</v>
      </c>
      <c r="L29" s="942">
        <v>2289</v>
      </c>
      <c r="M29" s="1013">
        <f t="shared" si="1"/>
        <v>0</v>
      </c>
      <c r="N29" s="888" t="s">
        <v>398</v>
      </c>
      <c r="O29" s="957">
        <v>45787</v>
      </c>
      <c r="P29" s="866">
        <v>45825</v>
      </c>
      <c r="Q29" s="972"/>
      <c r="R29" s="843" t="s">
        <v>1346</v>
      </c>
      <c r="S29" s="866" t="s">
        <v>111</v>
      </c>
      <c r="T29" s="842" t="s">
        <v>1332</v>
      </c>
      <c r="U29" s="923"/>
      <c r="V29" s="922"/>
      <c r="W29" s="845" t="s">
        <v>1317</v>
      </c>
      <c r="X29" s="705"/>
      <c r="Y29" s="461"/>
      <c r="Z29" s="864"/>
      <c r="AA29" s="864"/>
      <c r="AB29" s="864"/>
      <c r="AC29" s="864"/>
      <c r="AD29" s="864"/>
      <c r="AE29" s="864"/>
      <c r="AF29" s="864"/>
    </row>
    <row r="30" spans="1:32" s="738" customFormat="1" ht="10.5" hidden="1" customHeight="1" x14ac:dyDescent="0.2">
      <c r="A30" s="833">
        <f t="shared" si="0"/>
        <v>28</v>
      </c>
      <c r="B30" s="834" t="s">
        <v>858</v>
      </c>
      <c r="C30" s="834" t="s">
        <v>884</v>
      </c>
      <c r="D30" s="835">
        <v>45646</v>
      </c>
      <c r="E30" s="836" t="s">
        <v>1077</v>
      </c>
      <c r="F30" s="862" t="s">
        <v>1165</v>
      </c>
      <c r="G30" s="874" t="s">
        <v>1071</v>
      </c>
      <c r="H30" s="845" t="s">
        <v>781</v>
      </c>
      <c r="I30" s="1113" t="s">
        <v>1407</v>
      </c>
      <c r="J30" s="865">
        <v>4913</v>
      </c>
      <c r="K30" s="836" t="s">
        <v>1468</v>
      </c>
      <c r="L30" s="942">
        <v>4913</v>
      </c>
      <c r="M30" s="1013">
        <f t="shared" si="1"/>
        <v>0</v>
      </c>
      <c r="N30" s="888"/>
      <c r="O30" s="957">
        <v>45787</v>
      </c>
      <c r="P30" s="866">
        <v>45824</v>
      </c>
      <c r="Q30" s="972"/>
      <c r="R30" s="843" t="s">
        <v>1367</v>
      </c>
      <c r="S30" s="866"/>
      <c r="T30" s="842" t="s">
        <v>1332</v>
      </c>
      <c r="U30" s="912"/>
      <c r="V30" s="845"/>
      <c r="W30" s="845" t="s">
        <v>1317</v>
      </c>
      <c r="X30" s="705"/>
      <c r="Y30" s="461"/>
      <c r="Z30" s="461"/>
      <c r="AA30" s="461"/>
      <c r="AB30" s="461"/>
      <c r="AC30" s="461"/>
      <c r="AD30" s="461"/>
      <c r="AE30" s="461"/>
      <c r="AF30" s="461"/>
    </row>
    <row r="31" spans="1:32" s="738" customFormat="1" ht="10.5" hidden="1" customHeight="1" x14ac:dyDescent="0.2">
      <c r="A31" s="833">
        <f t="shared" si="0"/>
        <v>29</v>
      </c>
      <c r="B31" s="834" t="s">
        <v>858</v>
      </c>
      <c r="C31" s="834" t="s">
        <v>884</v>
      </c>
      <c r="D31" s="835">
        <v>45680</v>
      </c>
      <c r="E31" s="836" t="s">
        <v>50</v>
      </c>
      <c r="F31" s="837" t="s">
        <v>1162</v>
      </c>
      <c r="G31" s="836" t="s">
        <v>1182</v>
      </c>
      <c r="H31" s="836" t="s">
        <v>1116</v>
      </c>
      <c r="I31" s="1113" t="s">
        <v>1407</v>
      </c>
      <c r="J31" s="865">
        <v>3055</v>
      </c>
      <c r="K31" s="836" t="s">
        <v>621</v>
      </c>
      <c r="L31" s="942">
        <v>3055</v>
      </c>
      <c r="M31" s="1013">
        <f t="shared" si="1"/>
        <v>0</v>
      </c>
      <c r="N31" s="865" t="s">
        <v>1443</v>
      </c>
      <c r="O31" s="957">
        <v>45792</v>
      </c>
      <c r="P31" s="954">
        <v>45825</v>
      </c>
      <c r="Q31" s="843"/>
      <c r="R31" s="1007" t="s">
        <v>1383</v>
      </c>
      <c r="S31" s="955">
        <v>45809</v>
      </c>
      <c r="T31" s="842" t="s">
        <v>1332</v>
      </c>
      <c r="U31" s="864"/>
      <c r="V31" s="864"/>
      <c r="W31" s="864"/>
      <c r="X31" s="881"/>
      <c r="Y31" s="864"/>
      <c r="Z31" s="461"/>
      <c r="AA31" s="461"/>
      <c r="AB31" s="461"/>
      <c r="AC31" s="461"/>
      <c r="AD31" s="461"/>
      <c r="AE31" s="461"/>
      <c r="AF31" s="461"/>
    </row>
    <row r="32" spans="1:32" s="738" customFormat="1" ht="10.5" hidden="1" customHeight="1" x14ac:dyDescent="0.2">
      <c r="A32" s="833">
        <f t="shared" si="0"/>
        <v>30</v>
      </c>
      <c r="B32" s="834" t="s">
        <v>858</v>
      </c>
      <c r="C32" s="834" t="s">
        <v>884</v>
      </c>
      <c r="D32" s="835">
        <v>45646</v>
      </c>
      <c r="E32" s="865" t="s">
        <v>1079</v>
      </c>
      <c r="F32" s="862" t="s">
        <v>1165</v>
      </c>
      <c r="G32" s="874" t="s">
        <v>1073</v>
      </c>
      <c r="H32" s="845" t="s">
        <v>781</v>
      </c>
      <c r="I32" s="1112" t="s">
        <v>148</v>
      </c>
      <c r="J32" s="865">
        <v>2012</v>
      </c>
      <c r="K32" s="960" t="s">
        <v>588</v>
      </c>
      <c r="L32" s="927">
        <v>2012</v>
      </c>
      <c r="M32" s="1013">
        <f t="shared" si="1"/>
        <v>0</v>
      </c>
      <c r="N32" s="888" t="s">
        <v>1330</v>
      </c>
      <c r="O32" s="961">
        <v>45767</v>
      </c>
      <c r="P32" s="866">
        <v>45804</v>
      </c>
      <c r="Q32" s="972"/>
      <c r="R32" s="843" t="s">
        <v>1394</v>
      </c>
      <c r="S32" s="866"/>
      <c r="T32" s="842" t="s">
        <v>1332</v>
      </c>
      <c r="U32" s="912"/>
      <c r="V32" s="845"/>
      <c r="W32" s="845" t="s">
        <v>1317</v>
      </c>
      <c r="X32" s="705"/>
      <c r="Y32" s="461"/>
      <c r="Z32" s="170"/>
      <c r="AA32" s="170"/>
      <c r="AB32" s="170"/>
      <c r="AC32" s="170"/>
      <c r="AD32" s="170"/>
      <c r="AE32" s="170"/>
      <c r="AF32" s="170"/>
    </row>
    <row r="33" spans="1:32" s="738" customFormat="1" ht="10.5" hidden="1" customHeight="1" x14ac:dyDescent="0.2">
      <c r="A33" s="833">
        <f t="shared" si="0"/>
        <v>31</v>
      </c>
      <c r="B33" s="834" t="s">
        <v>858</v>
      </c>
      <c r="C33" s="834" t="s">
        <v>884</v>
      </c>
      <c r="D33" s="835">
        <v>45646</v>
      </c>
      <c r="E33" s="865" t="s">
        <v>1078</v>
      </c>
      <c r="F33" s="850" t="s">
        <v>1129</v>
      </c>
      <c r="G33" s="850" t="s">
        <v>1072</v>
      </c>
      <c r="H33" s="838" t="s">
        <v>781</v>
      </c>
      <c r="I33" s="1112" t="s">
        <v>148</v>
      </c>
      <c r="J33" s="865">
        <v>3300</v>
      </c>
      <c r="K33" s="960" t="s">
        <v>268</v>
      </c>
      <c r="L33" s="927">
        <v>3300</v>
      </c>
      <c r="M33" s="1013">
        <f t="shared" si="1"/>
        <v>0</v>
      </c>
      <c r="N33" s="888" t="s">
        <v>1292</v>
      </c>
      <c r="O33" s="961">
        <v>45767</v>
      </c>
      <c r="P33" s="866">
        <v>45804</v>
      </c>
      <c r="Q33" s="972"/>
      <c r="R33" s="843" t="s">
        <v>1457</v>
      </c>
      <c r="S33" s="866"/>
      <c r="T33" s="842" t="s">
        <v>1332</v>
      </c>
      <c r="U33" s="912"/>
      <c r="V33" s="845"/>
      <c r="W33" s="845" t="s">
        <v>1317</v>
      </c>
      <c r="X33" s="705"/>
      <c r="Y33" s="461"/>
      <c r="Z33" s="461"/>
      <c r="AA33" s="461"/>
      <c r="AB33" s="461"/>
      <c r="AC33" s="461"/>
      <c r="AD33" s="461"/>
      <c r="AE33" s="461"/>
      <c r="AF33" s="461"/>
    </row>
    <row r="34" spans="1:32" s="738" customFormat="1" ht="10.5" hidden="1" customHeight="1" x14ac:dyDescent="0.2">
      <c r="A34" s="833">
        <f t="shared" si="0"/>
        <v>32</v>
      </c>
      <c r="B34" s="834" t="s">
        <v>858</v>
      </c>
      <c r="C34" s="834" t="s">
        <v>884</v>
      </c>
      <c r="D34" s="835">
        <v>45680</v>
      </c>
      <c r="E34" s="836" t="s">
        <v>1423</v>
      </c>
      <c r="F34" s="855" t="s">
        <v>1165</v>
      </c>
      <c r="G34" s="850" t="s">
        <v>1185</v>
      </c>
      <c r="H34" s="838" t="s">
        <v>781</v>
      </c>
      <c r="I34" s="1112" t="s">
        <v>1407</v>
      </c>
      <c r="J34" s="865">
        <v>500</v>
      </c>
      <c r="K34" s="836" t="s">
        <v>1464</v>
      </c>
      <c r="L34" s="942">
        <v>500</v>
      </c>
      <c r="M34" s="1013">
        <f t="shared" si="1"/>
        <v>0</v>
      </c>
      <c r="N34" s="838"/>
      <c r="O34" s="957">
        <v>45801</v>
      </c>
      <c r="P34" s="842" t="s">
        <v>1499</v>
      </c>
      <c r="Q34" s="843"/>
      <c r="R34" s="843" t="s">
        <v>1395</v>
      </c>
      <c r="S34" s="842"/>
      <c r="T34" s="842" t="s">
        <v>1332</v>
      </c>
      <c r="U34" s="912"/>
      <c r="V34" s="845"/>
      <c r="W34" s="845"/>
      <c r="X34" s="705"/>
      <c r="Y34" s="461"/>
      <c r="Z34" s="461"/>
      <c r="AA34" s="461"/>
      <c r="AB34" s="461"/>
      <c r="AC34" s="461"/>
      <c r="AD34" s="461"/>
      <c r="AE34" s="461"/>
      <c r="AF34" s="461"/>
    </row>
    <row r="35" spans="1:32" s="738" customFormat="1" ht="10.5" hidden="1" customHeight="1" x14ac:dyDescent="0.25">
      <c r="A35" s="833">
        <f t="shared" ref="A35:A66" si="2">ROW()-2</f>
        <v>33</v>
      </c>
      <c r="B35" s="834" t="s">
        <v>858</v>
      </c>
      <c r="C35" s="834" t="s">
        <v>884</v>
      </c>
      <c r="D35" s="835">
        <v>45618</v>
      </c>
      <c r="E35" s="836" t="s">
        <v>516</v>
      </c>
      <c r="F35" s="837" t="s">
        <v>915</v>
      </c>
      <c r="G35" s="767" t="s">
        <v>905</v>
      </c>
      <c r="H35" s="838" t="s">
        <v>913</v>
      </c>
      <c r="I35" s="1112" t="s">
        <v>1407</v>
      </c>
      <c r="J35" s="865">
        <v>5723</v>
      </c>
      <c r="K35" s="836" t="s">
        <v>1202</v>
      </c>
      <c r="L35" s="926">
        <v>5723</v>
      </c>
      <c r="M35" s="944">
        <f t="shared" ref="M35:M59" si="3">J35-L35</f>
        <v>0</v>
      </c>
      <c r="N35" s="838" t="s">
        <v>1274</v>
      </c>
      <c r="O35" s="961">
        <v>45708</v>
      </c>
      <c r="P35" s="842">
        <v>45755</v>
      </c>
      <c r="Q35" s="973" t="s">
        <v>1427</v>
      </c>
      <c r="R35" s="843">
        <v>45716</v>
      </c>
      <c r="S35" s="842">
        <v>45728</v>
      </c>
      <c r="T35" s="842" t="s">
        <v>1332</v>
      </c>
      <c r="U35" s="912" t="s">
        <v>1119</v>
      </c>
      <c r="V35" s="919" t="s">
        <v>953</v>
      </c>
      <c r="W35" s="845" t="s">
        <v>1317</v>
      </c>
      <c r="X35" s="705"/>
      <c r="Y35" s="461"/>
      <c r="Z35" s="461"/>
      <c r="AA35" s="461"/>
      <c r="AB35" s="461"/>
      <c r="AC35" s="461"/>
      <c r="AD35" s="461"/>
      <c r="AE35" s="461"/>
      <c r="AF35" s="461"/>
    </row>
    <row r="36" spans="1:32" s="738" customFormat="1" ht="10.5" hidden="1" customHeight="1" x14ac:dyDescent="0.25">
      <c r="A36" s="833">
        <f t="shared" si="2"/>
        <v>34</v>
      </c>
      <c r="B36" s="834" t="s">
        <v>858</v>
      </c>
      <c r="C36" s="834" t="s">
        <v>884</v>
      </c>
      <c r="D36" s="835">
        <v>45618</v>
      </c>
      <c r="E36" s="836" t="s">
        <v>566</v>
      </c>
      <c r="F36" s="837" t="s">
        <v>919</v>
      </c>
      <c r="G36" s="836" t="s">
        <v>896</v>
      </c>
      <c r="H36" s="838" t="s">
        <v>1160</v>
      </c>
      <c r="I36" s="1112" t="s">
        <v>1407</v>
      </c>
      <c r="J36" s="865">
        <v>1109</v>
      </c>
      <c r="K36" s="836" t="s">
        <v>587</v>
      </c>
      <c r="L36" s="926">
        <v>1109</v>
      </c>
      <c r="M36" s="944">
        <f t="shared" si="3"/>
        <v>0</v>
      </c>
      <c r="N36" s="838" t="s">
        <v>1274</v>
      </c>
      <c r="O36" s="961">
        <v>45713</v>
      </c>
      <c r="P36" s="842">
        <v>45755</v>
      </c>
      <c r="Q36" s="973" t="s">
        <v>1427</v>
      </c>
      <c r="R36" s="843" t="s">
        <v>111</v>
      </c>
      <c r="S36" s="842">
        <v>45756</v>
      </c>
      <c r="T36" s="842" t="s">
        <v>1332</v>
      </c>
      <c r="U36" s="912"/>
      <c r="V36" s="845" t="s">
        <v>1035</v>
      </c>
      <c r="W36" s="845" t="s">
        <v>1317</v>
      </c>
      <c r="X36" s="704"/>
      <c r="Y36" s="170"/>
      <c r="Z36" s="170"/>
      <c r="AA36" s="170"/>
      <c r="AB36" s="170"/>
      <c r="AC36" s="170"/>
      <c r="AD36" s="170"/>
      <c r="AE36" s="170"/>
      <c r="AF36" s="170"/>
    </row>
    <row r="37" spans="1:32" s="738" customFormat="1" ht="10.5" hidden="1" customHeight="1" x14ac:dyDescent="0.25">
      <c r="A37" s="833">
        <f t="shared" si="2"/>
        <v>35</v>
      </c>
      <c r="B37" s="834" t="s">
        <v>858</v>
      </c>
      <c r="C37" s="834" t="s">
        <v>884</v>
      </c>
      <c r="D37" s="835">
        <v>45618</v>
      </c>
      <c r="E37" s="847" t="s">
        <v>921</v>
      </c>
      <c r="F37" s="848" t="s">
        <v>920</v>
      </c>
      <c r="G37" s="767" t="s">
        <v>906</v>
      </c>
      <c r="H37" s="838" t="s">
        <v>781</v>
      </c>
      <c r="I37" s="1112" t="s">
        <v>1407</v>
      </c>
      <c r="J37" s="865">
        <v>3990</v>
      </c>
      <c r="K37" s="836" t="s">
        <v>604</v>
      </c>
      <c r="L37" s="926">
        <v>3990</v>
      </c>
      <c r="M37" s="944">
        <f t="shared" si="3"/>
        <v>0</v>
      </c>
      <c r="N37" s="838" t="s">
        <v>1274</v>
      </c>
      <c r="O37" s="961">
        <v>45713</v>
      </c>
      <c r="P37" s="842">
        <v>45762</v>
      </c>
      <c r="Q37" s="973" t="s">
        <v>1427</v>
      </c>
      <c r="R37" s="843">
        <v>45715</v>
      </c>
      <c r="S37" s="842">
        <v>45728</v>
      </c>
      <c r="T37" s="842" t="s">
        <v>1332</v>
      </c>
      <c r="U37" s="912" t="s">
        <v>1039</v>
      </c>
      <c r="V37" s="845"/>
      <c r="W37" s="845" t="s">
        <v>1317</v>
      </c>
      <c r="X37" s="705"/>
      <c r="Y37" s="461"/>
      <c r="Z37" s="170"/>
      <c r="AA37" s="170"/>
      <c r="AB37" s="170"/>
      <c r="AC37" s="170"/>
      <c r="AD37" s="170"/>
      <c r="AE37" s="170"/>
      <c r="AF37" s="170"/>
    </row>
    <row r="38" spans="1:32" s="738" customFormat="1" ht="10.5" hidden="1" customHeight="1" x14ac:dyDescent="0.25">
      <c r="A38" s="833">
        <f t="shared" si="2"/>
        <v>36</v>
      </c>
      <c r="B38" s="834" t="s">
        <v>858</v>
      </c>
      <c r="C38" s="834" t="s">
        <v>884</v>
      </c>
      <c r="D38" s="835">
        <v>45618</v>
      </c>
      <c r="E38" s="836" t="s">
        <v>25</v>
      </c>
      <c r="F38" s="837" t="s">
        <v>917</v>
      </c>
      <c r="G38" s="836" t="s">
        <v>897</v>
      </c>
      <c r="H38" s="838" t="s">
        <v>912</v>
      </c>
      <c r="I38" s="1112" t="s">
        <v>1407</v>
      </c>
      <c r="J38" s="865">
        <v>13113</v>
      </c>
      <c r="K38" s="836" t="s">
        <v>1287</v>
      </c>
      <c r="L38" s="926">
        <v>13113</v>
      </c>
      <c r="M38" s="944">
        <f t="shared" si="3"/>
        <v>0</v>
      </c>
      <c r="N38" s="838" t="s">
        <v>1274</v>
      </c>
      <c r="O38" s="961">
        <v>45713</v>
      </c>
      <c r="P38" s="842">
        <v>45755</v>
      </c>
      <c r="Q38" s="973" t="s">
        <v>1427</v>
      </c>
      <c r="R38" s="843">
        <v>45724</v>
      </c>
      <c r="S38" s="842">
        <v>45761</v>
      </c>
      <c r="T38" s="842" t="s">
        <v>1332</v>
      </c>
      <c r="U38" s="912"/>
      <c r="V38" s="845" t="s">
        <v>952</v>
      </c>
      <c r="W38" s="845" t="s">
        <v>1317</v>
      </c>
      <c r="X38" s="706" t="s">
        <v>1199</v>
      </c>
      <c r="Y38" s="170"/>
      <c r="Z38" s="170"/>
      <c r="AA38" s="170"/>
      <c r="AB38" s="170"/>
      <c r="AC38" s="170"/>
      <c r="AD38" s="170"/>
      <c r="AE38" s="170"/>
      <c r="AF38" s="170"/>
    </row>
    <row r="39" spans="1:32" s="738" customFormat="1" ht="10.5" hidden="1" customHeight="1" x14ac:dyDescent="0.25">
      <c r="A39" s="833">
        <f t="shared" si="2"/>
        <v>37</v>
      </c>
      <c r="B39" s="834" t="s">
        <v>858</v>
      </c>
      <c r="C39" s="834" t="s">
        <v>884</v>
      </c>
      <c r="D39" s="835">
        <v>45618</v>
      </c>
      <c r="E39" s="836" t="s">
        <v>881</v>
      </c>
      <c r="F39" s="837" t="s">
        <v>909</v>
      </c>
      <c r="G39" s="767" t="s">
        <v>897</v>
      </c>
      <c r="H39" s="838" t="s">
        <v>1157</v>
      </c>
      <c r="I39" s="1112" t="s">
        <v>1407</v>
      </c>
      <c r="J39" s="865">
        <v>3669</v>
      </c>
      <c r="K39" s="836" t="s">
        <v>1289</v>
      </c>
      <c r="L39" s="926">
        <v>3669</v>
      </c>
      <c r="M39" s="944">
        <f t="shared" si="3"/>
        <v>0</v>
      </c>
      <c r="N39" s="838" t="s">
        <v>1274</v>
      </c>
      <c r="O39" s="961">
        <v>45717</v>
      </c>
      <c r="P39" s="842">
        <v>45755</v>
      </c>
      <c r="Q39" s="973" t="s">
        <v>1427</v>
      </c>
      <c r="R39" s="843">
        <v>45719</v>
      </c>
      <c r="S39" s="842">
        <v>45732</v>
      </c>
      <c r="T39" s="842" t="s">
        <v>1332</v>
      </c>
      <c r="U39" s="912"/>
      <c r="V39" s="845"/>
      <c r="W39" s="845" t="s">
        <v>1317</v>
      </c>
      <c r="X39" s="705"/>
      <c r="Y39" s="461"/>
      <c r="Z39" s="170"/>
      <c r="AA39" s="170"/>
      <c r="AB39" s="170"/>
      <c r="AC39" s="170"/>
      <c r="AD39" s="170"/>
      <c r="AE39" s="170"/>
      <c r="AF39" s="170"/>
    </row>
    <row r="40" spans="1:32" s="738" customFormat="1" ht="10.5" hidden="1" customHeight="1" x14ac:dyDescent="0.25">
      <c r="A40" s="833">
        <f t="shared" si="2"/>
        <v>38</v>
      </c>
      <c r="B40" s="834" t="s">
        <v>858</v>
      </c>
      <c r="C40" s="834" t="s">
        <v>884</v>
      </c>
      <c r="D40" s="835">
        <v>45618</v>
      </c>
      <c r="E40" s="836" t="s">
        <v>880</v>
      </c>
      <c r="F40" s="848" t="s">
        <v>908</v>
      </c>
      <c r="G40" s="767" t="s">
        <v>907</v>
      </c>
      <c r="H40" s="838" t="s">
        <v>1157</v>
      </c>
      <c r="I40" s="1112" t="s">
        <v>1407</v>
      </c>
      <c r="J40" s="865">
        <v>3857</v>
      </c>
      <c r="K40" s="836" t="s">
        <v>604</v>
      </c>
      <c r="L40" s="926">
        <v>3857</v>
      </c>
      <c r="M40" s="944">
        <f t="shared" si="3"/>
        <v>0</v>
      </c>
      <c r="N40" s="838" t="s">
        <v>1274</v>
      </c>
      <c r="O40" s="961">
        <v>45721</v>
      </c>
      <c r="P40" s="842">
        <v>45762</v>
      </c>
      <c r="Q40" s="973" t="s">
        <v>1427</v>
      </c>
      <c r="R40" s="843">
        <v>45728</v>
      </c>
      <c r="S40" s="842">
        <v>45756</v>
      </c>
      <c r="T40" s="842" t="s">
        <v>1332</v>
      </c>
      <c r="U40" s="912"/>
      <c r="V40" s="845" t="s">
        <v>954</v>
      </c>
      <c r="W40" s="845" t="s">
        <v>1317</v>
      </c>
      <c r="X40" s="706" t="s">
        <v>1304</v>
      </c>
      <c r="Y40" s="461"/>
      <c r="Z40" s="170"/>
      <c r="AA40" s="170"/>
      <c r="AB40" s="170"/>
      <c r="AC40" s="170"/>
      <c r="AD40" s="170"/>
      <c r="AE40" s="170"/>
      <c r="AF40" s="170"/>
    </row>
    <row r="41" spans="1:32" s="738" customFormat="1" ht="10.5" hidden="1" customHeight="1" x14ac:dyDescent="0.25">
      <c r="A41" s="833">
        <f t="shared" si="2"/>
        <v>39</v>
      </c>
      <c r="B41" s="834" t="s">
        <v>858</v>
      </c>
      <c r="C41" s="834" t="s">
        <v>884</v>
      </c>
      <c r="D41" s="835">
        <v>45618</v>
      </c>
      <c r="E41" s="836" t="s">
        <v>883</v>
      </c>
      <c r="F41" s="837" t="s">
        <v>916</v>
      </c>
      <c r="G41" s="767" t="s">
        <v>911</v>
      </c>
      <c r="H41" s="838" t="s">
        <v>914</v>
      </c>
      <c r="I41" s="1112" t="s">
        <v>1407</v>
      </c>
      <c r="J41" s="865">
        <v>5660</v>
      </c>
      <c r="K41" s="836" t="s">
        <v>885</v>
      </c>
      <c r="L41" s="926">
        <v>5660</v>
      </c>
      <c r="M41" s="944">
        <f t="shared" si="3"/>
        <v>0</v>
      </c>
      <c r="N41" s="838" t="s">
        <v>1274</v>
      </c>
      <c r="O41" s="961">
        <v>45721</v>
      </c>
      <c r="P41" s="842">
        <v>45762</v>
      </c>
      <c r="Q41" s="973" t="s">
        <v>1427</v>
      </c>
      <c r="R41" s="843" t="s">
        <v>111</v>
      </c>
      <c r="S41" s="842">
        <v>45756</v>
      </c>
      <c r="T41" s="842" t="s">
        <v>1332</v>
      </c>
      <c r="U41" s="912"/>
      <c r="V41" s="922"/>
      <c r="W41" s="845" t="s">
        <v>1317</v>
      </c>
      <c r="X41" s="706" t="s">
        <v>1200</v>
      </c>
      <c r="Y41" s="705" t="s">
        <v>1408</v>
      </c>
      <c r="Z41" s="461"/>
      <c r="AA41" s="461"/>
      <c r="AB41" s="461"/>
      <c r="AC41" s="461"/>
      <c r="AD41" s="461"/>
      <c r="AE41" s="461"/>
      <c r="AF41" s="461"/>
    </row>
    <row r="42" spans="1:32" s="738" customFormat="1" ht="10.5" hidden="1" customHeight="1" x14ac:dyDescent="0.25">
      <c r="A42" s="833">
        <f t="shared" si="2"/>
        <v>40</v>
      </c>
      <c r="B42" s="834" t="s">
        <v>858</v>
      </c>
      <c r="C42" s="834" t="s">
        <v>884</v>
      </c>
      <c r="D42" s="835">
        <v>45618</v>
      </c>
      <c r="E42" s="836" t="s">
        <v>879</v>
      </c>
      <c r="F42" s="848" t="s">
        <v>908</v>
      </c>
      <c r="G42" s="767" t="s">
        <v>1316</v>
      </c>
      <c r="H42" s="838" t="s">
        <v>1157</v>
      </c>
      <c r="I42" s="1112" t="s">
        <v>1407</v>
      </c>
      <c r="J42" s="865">
        <v>2209</v>
      </c>
      <c r="K42" s="836" t="s">
        <v>604</v>
      </c>
      <c r="L42" s="926">
        <v>2209</v>
      </c>
      <c r="M42" s="944">
        <f t="shared" si="3"/>
        <v>0</v>
      </c>
      <c r="N42" s="838" t="s">
        <v>1274</v>
      </c>
      <c r="O42" s="961">
        <v>45721</v>
      </c>
      <c r="P42" s="842">
        <v>45762</v>
      </c>
      <c r="Q42" s="973" t="s">
        <v>1427</v>
      </c>
      <c r="R42" s="843">
        <v>45757</v>
      </c>
      <c r="S42" s="842"/>
      <c r="T42" s="842" t="s">
        <v>1332</v>
      </c>
      <c r="U42" s="912"/>
      <c r="V42" s="845"/>
      <c r="W42" s="845" t="s">
        <v>1317</v>
      </c>
      <c r="X42" s="705"/>
      <c r="Y42" s="461"/>
      <c r="Z42" s="461"/>
      <c r="AA42" s="461"/>
      <c r="AB42" s="461"/>
      <c r="AC42" s="461"/>
      <c r="AD42" s="461"/>
      <c r="AE42" s="461"/>
      <c r="AF42" s="461"/>
    </row>
    <row r="43" spans="1:32" s="738" customFormat="1" ht="10.5" hidden="1" customHeight="1" x14ac:dyDescent="0.25">
      <c r="A43" s="833">
        <f t="shared" si="2"/>
        <v>41</v>
      </c>
      <c r="B43" s="834" t="s">
        <v>858</v>
      </c>
      <c r="C43" s="834" t="s">
        <v>884</v>
      </c>
      <c r="D43" s="835">
        <v>45618</v>
      </c>
      <c r="E43" s="836" t="s">
        <v>24</v>
      </c>
      <c r="F43" s="837" t="s">
        <v>918</v>
      </c>
      <c r="G43" s="840" t="s">
        <v>897</v>
      </c>
      <c r="H43" s="838" t="s">
        <v>912</v>
      </c>
      <c r="I43" s="1112" t="s">
        <v>1407</v>
      </c>
      <c r="J43" s="865">
        <v>3867</v>
      </c>
      <c r="K43" s="836" t="s">
        <v>538</v>
      </c>
      <c r="L43" s="927">
        <v>3867</v>
      </c>
      <c r="M43" s="1024">
        <f t="shared" si="3"/>
        <v>0</v>
      </c>
      <c r="N43" s="838" t="s">
        <v>1274</v>
      </c>
      <c r="O43" s="961">
        <v>45726</v>
      </c>
      <c r="P43" s="842">
        <v>45787</v>
      </c>
      <c r="Q43" s="973" t="s">
        <v>1427</v>
      </c>
      <c r="R43" s="843" t="s">
        <v>111</v>
      </c>
      <c r="S43" s="842">
        <v>45736</v>
      </c>
      <c r="T43" s="842" t="s">
        <v>1332</v>
      </c>
      <c r="U43" s="912"/>
      <c r="V43" s="845"/>
      <c r="W43" s="845" t="s">
        <v>1317</v>
      </c>
      <c r="X43" s="704"/>
      <c r="Y43" s="170"/>
      <c r="Z43" s="170"/>
      <c r="AA43" s="170"/>
      <c r="AB43" s="170"/>
      <c r="AC43" s="170"/>
      <c r="AD43" s="170"/>
      <c r="AE43" s="170"/>
      <c r="AF43" s="170"/>
    </row>
    <row r="44" spans="1:32" s="738" customFormat="1" ht="10.5" hidden="1" customHeight="1" x14ac:dyDescent="0.2">
      <c r="A44" s="833">
        <f t="shared" si="2"/>
        <v>42</v>
      </c>
      <c r="B44" s="834" t="s">
        <v>858</v>
      </c>
      <c r="C44" s="834" t="s">
        <v>884</v>
      </c>
      <c r="D44" s="835">
        <v>45618</v>
      </c>
      <c r="E44" s="836" t="s">
        <v>877</v>
      </c>
      <c r="F44" s="855" t="s">
        <v>898</v>
      </c>
      <c r="G44" s="856" t="s">
        <v>899</v>
      </c>
      <c r="H44" s="838" t="s">
        <v>1157</v>
      </c>
      <c r="I44" s="1112" t="s">
        <v>1407</v>
      </c>
      <c r="J44" s="865">
        <v>12026</v>
      </c>
      <c r="K44" s="836" t="s">
        <v>278</v>
      </c>
      <c r="L44" s="926">
        <v>12026</v>
      </c>
      <c r="M44" s="944">
        <f t="shared" si="3"/>
        <v>0</v>
      </c>
      <c r="N44" s="838" t="s">
        <v>1274</v>
      </c>
      <c r="O44" s="961">
        <v>45726</v>
      </c>
      <c r="P44" s="842">
        <v>45787</v>
      </c>
      <c r="Q44" s="843"/>
      <c r="R44" s="843">
        <v>45740</v>
      </c>
      <c r="S44" s="842"/>
      <c r="T44" s="842" t="s">
        <v>1332</v>
      </c>
      <c r="U44" s="912"/>
      <c r="V44" s="845"/>
      <c r="W44" s="845" t="s">
        <v>1317</v>
      </c>
      <c r="X44" s="704"/>
      <c r="Y44" s="170"/>
      <c r="Z44" s="170"/>
      <c r="AA44" s="170"/>
      <c r="AB44" s="170"/>
      <c r="AC44" s="170"/>
      <c r="AD44" s="170"/>
      <c r="AE44" s="170"/>
      <c r="AF44" s="170"/>
    </row>
    <row r="45" spans="1:32" s="738" customFormat="1" ht="10.5" hidden="1" customHeight="1" x14ac:dyDescent="0.2">
      <c r="A45" s="833">
        <f t="shared" si="2"/>
        <v>43</v>
      </c>
      <c r="B45" s="834" t="s">
        <v>858</v>
      </c>
      <c r="C45" s="834" t="s">
        <v>884</v>
      </c>
      <c r="D45" s="835">
        <v>45618</v>
      </c>
      <c r="E45" s="836" t="s">
        <v>878</v>
      </c>
      <c r="F45" s="855" t="s">
        <v>898</v>
      </c>
      <c r="G45" s="856" t="s">
        <v>900</v>
      </c>
      <c r="H45" s="838" t="s">
        <v>1157</v>
      </c>
      <c r="I45" s="1112" t="s">
        <v>1407</v>
      </c>
      <c r="J45" s="865">
        <v>5853</v>
      </c>
      <c r="K45" s="836" t="s">
        <v>1412</v>
      </c>
      <c r="L45" s="926">
        <v>5853</v>
      </c>
      <c r="M45" s="944">
        <f t="shared" si="3"/>
        <v>0</v>
      </c>
      <c r="N45" s="838" t="s">
        <v>1274</v>
      </c>
      <c r="O45" s="961">
        <v>45726</v>
      </c>
      <c r="P45" s="842">
        <v>45787</v>
      </c>
      <c r="Q45" s="843" t="s">
        <v>1429</v>
      </c>
      <c r="R45" s="843">
        <v>45769</v>
      </c>
      <c r="S45" s="842"/>
      <c r="T45" s="842" t="s">
        <v>1332</v>
      </c>
      <c r="U45" s="912" t="s">
        <v>1133</v>
      </c>
      <c r="V45" s="845" t="s">
        <v>951</v>
      </c>
      <c r="W45" s="845" t="s">
        <v>1317</v>
      </c>
      <c r="X45" s="704"/>
      <c r="Y45" s="170"/>
      <c r="Z45" s="170"/>
      <c r="AA45" s="170"/>
      <c r="AB45" s="170"/>
      <c r="AC45" s="170"/>
      <c r="AD45" s="170"/>
      <c r="AE45" s="170"/>
      <c r="AF45" s="170"/>
    </row>
    <row r="46" spans="1:32" s="738" customFormat="1" ht="10.5" hidden="1" customHeight="1" x14ac:dyDescent="0.25">
      <c r="A46" s="833">
        <f t="shared" si="2"/>
        <v>44</v>
      </c>
      <c r="B46" s="834" t="s">
        <v>858</v>
      </c>
      <c r="C46" s="834" t="s">
        <v>884</v>
      </c>
      <c r="D46" s="835">
        <v>45646</v>
      </c>
      <c r="E46" s="836" t="s">
        <v>566</v>
      </c>
      <c r="F46" s="837" t="s">
        <v>919</v>
      </c>
      <c r="G46" s="836" t="s">
        <v>896</v>
      </c>
      <c r="H46" s="838" t="s">
        <v>1033</v>
      </c>
      <c r="I46" s="1112" t="s">
        <v>1407</v>
      </c>
      <c r="J46" s="865">
        <v>1000</v>
      </c>
      <c r="K46" s="836" t="s">
        <v>1303</v>
      </c>
      <c r="L46" s="926">
        <v>1000</v>
      </c>
      <c r="M46" s="944">
        <f t="shared" si="3"/>
        <v>0</v>
      </c>
      <c r="N46" s="865" t="s">
        <v>1274</v>
      </c>
      <c r="O46" s="961">
        <v>45731</v>
      </c>
      <c r="P46" s="866">
        <v>45790</v>
      </c>
      <c r="Q46" s="973" t="s">
        <v>1427</v>
      </c>
      <c r="R46" s="843" t="s">
        <v>111</v>
      </c>
      <c r="S46" s="842">
        <v>45756</v>
      </c>
      <c r="T46" s="842" t="s">
        <v>1332</v>
      </c>
      <c r="U46" s="912" t="s">
        <v>1051</v>
      </c>
      <c r="V46" s="845"/>
      <c r="W46" s="845" t="s">
        <v>1317</v>
      </c>
      <c r="X46" s="705"/>
      <c r="Y46" s="461"/>
      <c r="Z46" s="461"/>
      <c r="AA46" s="461"/>
      <c r="AB46" s="461"/>
      <c r="AC46" s="461"/>
      <c r="AD46" s="461"/>
      <c r="AE46" s="461"/>
      <c r="AF46" s="461"/>
    </row>
    <row r="47" spans="1:32" s="738" customFormat="1" ht="10.5" hidden="1" customHeight="1" x14ac:dyDescent="0.25">
      <c r="A47" s="833">
        <f t="shared" si="2"/>
        <v>45</v>
      </c>
      <c r="B47" s="834" t="s">
        <v>858</v>
      </c>
      <c r="C47" s="834" t="s">
        <v>884</v>
      </c>
      <c r="D47" s="835">
        <v>45618</v>
      </c>
      <c r="E47" s="836" t="s">
        <v>882</v>
      </c>
      <c r="F47" s="837" t="s">
        <v>909</v>
      </c>
      <c r="G47" s="767" t="s">
        <v>910</v>
      </c>
      <c r="H47" s="838" t="s">
        <v>1327</v>
      </c>
      <c r="I47" s="1112" t="s">
        <v>1407</v>
      </c>
      <c r="J47" s="865">
        <v>7848</v>
      </c>
      <c r="K47" s="836" t="s">
        <v>278</v>
      </c>
      <c r="L47" s="926">
        <v>7848</v>
      </c>
      <c r="M47" s="944">
        <f t="shared" si="3"/>
        <v>0</v>
      </c>
      <c r="N47" s="838" t="s">
        <v>1274</v>
      </c>
      <c r="O47" s="961">
        <v>45734</v>
      </c>
      <c r="P47" s="842">
        <v>45770</v>
      </c>
      <c r="Q47" s="973" t="s">
        <v>1427</v>
      </c>
      <c r="R47" s="843">
        <v>45731</v>
      </c>
      <c r="S47" s="842">
        <v>45764</v>
      </c>
      <c r="T47" s="842" t="s">
        <v>1332</v>
      </c>
      <c r="U47" s="912"/>
      <c r="V47" s="845" t="s">
        <v>950</v>
      </c>
      <c r="W47" s="845" t="s">
        <v>1317</v>
      </c>
      <c r="X47" s="705"/>
      <c r="Y47" s="461"/>
      <c r="Z47" s="461"/>
      <c r="AA47" s="461"/>
      <c r="AB47" s="461"/>
      <c r="AC47" s="461"/>
      <c r="AD47" s="461"/>
      <c r="AE47" s="461"/>
      <c r="AF47" s="461"/>
    </row>
    <row r="48" spans="1:32" s="738" customFormat="1" ht="10.5" hidden="1" customHeight="1" x14ac:dyDescent="0.2">
      <c r="A48" s="833">
        <f t="shared" si="2"/>
        <v>46</v>
      </c>
      <c r="B48" s="834" t="s">
        <v>858</v>
      </c>
      <c r="C48" s="834" t="s">
        <v>884</v>
      </c>
      <c r="D48" s="835">
        <v>45618</v>
      </c>
      <c r="E48" s="836" t="s">
        <v>24</v>
      </c>
      <c r="F48" s="855" t="s">
        <v>918</v>
      </c>
      <c r="G48" s="856" t="s">
        <v>897</v>
      </c>
      <c r="H48" s="838" t="s">
        <v>912</v>
      </c>
      <c r="I48" s="1112" t="s">
        <v>1407</v>
      </c>
      <c r="J48" s="865">
        <v>3317</v>
      </c>
      <c r="K48" s="836" t="s">
        <v>538</v>
      </c>
      <c r="L48" s="926">
        <v>3317</v>
      </c>
      <c r="M48" s="1024">
        <f t="shared" si="3"/>
        <v>0</v>
      </c>
      <c r="N48" s="838" t="s">
        <v>1274</v>
      </c>
      <c r="O48" s="961">
        <v>45736</v>
      </c>
      <c r="P48" s="842">
        <v>45787</v>
      </c>
      <c r="Q48" s="843" t="s">
        <v>1429</v>
      </c>
      <c r="R48" s="843">
        <v>45759</v>
      </c>
      <c r="S48" s="842"/>
      <c r="T48" s="842" t="s">
        <v>1332</v>
      </c>
      <c r="U48" s="912"/>
      <c r="V48" s="845"/>
      <c r="W48" s="845" t="s">
        <v>1317</v>
      </c>
      <c r="X48" s="704"/>
      <c r="Y48" s="170"/>
      <c r="Z48" s="170"/>
      <c r="AA48" s="170"/>
      <c r="AB48" s="170"/>
      <c r="AC48" s="170"/>
      <c r="AD48" s="170"/>
      <c r="AE48" s="170"/>
      <c r="AF48" s="170"/>
    </row>
    <row r="49" spans="1:32" s="738" customFormat="1" ht="10.5" hidden="1" customHeight="1" x14ac:dyDescent="0.25">
      <c r="A49" s="833">
        <f t="shared" si="2"/>
        <v>47</v>
      </c>
      <c r="B49" s="834" t="s">
        <v>858</v>
      </c>
      <c r="C49" s="834" t="s">
        <v>884</v>
      </c>
      <c r="D49" s="835">
        <v>45618</v>
      </c>
      <c r="E49" s="836" t="s">
        <v>881</v>
      </c>
      <c r="F49" s="855" t="s">
        <v>909</v>
      </c>
      <c r="G49" s="850" t="s">
        <v>897</v>
      </c>
      <c r="H49" s="838" t="s">
        <v>1157</v>
      </c>
      <c r="I49" s="1112" t="s">
        <v>1407</v>
      </c>
      <c r="J49" s="865">
        <f>7210-3669</f>
        <v>3541</v>
      </c>
      <c r="K49" s="836" t="s">
        <v>1289</v>
      </c>
      <c r="L49" s="926">
        <v>3541</v>
      </c>
      <c r="M49" s="944">
        <f t="shared" si="3"/>
        <v>0</v>
      </c>
      <c r="N49" s="838" t="s">
        <v>1274</v>
      </c>
      <c r="O49" s="961">
        <v>45736</v>
      </c>
      <c r="P49" s="842">
        <v>45784</v>
      </c>
      <c r="Q49" s="973" t="s">
        <v>1427</v>
      </c>
      <c r="R49" s="843">
        <v>45763</v>
      </c>
      <c r="S49" s="842">
        <v>45770</v>
      </c>
      <c r="T49" s="842" t="s">
        <v>1332</v>
      </c>
      <c r="U49" s="912"/>
      <c r="V49" s="921" t="s">
        <v>955</v>
      </c>
      <c r="W49" s="845" t="s">
        <v>1317</v>
      </c>
      <c r="X49" s="705"/>
      <c r="Y49" s="461"/>
      <c r="Z49" s="170"/>
      <c r="AA49" s="170"/>
      <c r="AB49" s="170"/>
      <c r="AC49" s="170"/>
      <c r="AD49" s="170"/>
      <c r="AE49" s="170"/>
      <c r="AF49" s="170"/>
    </row>
    <row r="50" spans="1:32" s="738" customFormat="1" ht="10.5" hidden="1" customHeight="1" x14ac:dyDescent="0.2">
      <c r="A50" s="833">
        <f t="shared" si="2"/>
        <v>48</v>
      </c>
      <c r="B50" s="834" t="s">
        <v>858</v>
      </c>
      <c r="C50" s="834" t="s">
        <v>884</v>
      </c>
      <c r="D50" s="835">
        <v>45646</v>
      </c>
      <c r="E50" s="836" t="s">
        <v>996</v>
      </c>
      <c r="F50" s="855" t="s">
        <v>1165</v>
      </c>
      <c r="G50" s="850" t="s">
        <v>1070</v>
      </c>
      <c r="H50" s="838" t="s">
        <v>781</v>
      </c>
      <c r="I50" s="1112" t="s">
        <v>148</v>
      </c>
      <c r="J50" s="865">
        <v>6402</v>
      </c>
      <c r="K50" s="836" t="s">
        <v>510</v>
      </c>
      <c r="L50" s="926">
        <v>6402</v>
      </c>
      <c r="M50" s="1025">
        <f t="shared" si="3"/>
        <v>0</v>
      </c>
      <c r="N50" s="888" t="s">
        <v>1318</v>
      </c>
      <c r="O50" s="961">
        <v>45757</v>
      </c>
      <c r="P50" s="866">
        <v>45787</v>
      </c>
      <c r="Q50" s="971" t="s">
        <v>1428</v>
      </c>
      <c r="R50" s="843">
        <v>45763</v>
      </c>
      <c r="S50" s="842"/>
      <c r="T50" s="842" t="s">
        <v>1332</v>
      </c>
      <c r="U50" s="912" t="s">
        <v>1047</v>
      </c>
      <c r="V50" s="913"/>
      <c r="W50" s="845" t="s">
        <v>1317</v>
      </c>
      <c r="X50" s="705"/>
      <c r="Y50" s="461"/>
      <c r="Z50" s="170"/>
      <c r="AA50" s="170"/>
      <c r="AB50" s="170"/>
      <c r="AC50" s="170"/>
      <c r="AD50" s="170"/>
      <c r="AE50" s="170"/>
      <c r="AF50" s="170"/>
    </row>
    <row r="51" spans="1:32" s="738" customFormat="1" ht="10.5" hidden="1" customHeight="1" x14ac:dyDescent="0.2">
      <c r="A51" s="833">
        <f t="shared" si="2"/>
        <v>49</v>
      </c>
      <c r="B51" s="834" t="s">
        <v>858</v>
      </c>
      <c r="C51" s="834" t="s">
        <v>884</v>
      </c>
      <c r="D51" s="835">
        <v>45646</v>
      </c>
      <c r="E51" s="847" t="s">
        <v>921</v>
      </c>
      <c r="F51" s="869" t="s">
        <v>920</v>
      </c>
      <c r="G51" s="870" t="s">
        <v>906</v>
      </c>
      <c r="H51" s="838" t="s">
        <v>1033</v>
      </c>
      <c r="I51" s="1112" t="s">
        <v>148</v>
      </c>
      <c r="J51" s="865">
        <v>4443</v>
      </c>
      <c r="K51" s="836" t="s">
        <v>756</v>
      </c>
      <c r="L51" s="926">
        <v>4443</v>
      </c>
      <c r="M51" s="944">
        <f t="shared" si="3"/>
        <v>0</v>
      </c>
      <c r="N51" s="838" t="s">
        <v>1275</v>
      </c>
      <c r="O51" s="961">
        <v>45757</v>
      </c>
      <c r="P51" s="866">
        <v>45790</v>
      </c>
      <c r="Q51" s="843" t="s">
        <v>1429</v>
      </c>
      <c r="R51" s="843">
        <v>45757</v>
      </c>
      <c r="S51" s="842"/>
      <c r="T51" s="842" t="s">
        <v>1332</v>
      </c>
      <c r="U51" s="912" t="s">
        <v>1036</v>
      </c>
      <c r="V51" s="845"/>
      <c r="W51" s="845" t="s">
        <v>1317</v>
      </c>
      <c r="X51" s="705"/>
      <c r="Y51" s="461"/>
      <c r="Z51" s="461"/>
      <c r="AA51" s="461"/>
      <c r="AB51" s="461"/>
      <c r="AC51" s="461"/>
      <c r="AD51" s="461"/>
      <c r="AE51" s="461"/>
      <c r="AF51" s="461"/>
    </row>
    <row r="52" spans="1:32" s="738" customFormat="1" ht="10.5" hidden="1" customHeight="1" x14ac:dyDescent="0.2">
      <c r="A52" s="833">
        <f t="shared" si="2"/>
        <v>50</v>
      </c>
      <c r="B52" s="834" t="s">
        <v>858</v>
      </c>
      <c r="C52" s="834" t="s">
        <v>884</v>
      </c>
      <c r="D52" s="835">
        <v>45646</v>
      </c>
      <c r="E52" s="836" t="s">
        <v>880</v>
      </c>
      <c r="F52" s="849" t="s">
        <v>908</v>
      </c>
      <c r="G52" s="850" t="s">
        <v>907</v>
      </c>
      <c r="H52" s="838" t="s">
        <v>1033</v>
      </c>
      <c r="I52" s="1112" t="s">
        <v>148</v>
      </c>
      <c r="J52" s="865">
        <v>2841</v>
      </c>
      <c r="K52" s="836" t="s">
        <v>604</v>
      </c>
      <c r="L52" s="927">
        <v>2841</v>
      </c>
      <c r="M52" s="1013">
        <f t="shared" si="3"/>
        <v>0</v>
      </c>
      <c r="N52" s="838" t="s">
        <v>1275</v>
      </c>
      <c r="O52" s="961">
        <v>45757</v>
      </c>
      <c r="P52" s="866">
        <v>45791</v>
      </c>
      <c r="Q52" s="972"/>
      <c r="R52" s="843" t="s">
        <v>1379</v>
      </c>
      <c r="S52" s="1008"/>
      <c r="T52" s="842" t="s">
        <v>1332</v>
      </c>
      <c r="U52" s="923" t="s">
        <v>1248</v>
      </c>
      <c r="V52" s="845"/>
      <c r="W52" s="845" t="s">
        <v>1317</v>
      </c>
      <c r="X52" s="705" t="s">
        <v>1124</v>
      </c>
      <c r="Y52" s="461"/>
      <c r="Z52" s="461"/>
      <c r="AA52" s="461"/>
      <c r="AB52" s="461"/>
      <c r="AC52" s="461"/>
      <c r="AD52" s="461"/>
      <c r="AE52" s="461"/>
      <c r="AF52" s="461"/>
    </row>
    <row r="53" spans="1:32" s="738" customFormat="1" ht="10.5" hidden="1" customHeight="1" x14ac:dyDescent="0.2">
      <c r="A53" s="833">
        <f t="shared" si="2"/>
        <v>51</v>
      </c>
      <c r="B53" s="834" t="s">
        <v>858</v>
      </c>
      <c r="C53" s="834" t="s">
        <v>884</v>
      </c>
      <c r="D53" s="835">
        <v>45646</v>
      </c>
      <c r="E53" s="837" t="s">
        <v>1002</v>
      </c>
      <c r="F53" s="875" t="s">
        <v>1165</v>
      </c>
      <c r="G53" s="876" t="s">
        <v>1188</v>
      </c>
      <c r="H53" s="868" t="s">
        <v>781</v>
      </c>
      <c r="I53" s="1112" t="s">
        <v>148</v>
      </c>
      <c r="J53" s="976">
        <v>10458</v>
      </c>
      <c r="K53" s="837" t="s">
        <v>431</v>
      </c>
      <c r="L53" s="928">
        <v>10458</v>
      </c>
      <c r="M53" s="1013">
        <f t="shared" si="3"/>
        <v>0</v>
      </c>
      <c r="N53" s="893" t="s">
        <v>1277</v>
      </c>
      <c r="O53" s="961">
        <v>45757</v>
      </c>
      <c r="P53" s="866">
        <v>45797</v>
      </c>
      <c r="Q53" s="977" t="s">
        <v>1508</v>
      </c>
      <c r="R53" s="972" t="s">
        <v>1373</v>
      </c>
      <c r="S53" s="1008"/>
      <c r="T53" s="842" t="s">
        <v>1332</v>
      </c>
      <c r="U53" s="1010"/>
      <c r="V53" s="868"/>
      <c r="W53" s="868" t="s">
        <v>1317</v>
      </c>
      <c r="X53" s="706"/>
      <c r="Y53" s="799"/>
      <c r="Z53" s="799"/>
      <c r="AA53" s="799"/>
      <c r="AB53" s="799"/>
      <c r="AC53" s="799"/>
      <c r="AD53" s="799"/>
      <c r="AE53" s="799"/>
      <c r="AF53" s="799"/>
    </row>
    <row r="54" spans="1:32" s="738" customFormat="1" ht="10.5" hidden="1" customHeight="1" x14ac:dyDescent="0.2">
      <c r="A54" s="833">
        <f t="shared" si="2"/>
        <v>52</v>
      </c>
      <c r="B54" s="834" t="s">
        <v>858</v>
      </c>
      <c r="C54" s="834" t="s">
        <v>884</v>
      </c>
      <c r="D54" s="835">
        <v>45646</v>
      </c>
      <c r="E54" s="836" t="s">
        <v>877</v>
      </c>
      <c r="F54" s="862" t="s">
        <v>898</v>
      </c>
      <c r="G54" s="863" t="s">
        <v>899</v>
      </c>
      <c r="H54" s="845" t="s">
        <v>1033</v>
      </c>
      <c r="I54" s="1112" t="s">
        <v>148</v>
      </c>
      <c r="J54" s="865">
        <v>2374</v>
      </c>
      <c r="K54" s="836" t="s">
        <v>1412</v>
      </c>
      <c r="L54" s="927">
        <v>2374</v>
      </c>
      <c r="M54" s="1013">
        <f t="shared" si="3"/>
        <v>0</v>
      </c>
      <c r="N54" s="838" t="s">
        <v>1321</v>
      </c>
      <c r="O54" s="961">
        <v>45760</v>
      </c>
      <c r="P54" s="866">
        <v>45790</v>
      </c>
      <c r="Q54" s="972"/>
      <c r="R54" s="843" t="s">
        <v>1399</v>
      </c>
      <c r="S54" s="842"/>
      <c r="T54" s="842" t="s">
        <v>1332</v>
      </c>
      <c r="U54" s="923" t="s">
        <v>1036</v>
      </c>
      <c r="V54" s="913"/>
      <c r="W54" s="845" t="s">
        <v>1317</v>
      </c>
      <c r="X54" s="705"/>
      <c r="Y54" s="461"/>
      <c r="Z54" s="461"/>
      <c r="AA54" s="461"/>
      <c r="AB54" s="461"/>
      <c r="AC54" s="461"/>
      <c r="AD54" s="461"/>
      <c r="AE54" s="461"/>
      <c r="AF54" s="461"/>
    </row>
    <row r="55" spans="1:32" s="738" customFormat="1" ht="10.5" hidden="1" customHeight="1" x14ac:dyDescent="0.2">
      <c r="A55" s="833">
        <f t="shared" si="2"/>
        <v>53</v>
      </c>
      <c r="B55" s="834" t="s">
        <v>858</v>
      </c>
      <c r="C55" s="834" t="s">
        <v>884</v>
      </c>
      <c r="D55" s="835">
        <v>45646</v>
      </c>
      <c r="E55" s="836" t="s">
        <v>995</v>
      </c>
      <c r="F55" s="862" t="s">
        <v>1162</v>
      </c>
      <c r="G55" s="874" t="s">
        <v>1067</v>
      </c>
      <c r="H55" s="845" t="s">
        <v>781</v>
      </c>
      <c r="I55" s="1112" t="s">
        <v>148</v>
      </c>
      <c r="J55" s="865">
        <v>6020</v>
      </c>
      <c r="K55" s="836" t="s">
        <v>431</v>
      </c>
      <c r="L55" s="927">
        <v>6020</v>
      </c>
      <c r="M55" s="1013">
        <f t="shared" si="3"/>
        <v>0</v>
      </c>
      <c r="N55" s="893" t="s">
        <v>1413</v>
      </c>
      <c r="O55" s="961">
        <v>45762</v>
      </c>
      <c r="P55" s="866">
        <v>45794</v>
      </c>
      <c r="Q55" s="972"/>
      <c r="R55" s="843" t="s">
        <v>1341</v>
      </c>
      <c r="S55" s="866">
        <v>45796</v>
      </c>
      <c r="T55" s="842" t="s">
        <v>1332</v>
      </c>
      <c r="U55" s="923"/>
      <c r="V55" s="845"/>
      <c r="W55" s="845" t="s">
        <v>1317</v>
      </c>
      <c r="X55" s="705"/>
      <c r="Y55" s="461"/>
      <c r="Z55" s="170"/>
      <c r="AA55" s="170"/>
      <c r="AB55" s="170"/>
      <c r="AC55" s="170"/>
      <c r="AD55" s="170"/>
      <c r="AE55" s="170"/>
      <c r="AF55" s="170"/>
    </row>
    <row r="56" spans="1:32" s="738" customFormat="1" ht="10.5" hidden="1" customHeight="1" x14ac:dyDescent="0.2">
      <c r="A56" s="833">
        <f t="shared" si="2"/>
        <v>54</v>
      </c>
      <c r="B56" s="834" t="s">
        <v>858</v>
      </c>
      <c r="C56" s="834" t="s">
        <v>884</v>
      </c>
      <c r="D56" s="835">
        <v>45646</v>
      </c>
      <c r="E56" s="836" t="s">
        <v>997</v>
      </c>
      <c r="F56" s="837" t="s">
        <v>1165</v>
      </c>
      <c r="G56" s="767" t="s">
        <v>1075</v>
      </c>
      <c r="H56" s="838" t="s">
        <v>781</v>
      </c>
      <c r="I56" s="1112" t="s">
        <v>148</v>
      </c>
      <c r="J56" s="865">
        <v>4133</v>
      </c>
      <c r="K56" s="836" t="s">
        <v>1436</v>
      </c>
      <c r="L56" s="927">
        <v>4133</v>
      </c>
      <c r="M56" s="1013">
        <f t="shared" si="3"/>
        <v>0</v>
      </c>
      <c r="N56" s="893" t="s">
        <v>1319</v>
      </c>
      <c r="O56" s="961">
        <v>45762</v>
      </c>
      <c r="P56" s="866">
        <v>45797</v>
      </c>
      <c r="Q56" s="911"/>
      <c r="R56" s="909" t="s">
        <v>1343</v>
      </c>
      <c r="S56" s="1008">
        <v>45797</v>
      </c>
      <c r="T56" s="842" t="s">
        <v>1332</v>
      </c>
      <c r="U56" s="923" t="s">
        <v>1048</v>
      </c>
      <c r="V56" s="845"/>
      <c r="W56" s="845" t="s">
        <v>1317</v>
      </c>
      <c r="X56" s="705"/>
      <c r="Y56" s="461"/>
      <c r="Z56" s="170"/>
      <c r="AA56" s="170"/>
      <c r="AB56" s="170"/>
      <c r="AC56" s="170"/>
      <c r="AD56" s="170"/>
      <c r="AE56" s="170"/>
      <c r="AF56" s="170"/>
    </row>
    <row r="57" spans="1:32" s="738" customFormat="1" ht="10.5" hidden="1" customHeight="1" x14ac:dyDescent="0.2">
      <c r="A57" s="833">
        <f t="shared" si="2"/>
        <v>55</v>
      </c>
      <c r="B57" s="834" t="s">
        <v>858</v>
      </c>
      <c r="C57" s="834" t="s">
        <v>884</v>
      </c>
      <c r="D57" s="835">
        <v>45646</v>
      </c>
      <c r="E57" s="836" t="s">
        <v>1005</v>
      </c>
      <c r="F57" s="837" t="s">
        <v>1165</v>
      </c>
      <c r="G57" s="767" t="s">
        <v>1173</v>
      </c>
      <c r="H57" s="838" t="s">
        <v>1115</v>
      </c>
      <c r="I57" s="1112" t="s">
        <v>148</v>
      </c>
      <c r="J57" s="865">
        <v>4944</v>
      </c>
      <c r="K57" s="836" t="s">
        <v>1463</v>
      </c>
      <c r="L57" s="927">
        <v>4944</v>
      </c>
      <c r="M57" s="1013">
        <f t="shared" si="3"/>
        <v>0</v>
      </c>
      <c r="N57" s="941" t="s">
        <v>1322</v>
      </c>
      <c r="O57" s="961">
        <v>45762</v>
      </c>
      <c r="P57" s="866">
        <v>45797</v>
      </c>
      <c r="Q57" s="972"/>
      <c r="R57" s="843" t="s">
        <v>1358</v>
      </c>
      <c r="S57" s="1008" t="s">
        <v>111</v>
      </c>
      <c r="T57" s="842" t="s">
        <v>1332</v>
      </c>
      <c r="U57" s="923"/>
      <c r="V57" s="845"/>
      <c r="W57" s="845" t="s">
        <v>1317</v>
      </c>
      <c r="X57" s="705"/>
      <c r="Y57" s="461"/>
      <c r="Z57" s="461"/>
      <c r="AA57" s="461"/>
      <c r="AB57" s="461"/>
      <c r="AC57" s="461"/>
      <c r="AD57" s="461"/>
      <c r="AE57" s="461"/>
      <c r="AF57" s="461"/>
    </row>
    <row r="58" spans="1:32" s="738" customFormat="1" ht="10.5" hidden="1" customHeight="1" x14ac:dyDescent="0.25">
      <c r="A58" s="833">
        <f t="shared" si="2"/>
        <v>56</v>
      </c>
      <c r="B58" s="834" t="s">
        <v>858</v>
      </c>
      <c r="C58" s="834" t="s">
        <v>884</v>
      </c>
      <c r="D58" s="835">
        <v>45618</v>
      </c>
      <c r="E58" s="836" t="s">
        <v>1057</v>
      </c>
      <c r="F58" s="837" t="s">
        <v>904</v>
      </c>
      <c r="G58" s="836" t="s">
        <v>903</v>
      </c>
      <c r="H58" s="838" t="s">
        <v>912</v>
      </c>
      <c r="I58" s="1112" t="s">
        <v>1407</v>
      </c>
      <c r="J58" s="865">
        <v>5107</v>
      </c>
      <c r="K58" s="836" t="s">
        <v>822</v>
      </c>
      <c r="L58" s="926">
        <v>5107</v>
      </c>
      <c r="M58" s="944">
        <f t="shared" si="3"/>
        <v>0</v>
      </c>
      <c r="N58" s="838" t="s">
        <v>1274</v>
      </c>
      <c r="O58" s="961">
        <v>45721</v>
      </c>
      <c r="P58" s="842">
        <v>45782</v>
      </c>
      <c r="Q58" s="973" t="s">
        <v>1427</v>
      </c>
      <c r="R58" s="843">
        <v>45726</v>
      </c>
      <c r="S58" s="905">
        <v>45762</v>
      </c>
      <c r="T58" s="842" t="s">
        <v>1332</v>
      </c>
      <c r="U58" s="1010" t="s">
        <v>1156</v>
      </c>
      <c r="V58" s="845"/>
      <c r="W58" s="845" t="s">
        <v>1317</v>
      </c>
      <c r="X58" s="704"/>
      <c r="Y58" s="170"/>
      <c r="Z58" s="461"/>
      <c r="AA58" s="461"/>
      <c r="AB58" s="461"/>
      <c r="AC58" s="461"/>
      <c r="AD58" s="461"/>
      <c r="AE58" s="461"/>
      <c r="AF58" s="461"/>
    </row>
    <row r="59" spans="1:32" s="738" customFormat="1" ht="10.5" hidden="1" customHeight="1" x14ac:dyDescent="0.2">
      <c r="A59" s="833">
        <f t="shared" si="2"/>
        <v>57</v>
      </c>
      <c r="B59" s="834" t="s">
        <v>858</v>
      </c>
      <c r="C59" s="834" t="s">
        <v>884</v>
      </c>
      <c r="D59" s="835">
        <v>45618</v>
      </c>
      <c r="E59" s="836" t="s">
        <v>356</v>
      </c>
      <c r="F59" s="837" t="s">
        <v>901</v>
      </c>
      <c r="G59" s="836" t="s">
        <v>902</v>
      </c>
      <c r="H59" s="838" t="s">
        <v>912</v>
      </c>
      <c r="I59" s="1112" t="s">
        <v>1407</v>
      </c>
      <c r="J59" s="865">
        <v>4242</v>
      </c>
      <c r="K59" s="836" t="s">
        <v>822</v>
      </c>
      <c r="L59" s="926">
        <v>4242</v>
      </c>
      <c r="M59" s="944">
        <f t="shared" si="3"/>
        <v>0</v>
      </c>
      <c r="N59" s="838" t="s">
        <v>1274</v>
      </c>
      <c r="O59" s="961">
        <v>45726</v>
      </c>
      <c r="P59" s="842">
        <v>45782</v>
      </c>
      <c r="Q59" s="861" t="s">
        <v>1429</v>
      </c>
      <c r="R59" s="843">
        <v>45768</v>
      </c>
      <c r="S59" s="905"/>
      <c r="T59" s="842" t="s">
        <v>1332</v>
      </c>
      <c r="U59" s="923"/>
      <c r="V59" s="845"/>
      <c r="W59" s="845" t="s">
        <v>1317</v>
      </c>
      <c r="X59" s="704"/>
      <c r="Y59" s="170"/>
      <c r="Z59" s="461"/>
      <c r="AA59" s="461"/>
      <c r="AB59" s="461"/>
      <c r="AC59" s="461"/>
      <c r="AD59" s="461"/>
      <c r="AE59" s="461"/>
      <c r="AF59" s="461"/>
    </row>
    <row r="60" spans="1:32" s="738" customFormat="1" ht="10.5" hidden="1" customHeight="1" x14ac:dyDescent="0.25">
      <c r="A60" s="833">
        <f t="shared" si="2"/>
        <v>58</v>
      </c>
      <c r="B60" s="834" t="s">
        <v>858</v>
      </c>
      <c r="C60" s="834" t="s">
        <v>884</v>
      </c>
      <c r="D60" s="835">
        <v>45646</v>
      </c>
      <c r="E60" s="836" t="s">
        <v>1158</v>
      </c>
      <c r="F60" s="837" t="s">
        <v>1165</v>
      </c>
      <c r="G60" s="767" t="s">
        <v>1069</v>
      </c>
      <c r="H60" s="838" t="s">
        <v>781</v>
      </c>
      <c r="I60" s="1112" t="s">
        <v>1407</v>
      </c>
      <c r="J60" s="865">
        <v>2080</v>
      </c>
      <c r="K60" s="836" t="s">
        <v>368</v>
      </c>
      <c r="L60" s="926">
        <v>2080</v>
      </c>
      <c r="M60" s="1025">
        <v>0</v>
      </c>
      <c r="N60" s="865" t="s">
        <v>1274</v>
      </c>
      <c r="O60" s="961">
        <v>45731</v>
      </c>
      <c r="P60" s="866">
        <v>45769</v>
      </c>
      <c r="Q60" s="973" t="s">
        <v>1427</v>
      </c>
      <c r="R60" s="843">
        <v>45763</v>
      </c>
      <c r="S60" s="905">
        <v>45767</v>
      </c>
      <c r="T60" s="842" t="s">
        <v>1332</v>
      </c>
      <c r="U60" s="923" t="s">
        <v>1032</v>
      </c>
      <c r="V60" s="864" t="s">
        <v>1176</v>
      </c>
      <c r="W60" s="845" t="s">
        <v>1317</v>
      </c>
      <c r="X60" s="705"/>
      <c r="Y60" s="461"/>
      <c r="Z60" s="461"/>
      <c r="AA60" s="461"/>
      <c r="AB60" s="461"/>
      <c r="AC60" s="461"/>
      <c r="AD60" s="461"/>
      <c r="AE60" s="461"/>
      <c r="AF60" s="461"/>
    </row>
    <row r="61" spans="1:32" s="738" customFormat="1" ht="10.5" hidden="1" customHeight="1" x14ac:dyDescent="0.25">
      <c r="A61" s="833">
        <f t="shared" si="2"/>
        <v>59</v>
      </c>
      <c r="B61" s="834" t="s">
        <v>858</v>
      </c>
      <c r="C61" s="834" t="s">
        <v>884</v>
      </c>
      <c r="D61" s="835">
        <v>45646</v>
      </c>
      <c r="E61" s="836" t="s">
        <v>1159</v>
      </c>
      <c r="F61" s="837" t="s">
        <v>1165</v>
      </c>
      <c r="G61" s="767" t="s">
        <v>1192</v>
      </c>
      <c r="H61" s="838" t="s">
        <v>781</v>
      </c>
      <c r="I61" s="1112" t="s">
        <v>1407</v>
      </c>
      <c r="J61" s="865">
        <v>2002</v>
      </c>
      <c r="K61" s="836" t="s">
        <v>325</v>
      </c>
      <c r="L61" s="926">
        <v>2002</v>
      </c>
      <c r="M61" s="1025">
        <f t="shared" ref="M61:M66" si="4">J61-L61</f>
        <v>0</v>
      </c>
      <c r="N61" s="865" t="s">
        <v>1274</v>
      </c>
      <c r="O61" s="961">
        <v>45731</v>
      </c>
      <c r="P61" s="866">
        <v>45769</v>
      </c>
      <c r="Q61" s="973" t="s">
        <v>1427</v>
      </c>
      <c r="R61" s="843">
        <v>45759</v>
      </c>
      <c r="S61" s="905"/>
      <c r="T61" s="842" t="s">
        <v>1332</v>
      </c>
      <c r="U61" s="923" t="s">
        <v>1032</v>
      </c>
      <c r="V61" s="868" t="s">
        <v>1295</v>
      </c>
      <c r="W61" s="845" t="s">
        <v>1317</v>
      </c>
      <c r="X61" s="705"/>
      <c r="Y61" s="461"/>
      <c r="Z61" s="461"/>
      <c r="AA61" s="461"/>
      <c r="AB61" s="461"/>
      <c r="AC61" s="461"/>
      <c r="AD61" s="461"/>
      <c r="AE61" s="461"/>
      <c r="AF61" s="461"/>
    </row>
    <row r="62" spans="1:32" s="738" customFormat="1" ht="10.5" hidden="1" customHeight="1" x14ac:dyDescent="0.25">
      <c r="A62" s="833">
        <f t="shared" si="2"/>
        <v>60</v>
      </c>
      <c r="B62" s="834" t="s">
        <v>858</v>
      </c>
      <c r="C62" s="834" t="s">
        <v>884</v>
      </c>
      <c r="D62" s="835">
        <v>45618</v>
      </c>
      <c r="E62" s="836" t="s">
        <v>1056</v>
      </c>
      <c r="F62" s="837" t="s">
        <v>895</v>
      </c>
      <c r="G62" s="836" t="s">
        <v>894</v>
      </c>
      <c r="H62" s="838" t="s">
        <v>1034</v>
      </c>
      <c r="I62" s="1112" t="s">
        <v>1407</v>
      </c>
      <c r="J62" s="865">
        <v>3022</v>
      </c>
      <c r="K62" s="836" t="s">
        <v>822</v>
      </c>
      <c r="L62" s="926">
        <v>3022</v>
      </c>
      <c r="M62" s="944">
        <f t="shared" si="4"/>
        <v>0</v>
      </c>
      <c r="N62" s="838" t="s">
        <v>1274</v>
      </c>
      <c r="O62" s="961">
        <v>45741</v>
      </c>
      <c r="P62" s="842">
        <v>45782</v>
      </c>
      <c r="Q62" s="973" t="s">
        <v>1427</v>
      </c>
      <c r="R62" s="843" t="s">
        <v>111</v>
      </c>
      <c r="S62" s="905"/>
      <c r="T62" s="842" t="s">
        <v>1332</v>
      </c>
      <c r="U62" s="923"/>
      <c r="V62" s="845"/>
      <c r="W62" s="845" t="s">
        <v>1317</v>
      </c>
      <c r="X62" s="704"/>
      <c r="Y62" s="170"/>
      <c r="Z62" s="461"/>
      <c r="AA62" s="461"/>
      <c r="AB62" s="461"/>
      <c r="AC62" s="461"/>
      <c r="AD62" s="461"/>
      <c r="AE62" s="461"/>
      <c r="AF62" s="461"/>
    </row>
    <row r="63" spans="1:32" s="738" customFormat="1" ht="10.5" hidden="1" customHeight="1" x14ac:dyDescent="0.2">
      <c r="A63" s="833">
        <f t="shared" si="2"/>
        <v>61</v>
      </c>
      <c r="B63" s="834" t="s">
        <v>858</v>
      </c>
      <c r="C63" s="834" t="s">
        <v>884</v>
      </c>
      <c r="D63" s="835">
        <v>45646</v>
      </c>
      <c r="E63" s="847" t="s">
        <v>1081</v>
      </c>
      <c r="F63" s="837" t="s">
        <v>1165</v>
      </c>
      <c r="G63" s="767" t="s">
        <v>1076</v>
      </c>
      <c r="H63" s="838" t="s">
        <v>781</v>
      </c>
      <c r="I63" s="1112" t="s">
        <v>148</v>
      </c>
      <c r="J63" s="865">
        <v>2814</v>
      </c>
      <c r="K63" s="854" t="s">
        <v>1287</v>
      </c>
      <c r="L63" s="928">
        <v>2814</v>
      </c>
      <c r="M63" s="1013">
        <f t="shared" si="4"/>
        <v>0</v>
      </c>
      <c r="N63" s="893" t="s">
        <v>1278</v>
      </c>
      <c r="O63" s="961">
        <v>45757</v>
      </c>
      <c r="P63" s="866">
        <v>45783</v>
      </c>
      <c r="Q63" s="972"/>
      <c r="R63" s="843" t="s">
        <v>1349</v>
      </c>
      <c r="S63" s="1009" t="s">
        <v>1467</v>
      </c>
      <c r="T63" s="842" t="s">
        <v>1332</v>
      </c>
      <c r="U63" s="922" t="s">
        <v>1049</v>
      </c>
      <c r="V63" s="845" t="s">
        <v>1046</v>
      </c>
      <c r="W63" s="845" t="s">
        <v>1317</v>
      </c>
      <c r="X63" s="705"/>
      <c r="Y63" s="461"/>
      <c r="Z63" s="461"/>
      <c r="AA63" s="461"/>
      <c r="AB63" s="461"/>
      <c r="AC63" s="461"/>
      <c r="AD63" s="461"/>
      <c r="AE63" s="461"/>
      <c r="AF63" s="461"/>
    </row>
    <row r="64" spans="1:32" s="738" customFormat="1" ht="10.5" hidden="1" customHeight="1" x14ac:dyDescent="0.2">
      <c r="A64" s="833">
        <f t="shared" si="2"/>
        <v>62</v>
      </c>
      <c r="B64" s="834" t="s">
        <v>858</v>
      </c>
      <c r="C64" s="834" t="s">
        <v>884</v>
      </c>
      <c r="D64" s="835">
        <v>45646</v>
      </c>
      <c r="E64" s="836" t="s">
        <v>1082</v>
      </c>
      <c r="F64" s="837" t="s">
        <v>1165</v>
      </c>
      <c r="G64" s="767" t="s">
        <v>1195</v>
      </c>
      <c r="H64" s="838" t="s">
        <v>1040</v>
      </c>
      <c r="I64" s="1112" t="s">
        <v>148</v>
      </c>
      <c r="J64" s="865">
        <v>2558</v>
      </c>
      <c r="K64" s="836" t="s">
        <v>748</v>
      </c>
      <c r="L64" s="928">
        <v>2558</v>
      </c>
      <c r="M64" s="1013">
        <f t="shared" si="4"/>
        <v>0</v>
      </c>
      <c r="N64" s="893" t="s">
        <v>1278</v>
      </c>
      <c r="O64" s="961">
        <v>45757</v>
      </c>
      <c r="P64" s="866">
        <v>45783</v>
      </c>
      <c r="Q64" s="972"/>
      <c r="R64" s="843" t="s">
        <v>1350</v>
      </c>
      <c r="S64" s="866"/>
      <c r="T64" s="842" t="s">
        <v>1332</v>
      </c>
      <c r="U64" s="923" t="s">
        <v>1050</v>
      </c>
      <c r="V64" s="845" t="s">
        <v>1044</v>
      </c>
      <c r="W64" s="845" t="s">
        <v>1317</v>
      </c>
      <c r="X64" s="705"/>
      <c r="Y64" s="461"/>
      <c r="Z64" s="461"/>
      <c r="AA64" s="461"/>
      <c r="AB64" s="461"/>
      <c r="AC64" s="461"/>
      <c r="AD64" s="461"/>
      <c r="AE64" s="461"/>
      <c r="AF64" s="461"/>
    </row>
    <row r="65" spans="1:32" s="738" customFormat="1" ht="10.5" hidden="1" customHeight="1" x14ac:dyDescent="0.2">
      <c r="A65" s="833">
        <f t="shared" si="2"/>
        <v>63</v>
      </c>
      <c r="B65" s="834" t="s">
        <v>858</v>
      </c>
      <c r="C65" s="834" t="s">
        <v>884</v>
      </c>
      <c r="D65" s="835">
        <v>45646</v>
      </c>
      <c r="E65" s="836" t="s">
        <v>1004</v>
      </c>
      <c r="F65" s="837" t="s">
        <v>1042</v>
      </c>
      <c r="G65" s="767" t="s">
        <v>1041</v>
      </c>
      <c r="H65" s="838" t="s">
        <v>781</v>
      </c>
      <c r="I65" s="1112" t="s">
        <v>148</v>
      </c>
      <c r="J65" s="865">
        <v>601</v>
      </c>
      <c r="K65" s="836" t="s">
        <v>1464</v>
      </c>
      <c r="L65" s="927">
        <v>601</v>
      </c>
      <c r="M65" s="1013">
        <f t="shared" si="4"/>
        <v>0</v>
      </c>
      <c r="N65" s="893" t="s">
        <v>1320</v>
      </c>
      <c r="O65" s="961">
        <v>45762</v>
      </c>
      <c r="P65" s="866">
        <v>45790</v>
      </c>
      <c r="Q65" s="972"/>
      <c r="R65" s="843" t="s">
        <v>1342</v>
      </c>
      <c r="S65" s="1008"/>
      <c r="T65" s="842" t="s">
        <v>1332</v>
      </c>
      <c r="U65" s="923" t="s">
        <v>1037</v>
      </c>
      <c r="V65" s="913"/>
      <c r="W65" s="845" t="s">
        <v>1317</v>
      </c>
      <c r="X65" s="705"/>
      <c r="Y65" s="461"/>
      <c r="Z65" s="170"/>
      <c r="AA65" s="170"/>
      <c r="AB65" s="170"/>
      <c r="AC65" s="170"/>
      <c r="AD65" s="170"/>
      <c r="AE65" s="170"/>
      <c r="AF65" s="170"/>
    </row>
    <row r="66" spans="1:32" s="738" customFormat="1" ht="10.5" hidden="1" customHeight="1" x14ac:dyDescent="0.2">
      <c r="A66" s="833">
        <f t="shared" si="2"/>
        <v>64</v>
      </c>
      <c r="B66" s="834" t="s">
        <v>858</v>
      </c>
      <c r="C66" s="834" t="s">
        <v>884</v>
      </c>
      <c r="D66" s="835">
        <v>45646</v>
      </c>
      <c r="E66" s="836" t="s">
        <v>1058</v>
      </c>
      <c r="F66" s="837" t="s">
        <v>895</v>
      </c>
      <c r="G66" s="836" t="s">
        <v>1068</v>
      </c>
      <c r="H66" s="838" t="s">
        <v>1033</v>
      </c>
      <c r="I66" s="1112" t="s">
        <v>148</v>
      </c>
      <c r="J66" s="865">
        <v>3105</v>
      </c>
      <c r="K66" s="836" t="s">
        <v>822</v>
      </c>
      <c r="L66" s="926">
        <v>3105</v>
      </c>
      <c r="M66" s="1025">
        <f t="shared" si="4"/>
        <v>0</v>
      </c>
      <c r="N66" s="865" t="s">
        <v>1323</v>
      </c>
      <c r="O66" s="961">
        <v>45772</v>
      </c>
      <c r="P66" s="866">
        <v>45804</v>
      </c>
      <c r="Q66" s="843"/>
      <c r="R66" s="843">
        <v>45756</v>
      </c>
      <c r="S66" s="1008" t="s">
        <v>111</v>
      </c>
      <c r="T66" s="842" t="s">
        <v>1332</v>
      </c>
      <c r="U66" s="923" t="s">
        <v>1045</v>
      </c>
      <c r="V66" s="913" t="s">
        <v>1043</v>
      </c>
      <c r="W66" s="845" t="s">
        <v>1317</v>
      </c>
      <c r="X66" s="705"/>
      <c r="Y66" s="461"/>
      <c r="Z66" s="461"/>
      <c r="AA66" s="461"/>
      <c r="AB66" s="461"/>
      <c r="AC66" s="461"/>
      <c r="AD66" s="461"/>
      <c r="AE66" s="461"/>
      <c r="AF66" s="461"/>
    </row>
    <row r="67" spans="1:32" s="738" customFormat="1" ht="10.5" hidden="1" customHeight="1" x14ac:dyDescent="0.25">
      <c r="A67" s="833">
        <f t="shared" ref="A67:A103" si="5">ROW()-2</f>
        <v>65</v>
      </c>
      <c r="B67" s="834" t="s">
        <v>858</v>
      </c>
      <c r="C67" s="834" t="s">
        <v>884</v>
      </c>
      <c r="D67" s="835">
        <v>45708</v>
      </c>
      <c r="E67" s="836" t="s">
        <v>1210</v>
      </c>
      <c r="F67" s="837" t="s">
        <v>1165</v>
      </c>
      <c r="G67" s="767" t="s">
        <v>1069</v>
      </c>
      <c r="H67" s="838" t="s">
        <v>781</v>
      </c>
      <c r="I67" s="1112" t="s">
        <v>1407</v>
      </c>
      <c r="J67" s="865">
        <v>927</v>
      </c>
      <c r="K67" s="836"/>
      <c r="L67" s="926">
        <v>927</v>
      </c>
      <c r="M67" s="944">
        <v>0</v>
      </c>
      <c r="N67" s="838"/>
      <c r="O67" s="957">
        <v>45782</v>
      </c>
      <c r="P67" s="842">
        <v>45807</v>
      </c>
      <c r="Q67" s="973" t="s">
        <v>1427</v>
      </c>
      <c r="R67" s="843">
        <v>45754</v>
      </c>
      <c r="S67" s="905">
        <v>45762</v>
      </c>
      <c r="T67" s="842" t="s">
        <v>1332</v>
      </c>
      <c r="U67" s="923"/>
      <c r="V67" s="845"/>
      <c r="W67" s="845"/>
      <c r="X67" s="705"/>
      <c r="Y67" s="461"/>
      <c r="Z67" s="461"/>
      <c r="AA67" s="461"/>
      <c r="AB67" s="461"/>
      <c r="AC67" s="461"/>
      <c r="AD67" s="461"/>
      <c r="AE67" s="461"/>
      <c r="AF67" s="461"/>
    </row>
    <row r="68" spans="1:32" s="738" customFormat="1" ht="10.5" hidden="1" customHeight="1" x14ac:dyDescent="0.2">
      <c r="A68" s="833">
        <f t="shared" si="5"/>
        <v>66</v>
      </c>
      <c r="B68" s="834" t="s">
        <v>858</v>
      </c>
      <c r="C68" s="834" t="s">
        <v>884</v>
      </c>
      <c r="D68" s="835">
        <v>45708</v>
      </c>
      <c r="E68" s="956" t="s">
        <v>1217</v>
      </c>
      <c r="F68" s="837"/>
      <c r="G68" s="767"/>
      <c r="H68" s="838" t="s">
        <v>781</v>
      </c>
      <c r="I68" s="1113" t="s">
        <v>1456</v>
      </c>
      <c r="J68" s="865">
        <v>2388</v>
      </c>
      <c r="K68" s="956" t="s">
        <v>885</v>
      </c>
      <c r="L68" s="942">
        <v>2388</v>
      </c>
      <c r="M68" s="1013">
        <f t="shared" ref="M68:M75" si="6">J68-L68</f>
        <v>0</v>
      </c>
      <c r="N68" s="888" t="s">
        <v>1339</v>
      </c>
      <c r="O68" s="1006">
        <f>P68-40</f>
        <v>45784</v>
      </c>
      <c r="P68" s="842">
        <v>45824</v>
      </c>
      <c r="Q68" s="843" t="s">
        <v>1417</v>
      </c>
      <c r="R68" s="843" t="s">
        <v>1369</v>
      </c>
      <c r="S68" s="905"/>
      <c r="T68" s="842" t="s">
        <v>1332</v>
      </c>
      <c r="U68" s="923" t="s">
        <v>1336</v>
      </c>
      <c r="V68" s="845"/>
      <c r="W68" s="845"/>
      <c r="X68" s="705"/>
      <c r="Y68" s="461"/>
      <c r="Z68" s="461"/>
      <c r="AA68" s="461"/>
      <c r="AB68" s="461"/>
      <c r="AC68" s="461"/>
      <c r="AD68" s="461"/>
      <c r="AE68" s="461"/>
      <c r="AF68" s="461"/>
    </row>
    <row r="69" spans="1:32" s="738" customFormat="1" ht="10.5" hidden="1" customHeight="1" x14ac:dyDescent="0.2">
      <c r="A69" s="833">
        <f t="shared" si="5"/>
        <v>67</v>
      </c>
      <c r="B69" s="834" t="s">
        <v>858</v>
      </c>
      <c r="C69" s="834" t="s">
        <v>884</v>
      </c>
      <c r="D69" s="835">
        <v>45708</v>
      </c>
      <c r="E69" s="836" t="s">
        <v>878</v>
      </c>
      <c r="F69" s="837"/>
      <c r="G69" s="767"/>
      <c r="H69" s="838" t="s">
        <v>1113</v>
      </c>
      <c r="I69" s="1112" t="s">
        <v>148</v>
      </c>
      <c r="J69" s="865">
        <v>600</v>
      </c>
      <c r="K69" s="836" t="s">
        <v>1464</v>
      </c>
      <c r="L69" s="942">
        <v>600</v>
      </c>
      <c r="M69" s="1013">
        <f t="shared" si="6"/>
        <v>0</v>
      </c>
      <c r="N69" s="838"/>
      <c r="O69" s="957">
        <v>45794</v>
      </c>
      <c r="P69" s="842">
        <v>45839</v>
      </c>
      <c r="Q69" s="843"/>
      <c r="R69" s="843" t="s">
        <v>1400</v>
      </c>
      <c r="S69" s="842"/>
      <c r="T69" s="842" t="s">
        <v>1332</v>
      </c>
      <c r="U69" s="912"/>
      <c r="V69" s="845"/>
      <c r="W69" s="845"/>
      <c r="X69" s="705"/>
      <c r="Y69" s="461"/>
      <c r="Z69" s="461"/>
      <c r="AA69" s="461"/>
      <c r="AB69" s="461"/>
      <c r="AC69" s="461"/>
      <c r="AD69" s="461"/>
      <c r="AE69" s="461"/>
      <c r="AF69" s="461"/>
    </row>
    <row r="70" spans="1:32" s="738" customFormat="1" ht="10.5" hidden="1" customHeight="1" x14ac:dyDescent="0.2">
      <c r="A70" s="833">
        <f t="shared" si="5"/>
        <v>68</v>
      </c>
      <c r="B70" s="834" t="s">
        <v>858</v>
      </c>
      <c r="C70" s="834" t="s">
        <v>884</v>
      </c>
      <c r="D70" s="835">
        <v>45708</v>
      </c>
      <c r="E70" s="836" t="s">
        <v>1212</v>
      </c>
      <c r="F70" s="837"/>
      <c r="G70" s="767"/>
      <c r="H70" s="838" t="s">
        <v>781</v>
      </c>
      <c r="I70" s="1112" t="s">
        <v>148</v>
      </c>
      <c r="J70" s="865">
        <v>9545</v>
      </c>
      <c r="K70" s="836" t="s">
        <v>427</v>
      </c>
      <c r="L70" s="942">
        <v>9545</v>
      </c>
      <c r="M70" s="1013">
        <f t="shared" si="6"/>
        <v>0</v>
      </c>
      <c r="N70" s="838"/>
      <c r="O70" s="957">
        <v>45797</v>
      </c>
      <c r="P70" s="842">
        <v>45845</v>
      </c>
      <c r="Q70" s="843"/>
      <c r="R70" s="843" t="s">
        <v>1378</v>
      </c>
      <c r="S70" s="842"/>
      <c r="T70" s="842" t="s">
        <v>1332</v>
      </c>
      <c r="U70" s="912"/>
      <c r="V70" s="845"/>
      <c r="W70" s="845"/>
      <c r="X70" s="705"/>
      <c r="Y70" s="461"/>
      <c r="Z70" s="461"/>
      <c r="AA70" s="461"/>
      <c r="AB70" s="461"/>
      <c r="AC70" s="461"/>
      <c r="AD70" s="461"/>
      <c r="AE70" s="461"/>
      <c r="AF70" s="461"/>
    </row>
    <row r="71" spans="1:32" s="738" customFormat="1" ht="10.5" hidden="1" customHeight="1" x14ac:dyDescent="0.2">
      <c r="A71" s="833">
        <f t="shared" si="5"/>
        <v>69</v>
      </c>
      <c r="B71" s="834" t="s">
        <v>858</v>
      </c>
      <c r="C71" s="834" t="s">
        <v>884</v>
      </c>
      <c r="D71" s="835">
        <v>45646</v>
      </c>
      <c r="E71" s="865" t="s">
        <v>1001</v>
      </c>
      <c r="F71" s="862" t="s">
        <v>1165</v>
      </c>
      <c r="G71" s="874" t="s">
        <v>1186</v>
      </c>
      <c r="H71" s="838" t="s">
        <v>781</v>
      </c>
      <c r="I71" s="1113" t="s">
        <v>1439</v>
      </c>
      <c r="J71" s="865">
        <v>2001</v>
      </c>
      <c r="K71" s="865" t="s">
        <v>1303</v>
      </c>
      <c r="L71" s="942">
        <v>2001</v>
      </c>
      <c r="M71" s="1013">
        <f t="shared" si="6"/>
        <v>0</v>
      </c>
      <c r="N71" s="888" t="s">
        <v>1339</v>
      </c>
      <c r="O71" s="957">
        <v>45785</v>
      </c>
      <c r="P71" s="866">
        <v>45825</v>
      </c>
      <c r="Q71" s="972"/>
      <c r="R71" s="843" t="s">
        <v>1359</v>
      </c>
      <c r="S71" s="866"/>
      <c r="T71" s="842" t="s">
        <v>1332</v>
      </c>
      <c r="U71" s="912"/>
      <c r="V71" s="845"/>
      <c r="W71" s="845" t="s">
        <v>1317</v>
      </c>
      <c r="X71" s="705"/>
      <c r="Y71" s="461"/>
      <c r="Z71" s="461"/>
      <c r="AA71" s="461"/>
      <c r="AB71" s="461"/>
      <c r="AC71" s="461"/>
      <c r="AD71" s="461"/>
      <c r="AE71" s="461"/>
      <c r="AF71" s="461"/>
    </row>
    <row r="72" spans="1:32" s="884" customFormat="1" ht="10.5" hidden="1" customHeight="1" x14ac:dyDescent="0.2">
      <c r="A72" s="833">
        <f t="shared" si="5"/>
        <v>70</v>
      </c>
      <c r="B72" s="834" t="s">
        <v>858</v>
      </c>
      <c r="C72" s="834" t="s">
        <v>884</v>
      </c>
      <c r="D72" s="835">
        <v>45646</v>
      </c>
      <c r="E72" s="865" t="s">
        <v>999</v>
      </c>
      <c r="F72" s="862" t="s">
        <v>1167</v>
      </c>
      <c r="G72" s="874" t="s">
        <v>1168</v>
      </c>
      <c r="H72" s="838" t="s">
        <v>1115</v>
      </c>
      <c r="I72" s="1113" t="s">
        <v>1447</v>
      </c>
      <c r="J72" s="865">
        <v>9340</v>
      </c>
      <c r="K72" s="960" t="s">
        <v>218</v>
      </c>
      <c r="L72" s="942">
        <v>9340</v>
      </c>
      <c r="M72" s="1013">
        <f t="shared" si="6"/>
        <v>0</v>
      </c>
      <c r="N72" s="888" t="s">
        <v>1339</v>
      </c>
      <c r="O72" s="957">
        <v>45787</v>
      </c>
      <c r="P72" s="866">
        <v>45825</v>
      </c>
      <c r="Q72" s="972"/>
      <c r="R72" s="843" t="s">
        <v>1362</v>
      </c>
      <c r="S72" s="866"/>
      <c r="T72" s="842" t="s">
        <v>1332</v>
      </c>
      <c r="U72" s="920" t="s">
        <v>1333</v>
      </c>
      <c r="V72" s="845"/>
      <c r="W72" s="845" t="s">
        <v>1317</v>
      </c>
      <c r="X72" s="705"/>
      <c r="Y72" s="461"/>
      <c r="Z72" s="461"/>
      <c r="AA72" s="461"/>
      <c r="AB72" s="461"/>
      <c r="AC72" s="461"/>
      <c r="AD72" s="461"/>
      <c r="AE72" s="461"/>
      <c r="AF72" s="461"/>
    </row>
    <row r="73" spans="1:32" s="885" customFormat="1" ht="10.5" hidden="1" customHeight="1" x14ac:dyDescent="0.2">
      <c r="A73" s="833">
        <f t="shared" si="5"/>
        <v>71</v>
      </c>
      <c r="B73" s="834" t="s">
        <v>858</v>
      </c>
      <c r="C73" s="834" t="s">
        <v>884</v>
      </c>
      <c r="D73" s="835">
        <v>45708</v>
      </c>
      <c r="E73" s="836" t="s">
        <v>1005</v>
      </c>
      <c r="F73" s="837"/>
      <c r="G73" s="767"/>
      <c r="H73" s="838" t="s">
        <v>1113</v>
      </c>
      <c r="I73" s="1112" t="s">
        <v>148</v>
      </c>
      <c r="J73" s="865">
        <v>2250</v>
      </c>
      <c r="K73" s="836" t="s">
        <v>664</v>
      </c>
      <c r="L73" s="942">
        <v>2250</v>
      </c>
      <c r="M73" s="1013">
        <f t="shared" si="6"/>
        <v>0</v>
      </c>
      <c r="N73" s="838"/>
      <c r="O73" s="957">
        <v>45804</v>
      </c>
      <c r="P73" s="842">
        <v>45839</v>
      </c>
      <c r="Q73" s="843"/>
      <c r="R73" s="843" t="s">
        <v>1353</v>
      </c>
      <c r="S73" s="842"/>
      <c r="T73" s="842" t="s">
        <v>1332</v>
      </c>
      <c r="U73" s="912"/>
      <c r="V73" s="845"/>
      <c r="W73" s="845"/>
      <c r="X73" s="705"/>
      <c r="Y73" s="461"/>
      <c r="Z73" s="461"/>
      <c r="AA73" s="461"/>
      <c r="AB73" s="461"/>
      <c r="AC73" s="461"/>
      <c r="AD73" s="461"/>
      <c r="AE73" s="461"/>
      <c r="AF73" s="461"/>
    </row>
    <row r="74" spans="1:32" s="884" customFormat="1" ht="10.5" hidden="1" customHeight="1" x14ac:dyDescent="0.2">
      <c r="A74" s="833">
        <f t="shared" si="5"/>
        <v>72</v>
      </c>
      <c r="B74" s="834" t="s">
        <v>858</v>
      </c>
      <c r="C74" s="834" t="s">
        <v>884</v>
      </c>
      <c r="D74" s="835">
        <v>45680</v>
      </c>
      <c r="E74" s="865" t="s">
        <v>1000</v>
      </c>
      <c r="F74" s="862" t="s">
        <v>1162</v>
      </c>
      <c r="G74" s="874" t="s">
        <v>1161</v>
      </c>
      <c r="H74" s="838" t="s">
        <v>1114</v>
      </c>
      <c r="I74" s="1113" t="s">
        <v>1446</v>
      </c>
      <c r="J74" s="865">
        <v>2730</v>
      </c>
      <c r="K74" s="956" t="s">
        <v>325</v>
      </c>
      <c r="L74" s="942">
        <v>2730</v>
      </c>
      <c r="M74" s="1013">
        <f t="shared" si="6"/>
        <v>0</v>
      </c>
      <c r="N74" s="888" t="s">
        <v>1339</v>
      </c>
      <c r="O74" s="957">
        <v>45787</v>
      </c>
      <c r="P74" s="842">
        <v>45824</v>
      </c>
      <c r="Q74" s="843"/>
      <c r="R74" s="962" t="s">
        <v>1353</v>
      </c>
      <c r="S74" s="963"/>
      <c r="T74" s="842" t="s">
        <v>1332</v>
      </c>
      <c r="U74" s="912" t="s">
        <v>1132</v>
      </c>
      <c r="V74" s="845"/>
      <c r="W74" s="845"/>
      <c r="X74" s="705"/>
      <c r="Y74" s="461"/>
      <c r="Z74" s="864"/>
      <c r="AA74" s="864"/>
      <c r="AB74" s="864"/>
      <c r="AC74" s="864"/>
      <c r="AD74" s="864"/>
      <c r="AE74" s="864"/>
      <c r="AF74" s="864"/>
    </row>
    <row r="75" spans="1:32" s="884" customFormat="1" ht="10.5" hidden="1" customHeight="1" x14ac:dyDescent="0.2">
      <c r="A75" s="833">
        <f t="shared" si="5"/>
        <v>73</v>
      </c>
      <c r="B75" s="834" t="s">
        <v>858</v>
      </c>
      <c r="C75" s="834" t="s">
        <v>884</v>
      </c>
      <c r="D75" s="835">
        <v>45708</v>
      </c>
      <c r="E75" s="836" t="s">
        <v>879</v>
      </c>
      <c r="F75" s="837" t="s">
        <v>908</v>
      </c>
      <c r="G75" s="767" t="s">
        <v>1316</v>
      </c>
      <c r="H75" s="838" t="s">
        <v>1406</v>
      </c>
      <c r="I75" s="1112" t="s">
        <v>1405</v>
      </c>
      <c r="J75" s="865">
        <v>3265</v>
      </c>
      <c r="K75" s="836" t="s">
        <v>604</v>
      </c>
      <c r="L75" s="942">
        <v>3265</v>
      </c>
      <c r="M75" s="1013">
        <f t="shared" si="6"/>
        <v>0</v>
      </c>
      <c r="N75" s="838" t="s">
        <v>1339</v>
      </c>
      <c r="O75" s="957">
        <f>P75-40</f>
        <v>45809</v>
      </c>
      <c r="P75" s="842">
        <v>45849</v>
      </c>
      <c r="Q75" s="843"/>
      <c r="R75" s="843" t="s">
        <v>1381</v>
      </c>
      <c r="S75" s="842"/>
      <c r="T75" s="842" t="s">
        <v>1332</v>
      </c>
      <c r="U75" s="912"/>
      <c r="V75" s="845"/>
      <c r="W75" s="845"/>
      <c r="X75" s="705"/>
      <c r="Y75" s="461"/>
      <c r="Z75" s="864"/>
      <c r="AA75" s="864"/>
      <c r="AB75" s="864"/>
      <c r="AC75" s="864"/>
      <c r="AD75" s="864"/>
      <c r="AE75" s="864"/>
      <c r="AF75" s="864"/>
    </row>
    <row r="76" spans="1:32" s="884" customFormat="1" ht="10.5" hidden="1" customHeight="1" x14ac:dyDescent="0.2">
      <c r="A76" s="833">
        <f t="shared" si="5"/>
        <v>74</v>
      </c>
      <c r="B76" s="834" t="s">
        <v>858</v>
      </c>
      <c r="C76" s="834" t="s">
        <v>884</v>
      </c>
      <c r="D76" s="835">
        <v>45680</v>
      </c>
      <c r="E76" s="836" t="s">
        <v>999</v>
      </c>
      <c r="F76" s="855" t="s">
        <v>1167</v>
      </c>
      <c r="G76" s="850" t="s">
        <v>1168</v>
      </c>
      <c r="H76" s="838" t="s">
        <v>1114</v>
      </c>
      <c r="I76" s="1113" t="s">
        <v>148</v>
      </c>
      <c r="J76" s="865">
        <v>2334</v>
      </c>
      <c r="K76" s="836" t="s">
        <v>538</v>
      </c>
      <c r="L76" s="942">
        <v>2334</v>
      </c>
      <c r="M76" s="1013">
        <v>0</v>
      </c>
      <c r="N76" s="838" t="s">
        <v>1443</v>
      </c>
      <c r="O76" s="957">
        <v>45810</v>
      </c>
      <c r="P76" s="842">
        <v>45859</v>
      </c>
      <c r="Q76" s="843"/>
      <c r="R76" s="962" t="s">
        <v>1571</v>
      </c>
      <c r="S76" s="963"/>
      <c r="T76" s="842" t="s">
        <v>1332</v>
      </c>
      <c r="U76" s="912" t="s">
        <v>1135</v>
      </c>
      <c r="V76" s="845"/>
      <c r="W76" s="845"/>
      <c r="X76" s="705"/>
      <c r="Y76" s="461"/>
      <c r="Z76" s="461"/>
      <c r="AA76" s="461"/>
      <c r="AB76" s="461"/>
      <c r="AC76" s="461"/>
      <c r="AD76" s="461"/>
      <c r="AE76" s="461"/>
      <c r="AF76" s="461"/>
    </row>
    <row r="77" spans="1:32" s="884" customFormat="1" ht="10.5" hidden="1" customHeight="1" x14ac:dyDescent="0.2">
      <c r="A77" s="833">
        <f t="shared" si="5"/>
        <v>75</v>
      </c>
      <c r="B77" s="834" t="s">
        <v>858</v>
      </c>
      <c r="C77" s="834" t="s">
        <v>884</v>
      </c>
      <c r="D77" s="835">
        <v>45708</v>
      </c>
      <c r="E77" s="836" t="s">
        <v>1214</v>
      </c>
      <c r="F77" s="837" t="s">
        <v>920</v>
      </c>
      <c r="G77" s="767" t="s">
        <v>1240</v>
      </c>
      <c r="H77" s="838" t="s">
        <v>1113</v>
      </c>
      <c r="I77" s="1113" t="s">
        <v>148</v>
      </c>
      <c r="J77" s="865">
        <v>772</v>
      </c>
      <c r="K77" s="836" t="s">
        <v>1464</v>
      </c>
      <c r="L77" s="942">
        <v>772</v>
      </c>
      <c r="M77" s="1013">
        <f t="shared" ref="M77:M103" si="7">J77-L77</f>
        <v>0</v>
      </c>
      <c r="N77" s="838"/>
      <c r="O77" s="957">
        <v>45782</v>
      </c>
      <c r="P77" s="842">
        <v>45841</v>
      </c>
      <c r="Q77" s="843"/>
      <c r="R77" s="843" t="s">
        <v>1396</v>
      </c>
      <c r="S77" s="842"/>
      <c r="T77" s="842" t="s">
        <v>1332</v>
      </c>
      <c r="U77" s="912"/>
      <c r="V77" s="845"/>
      <c r="W77" s="845"/>
      <c r="X77" s="705"/>
      <c r="Y77" s="461"/>
      <c r="Z77" s="461"/>
      <c r="AA77" s="461"/>
      <c r="AB77" s="461"/>
      <c r="AC77" s="461"/>
      <c r="AD77" s="461"/>
      <c r="AE77" s="461"/>
      <c r="AF77" s="461"/>
    </row>
    <row r="78" spans="1:32" s="884" customFormat="1" ht="10.5" hidden="1" customHeight="1" x14ac:dyDescent="0.2">
      <c r="A78" s="833">
        <f t="shared" si="5"/>
        <v>76</v>
      </c>
      <c r="B78" s="834" t="s">
        <v>858</v>
      </c>
      <c r="C78" s="834" t="s">
        <v>884</v>
      </c>
      <c r="D78" s="835">
        <v>45680</v>
      </c>
      <c r="E78" s="865" t="s">
        <v>883</v>
      </c>
      <c r="F78" s="862" t="s">
        <v>1165</v>
      </c>
      <c r="G78" s="863" t="s">
        <v>1175</v>
      </c>
      <c r="H78" s="838" t="s">
        <v>1113</v>
      </c>
      <c r="I78" s="1113" t="s">
        <v>148</v>
      </c>
      <c r="J78" s="865">
        <v>2117</v>
      </c>
      <c r="K78" s="956" t="s">
        <v>587</v>
      </c>
      <c r="L78" s="942">
        <v>2117</v>
      </c>
      <c r="M78" s="1013">
        <f t="shared" si="7"/>
        <v>0</v>
      </c>
      <c r="N78" s="865" t="s">
        <v>1339</v>
      </c>
      <c r="O78" s="957">
        <v>45790</v>
      </c>
      <c r="P78" s="842">
        <v>45825</v>
      </c>
      <c r="Q78" s="843"/>
      <c r="R78" s="1007" t="s">
        <v>1371</v>
      </c>
      <c r="S78" s="839"/>
      <c r="T78" s="842" t="s">
        <v>1332</v>
      </c>
      <c r="U78" s="864" t="s">
        <v>1246</v>
      </c>
      <c r="V78" s="864"/>
      <c r="W78" s="864"/>
      <c r="X78" s="881"/>
      <c r="Y78" s="864"/>
      <c r="Z78" s="461"/>
      <c r="AA78" s="461"/>
      <c r="AB78" s="461"/>
      <c r="AC78" s="461"/>
      <c r="AD78" s="461"/>
      <c r="AE78" s="461"/>
      <c r="AF78" s="461"/>
    </row>
    <row r="79" spans="1:32" s="884" customFormat="1" ht="10.5" hidden="1" customHeight="1" x14ac:dyDescent="0.2">
      <c r="A79" s="833">
        <f t="shared" si="5"/>
        <v>77</v>
      </c>
      <c r="B79" s="834" t="s">
        <v>858</v>
      </c>
      <c r="C79" s="834" t="s">
        <v>884</v>
      </c>
      <c r="D79" s="835">
        <v>45708</v>
      </c>
      <c r="E79" s="865" t="s">
        <v>516</v>
      </c>
      <c r="F79" s="837" t="s">
        <v>915</v>
      </c>
      <c r="G79" s="767" t="s">
        <v>905</v>
      </c>
      <c r="H79" s="838" t="s">
        <v>913</v>
      </c>
      <c r="I79" s="1112" t="s">
        <v>148</v>
      </c>
      <c r="J79" s="865">
        <v>2267</v>
      </c>
      <c r="K79" s="956" t="s">
        <v>587</v>
      </c>
      <c r="L79" s="942">
        <v>2267</v>
      </c>
      <c r="M79" s="1013">
        <f t="shared" si="7"/>
        <v>0</v>
      </c>
      <c r="N79" s="888" t="s">
        <v>1443</v>
      </c>
      <c r="O79" s="957">
        <v>45792</v>
      </c>
      <c r="P79" s="842">
        <v>45824</v>
      </c>
      <c r="Q79" s="843"/>
      <c r="R79" s="843" t="s">
        <v>1356</v>
      </c>
      <c r="S79" s="842"/>
      <c r="T79" s="842" t="s">
        <v>1332</v>
      </c>
      <c r="U79" s="912"/>
      <c r="V79" s="845"/>
      <c r="W79" s="845"/>
      <c r="X79" s="705"/>
      <c r="Y79" s="461"/>
      <c r="Z79" s="461"/>
      <c r="AA79" s="461"/>
      <c r="AB79" s="461"/>
      <c r="AC79" s="461"/>
      <c r="AD79" s="461"/>
      <c r="AE79" s="461"/>
      <c r="AF79" s="461"/>
    </row>
    <row r="80" spans="1:32" s="884" customFormat="1" ht="10.5" hidden="1" customHeight="1" x14ac:dyDescent="0.2">
      <c r="A80" s="833">
        <f t="shared" si="5"/>
        <v>78</v>
      </c>
      <c r="B80" s="834" t="s">
        <v>858</v>
      </c>
      <c r="C80" s="834" t="s">
        <v>884</v>
      </c>
      <c r="D80" s="835">
        <v>45646</v>
      </c>
      <c r="E80" s="836" t="s">
        <v>1009</v>
      </c>
      <c r="F80" s="837" t="s">
        <v>1165</v>
      </c>
      <c r="G80" s="767" t="s">
        <v>1194</v>
      </c>
      <c r="H80" s="838" t="s">
        <v>781</v>
      </c>
      <c r="I80" s="1112" t="s">
        <v>148</v>
      </c>
      <c r="J80" s="865">
        <v>12443</v>
      </c>
      <c r="K80" s="956" t="s">
        <v>846</v>
      </c>
      <c r="L80" s="942">
        <v>12443</v>
      </c>
      <c r="M80" s="1013">
        <f t="shared" si="7"/>
        <v>0</v>
      </c>
      <c r="N80" s="865" t="s">
        <v>1339</v>
      </c>
      <c r="O80" s="957">
        <v>45792</v>
      </c>
      <c r="P80" s="866">
        <v>45830</v>
      </c>
      <c r="Q80" s="972"/>
      <c r="R80" s="843" t="s">
        <v>1360</v>
      </c>
      <c r="S80" s="866"/>
      <c r="T80" s="842" t="s">
        <v>1332</v>
      </c>
      <c r="U80" s="912"/>
      <c r="V80" s="845"/>
      <c r="W80" s="845" t="s">
        <v>1317</v>
      </c>
      <c r="X80" s="705"/>
      <c r="Y80" s="461"/>
      <c r="Z80" s="864"/>
      <c r="AA80" s="864"/>
      <c r="AB80" s="864"/>
      <c r="AC80" s="864"/>
      <c r="AD80" s="864"/>
      <c r="AE80" s="864"/>
      <c r="AF80" s="864"/>
    </row>
    <row r="81" spans="1:32" s="884" customFormat="1" ht="10.5" hidden="1" customHeight="1" x14ac:dyDescent="0.2">
      <c r="A81" s="833">
        <f t="shared" si="5"/>
        <v>79</v>
      </c>
      <c r="B81" s="834" t="s">
        <v>858</v>
      </c>
      <c r="C81" s="834" t="s">
        <v>884</v>
      </c>
      <c r="D81" s="835">
        <v>45680</v>
      </c>
      <c r="E81" s="836" t="s">
        <v>23</v>
      </c>
      <c r="F81" s="837" t="s">
        <v>1165</v>
      </c>
      <c r="G81" s="767" t="s">
        <v>1177</v>
      </c>
      <c r="H81" s="838" t="s">
        <v>1116</v>
      </c>
      <c r="I81" s="1112" t="s">
        <v>1407</v>
      </c>
      <c r="J81" s="865">
        <v>4343</v>
      </c>
      <c r="K81" s="836" t="s">
        <v>1436</v>
      </c>
      <c r="L81" s="942">
        <v>4343</v>
      </c>
      <c r="M81" s="1013">
        <f t="shared" si="7"/>
        <v>0</v>
      </c>
      <c r="N81" s="838" t="s">
        <v>1443</v>
      </c>
      <c r="O81" s="957">
        <v>45802</v>
      </c>
      <c r="P81" s="842">
        <v>45845</v>
      </c>
      <c r="Q81" s="843"/>
      <c r="R81" s="843" t="s">
        <v>1384</v>
      </c>
      <c r="S81" s="842"/>
      <c r="T81" s="842" t="s">
        <v>1332</v>
      </c>
      <c r="U81" s="912"/>
      <c r="V81" s="845"/>
      <c r="W81" s="845"/>
      <c r="X81" s="705"/>
      <c r="Y81" s="461"/>
      <c r="Z81" s="864"/>
      <c r="AA81" s="864"/>
      <c r="AB81" s="864"/>
      <c r="AC81" s="864"/>
      <c r="AD81" s="864"/>
      <c r="AE81" s="864"/>
      <c r="AF81" s="864"/>
    </row>
    <row r="82" spans="1:32" s="884" customFormat="1" ht="10.5" hidden="1" customHeight="1" x14ac:dyDescent="0.2">
      <c r="A82" s="833">
        <f t="shared" si="5"/>
        <v>80</v>
      </c>
      <c r="B82" s="834" t="s">
        <v>858</v>
      </c>
      <c r="C82" s="834" t="s">
        <v>884</v>
      </c>
      <c r="D82" s="835">
        <v>45680</v>
      </c>
      <c r="E82" s="836" t="s">
        <v>72</v>
      </c>
      <c r="F82" s="837" t="s">
        <v>1165</v>
      </c>
      <c r="G82" s="767" t="s">
        <v>1178</v>
      </c>
      <c r="H82" s="838" t="s">
        <v>1116</v>
      </c>
      <c r="I82" s="1112" t="s">
        <v>1407</v>
      </c>
      <c r="J82" s="865">
        <v>3758</v>
      </c>
      <c r="K82" s="836" t="s">
        <v>590</v>
      </c>
      <c r="L82" s="942">
        <v>3758</v>
      </c>
      <c r="M82" s="1013">
        <f t="shared" si="7"/>
        <v>0</v>
      </c>
      <c r="N82" s="838" t="s">
        <v>799</v>
      </c>
      <c r="O82" s="957">
        <v>45808</v>
      </c>
      <c r="P82" s="842">
        <v>45849</v>
      </c>
      <c r="Q82" s="843"/>
      <c r="R82" s="843" t="s">
        <v>1385</v>
      </c>
      <c r="S82" s="842"/>
      <c r="T82" s="842" t="s">
        <v>1332</v>
      </c>
      <c r="U82" s="912"/>
      <c r="V82" s="845"/>
      <c r="W82" s="845"/>
      <c r="X82" s="705"/>
      <c r="Y82" s="461"/>
      <c r="Z82" s="864"/>
      <c r="AA82" s="864"/>
      <c r="AB82" s="864"/>
      <c r="AC82" s="864"/>
      <c r="AD82" s="864"/>
      <c r="AE82" s="864"/>
      <c r="AF82" s="864"/>
    </row>
    <row r="83" spans="1:32" s="884" customFormat="1" ht="10.5" hidden="1" customHeight="1" x14ac:dyDescent="0.2">
      <c r="A83" s="833">
        <f t="shared" si="5"/>
        <v>81</v>
      </c>
      <c r="B83" s="834" t="s">
        <v>858</v>
      </c>
      <c r="C83" s="834" t="s">
        <v>884</v>
      </c>
      <c r="D83" s="835">
        <v>45708</v>
      </c>
      <c r="E83" s="865" t="s">
        <v>1006</v>
      </c>
      <c r="F83" s="840" t="s">
        <v>1164</v>
      </c>
      <c r="G83" s="840" t="s">
        <v>1163</v>
      </c>
      <c r="H83" s="838" t="s">
        <v>1113</v>
      </c>
      <c r="I83" s="1112" t="s">
        <v>148</v>
      </c>
      <c r="J83" s="865">
        <v>2417</v>
      </c>
      <c r="K83" s="976" t="s">
        <v>846</v>
      </c>
      <c r="L83" s="942">
        <v>2417</v>
      </c>
      <c r="M83" s="1013">
        <f t="shared" si="7"/>
        <v>0</v>
      </c>
      <c r="N83" s="838"/>
      <c r="O83" s="957">
        <v>45792</v>
      </c>
      <c r="P83" s="842">
        <v>45829</v>
      </c>
      <c r="Q83" s="843"/>
      <c r="R83" s="843" t="s">
        <v>1348</v>
      </c>
      <c r="S83" s="842"/>
      <c r="T83" s="842" t="s">
        <v>1332</v>
      </c>
      <c r="U83" s="912"/>
      <c r="V83" s="845"/>
      <c r="W83" s="845"/>
      <c r="X83" s="705"/>
      <c r="Y83" s="461"/>
      <c r="Z83" s="864"/>
      <c r="AA83" s="864"/>
      <c r="AB83" s="864"/>
      <c r="AC83" s="864"/>
      <c r="AD83" s="864"/>
      <c r="AE83" s="864"/>
      <c r="AF83" s="864"/>
    </row>
    <row r="84" spans="1:32" s="884" customFormat="1" ht="10.5" hidden="1" customHeight="1" x14ac:dyDescent="0.2">
      <c r="A84" s="833">
        <f t="shared" si="5"/>
        <v>82</v>
      </c>
      <c r="B84" s="834" t="s">
        <v>858</v>
      </c>
      <c r="C84" s="834" t="s">
        <v>884</v>
      </c>
      <c r="D84" s="835">
        <v>45646</v>
      </c>
      <c r="E84" s="836" t="s">
        <v>45</v>
      </c>
      <c r="F84" s="837" t="s">
        <v>1165</v>
      </c>
      <c r="G84" s="767" t="s">
        <v>1187</v>
      </c>
      <c r="H84" s="838" t="s">
        <v>1038</v>
      </c>
      <c r="I84" s="1115" t="s">
        <v>1576</v>
      </c>
      <c r="J84" s="865">
        <v>3835</v>
      </c>
      <c r="K84" s="960" t="s">
        <v>387</v>
      </c>
      <c r="L84" s="942">
        <v>3835</v>
      </c>
      <c r="M84" s="1013">
        <f t="shared" si="7"/>
        <v>0</v>
      </c>
      <c r="N84" s="865" t="s">
        <v>1449</v>
      </c>
      <c r="O84" s="957">
        <v>45792</v>
      </c>
      <c r="P84" s="866">
        <v>45830</v>
      </c>
      <c r="Q84" s="972"/>
      <c r="R84" s="843" t="s">
        <v>1364</v>
      </c>
      <c r="S84" s="866"/>
      <c r="T84" s="842" t="s">
        <v>1332</v>
      </c>
      <c r="U84" s="912"/>
      <c r="V84" s="845"/>
      <c r="W84" s="845" t="s">
        <v>1317</v>
      </c>
      <c r="X84" s="705"/>
      <c r="Y84" s="461"/>
      <c r="Z84" s="864"/>
      <c r="AA84" s="864"/>
      <c r="AB84" s="864"/>
      <c r="AC84" s="864"/>
      <c r="AD84" s="864"/>
      <c r="AE84" s="864"/>
      <c r="AF84" s="864"/>
    </row>
    <row r="85" spans="1:32" s="884" customFormat="1" ht="10.5" hidden="1" customHeight="1" x14ac:dyDescent="0.2">
      <c r="A85" s="833">
        <f t="shared" si="5"/>
        <v>83</v>
      </c>
      <c r="B85" s="834" t="s">
        <v>858</v>
      </c>
      <c r="C85" s="834" t="s">
        <v>884</v>
      </c>
      <c r="D85" s="835">
        <v>45680</v>
      </c>
      <c r="E85" s="865" t="s">
        <v>574</v>
      </c>
      <c r="F85" s="837" t="s">
        <v>1167</v>
      </c>
      <c r="G85" s="836" t="s">
        <v>1183</v>
      </c>
      <c r="H85" s="836" t="s">
        <v>1116</v>
      </c>
      <c r="I85" s="1113" t="s">
        <v>1577</v>
      </c>
      <c r="J85" s="865">
        <v>6105</v>
      </c>
      <c r="K85" s="960" t="s">
        <v>590</v>
      </c>
      <c r="L85" s="927">
        <v>6105</v>
      </c>
      <c r="M85" s="1013">
        <f t="shared" si="7"/>
        <v>0</v>
      </c>
      <c r="N85" s="888" t="s">
        <v>799</v>
      </c>
      <c r="O85" s="957">
        <v>45782</v>
      </c>
      <c r="P85" s="842">
        <v>45817</v>
      </c>
      <c r="Q85" s="843"/>
      <c r="R85" s="1007" t="s">
        <v>1355</v>
      </c>
      <c r="S85" s="839"/>
      <c r="T85" s="842" t="s">
        <v>1332</v>
      </c>
      <c r="U85" s="864"/>
      <c r="V85" s="864"/>
      <c r="W85" s="864"/>
      <c r="X85" s="881"/>
      <c r="Y85" s="864"/>
      <c r="Z85" s="461"/>
      <c r="AA85" s="461"/>
      <c r="AB85" s="461"/>
      <c r="AC85" s="461"/>
      <c r="AD85" s="461"/>
      <c r="AE85" s="461"/>
      <c r="AF85" s="461"/>
    </row>
    <row r="86" spans="1:32" s="884" customFormat="1" ht="10.5" hidden="1" customHeight="1" x14ac:dyDescent="0.2">
      <c r="A86" s="833">
        <f t="shared" si="5"/>
        <v>84</v>
      </c>
      <c r="B86" s="834" t="s">
        <v>858</v>
      </c>
      <c r="C86" s="834" t="s">
        <v>884</v>
      </c>
      <c r="D86" s="835">
        <v>45646</v>
      </c>
      <c r="E86" s="865" t="s">
        <v>1080</v>
      </c>
      <c r="F86" s="837" t="s">
        <v>1165</v>
      </c>
      <c r="G86" s="767" t="s">
        <v>1074</v>
      </c>
      <c r="H86" s="838" t="s">
        <v>781</v>
      </c>
      <c r="I86" s="1113" t="s">
        <v>1445</v>
      </c>
      <c r="J86" s="865">
        <v>2470</v>
      </c>
      <c r="K86" s="956" t="s">
        <v>590</v>
      </c>
      <c r="L86" s="942">
        <v>2470</v>
      </c>
      <c r="M86" s="1013">
        <f t="shared" si="7"/>
        <v>0</v>
      </c>
      <c r="N86" s="888" t="s">
        <v>1441</v>
      </c>
      <c r="O86" s="957">
        <v>45787</v>
      </c>
      <c r="P86" s="866">
        <v>45825</v>
      </c>
      <c r="Q86" s="972"/>
      <c r="R86" s="843" t="s">
        <v>1351</v>
      </c>
      <c r="S86" s="866"/>
      <c r="T86" s="842" t="s">
        <v>1332</v>
      </c>
      <c r="U86" s="913" t="s">
        <v>1031</v>
      </c>
      <c r="V86" s="913"/>
      <c r="W86" s="845" t="s">
        <v>1317</v>
      </c>
      <c r="X86" s="705"/>
      <c r="Y86" s="461"/>
      <c r="Z86" s="461"/>
      <c r="AA86" s="461"/>
      <c r="AB86" s="461"/>
      <c r="AC86" s="461"/>
      <c r="AD86" s="461"/>
      <c r="AE86" s="461"/>
      <c r="AF86" s="461"/>
    </row>
    <row r="87" spans="1:32" s="884" customFormat="1" ht="10.5" hidden="1" customHeight="1" x14ac:dyDescent="0.2">
      <c r="A87" s="833">
        <f t="shared" si="5"/>
        <v>85</v>
      </c>
      <c r="B87" s="834" t="s">
        <v>858</v>
      </c>
      <c r="C87" s="834" t="s">
        <v>884</v>
      </c>
      <c r="D87" s="835">
        <v>45680</v>
      </c>
      <c r="E87" s="836" t="s">
        <v>878</v>
      </c>
      <c r="F87" s="837" t="s">
        <v>733</v>
      </c>
      <c r="G87" s="767" t="s">
        <v>1172</v>
      </c>
      <c r="H87" s="838" t="s">
        <v>1034</v>
      </c>
      <c r="I87" s="1112" t="s">
        <v>148</v>
      </c>
      <c r="J87" s="865">
        <v>2001</v>
      </c>
      <c r="K87" s="836" t="s">
        <v>1412</v>
      </c>
      <c r="L87" s="942">
        <v>2001</v>
      </c>
      <c r="M87" s="1013">
        <f t="shared" si="7"/>
        <v>0</v>
      </c>
      <c r="N87" s="838" t="s">
        <v>1290</v>
      </c>
      <c r="O87" s="957">
        <v>45777</v>
      </c>
      <c r="P87" s="842">
        <v>45820</v>
      </c>
      <c r="Q87" s="843"/>
      <c r="R87" s="843" t="s">
        <v>1398</v>
      </c>
      <c r="S87" s="866"/>
      <c r="T87" s="842" t="s">
        <v>1332</v>
      </c>
      <c r="U87" s="880" t="s">
        <v>1420</v>
      </c>
      <c r="V87" s="845"/>
      <c r="W87" s="845"/>
      <c r="X87" s="705"/>
      <c r="Y87" s="461"/>
      <c r="Z87" s="461"/>
      <c r="AA87" s="461"/>
      <c r="AB87" s="461"/>
      <c r="AC87" s="461"/>
      <c r="AD87" s="461"/>
      <c r="AE87" s="461"/>
      <c r="AF87" s="461"/>
    </row>
    <row r="88" spans="1:32" s="884" customFormat="1" ht="10.5" hidden="1" customHeight="1" x14ac:dyDescent="0.2">
      <c r="A88" s="833">
        <f t="shared" si="5"/>
        <v>86</v>
      </c>
      <c r="B88" s="834" t="s">
        <v>858</v>
      </c>
      <c r="C88" s="834" t="s">
        <v>884</v>
      </c>
      <c r="D88" s="835">
        <v>45680</v>
      </c>
      <c r="E88" s="836" t="s">
        <v>877</v>
      </c>
      <c r="F88" s="837" t="s">
        <v>733</v>
      </c>
      <c r="G88" s="767" t="s">
        <v>1171</v>
      </c>
      <c r="H88" s="838" t="s">
        <v>1034</v>
      </c>
      <c r="I88" s="1113" t="s">
        <v>148</v>
      </c>
      <c r="J88" s="865">
        <v>3087</v>
      </c>
      <c r="K88" s="836" t="s">
        <v>1412</v>
      </c>
      <c r="L88" s="942">
        <v>3087</v>
      </c>
      <c r="M88" s="1013">
        <f t="shared" si="7"/>
        <v>0</v>
      </c>
      <c r="N88" s="888"/>
      <c r="O88" s="957">
        <v>45780</v>
      </c>
      <c r="P88" s="842">
        <v>45820</v>
      </c>
      <c r="Q88" s="843"/>
      <c r="R88" s="843" t="s">
        <v>1397</v>
      </c>
      <c r="S88" s="842"/>
      <c r="T88" s="842" t="s">
        <v>1332</v>
      </c>
      <c r="U88" s="880" t="s">
        <v>1421</v>
      </c>
      <c r="V88" s="845"/>
      <c r="W88" s="845"/>
      <c r="X88" s="705"/>
      <c r="Y88" s="461"/>
      <c r="Z88" s="461"/>
      <c r="AA88" s="461"/>
      <c r="AB88" s="461"/>
      <c r="AC88" s="461"/>
      <c r="AD88" s="461"/>
      <c r="AE88" s="461"/>
      <c r="AF88" s="461"/>
    </row>
    <row r="89" spans="1:32" s="884" customFormat="1" ht="10.5" hidden="1" customHeight="1" x14ac:dyDescent="0.2">
      <c r="A89" s="833">
        <f t="shared" si="5"/>
        <v>87</v>
      </c>
      <c r="B89" s="834" t="s">
        <v>858</v>
      </c>
      <c r="C89" s="834" t="s">
        <v>884</v>
      </c>
      <c r="D89" s="835">
        <v>45680</v>
      </c>
      <c r="E89" s="836" t="s">
        <v>1110</v>
      </c>
      <c r="F89" s="837" t="s">
        <v>1165</v>
      </c>
      <c r="G89" s="767" t="s">
        <v>1181</v>
      </c>
      <c r="H89" s="838" t="s">
        <v>781</v>
      </c>
      <c r="I89" s="1113" t="s">
        <v>1440</v>
      </c>
      <c r="J89" s="865">
        <v>10666</v>
      </c>
      <c r="K89" s="836" t="s">
        <v>604</v>
      </c>
      <c r="L89" s="942">
        <v>10666</v>
      </c>
      <c r="M89" s="1013">
        <f t="shared" si="7"/>
        <v>0</v>
      </c>
      <c r="N89" s="888" t="s">
        <v>1441</v>
      </c>
      <c r="O89" s="957">
        <v>45780</v>
      </c>
      <c r="P89" s="842">
        <v>45820</v>
      </c>
      <c r="Q89" s="843" t="s">
        <v>1442</v>
      </c>
      <c r="R89" s="843" t="s">
        <v>1366</v>
      </c>
      <c r="S89" s="866"/>
      <c r="T89" s="842" t="s">
        <v>1332</v>
      </c>
      <c r="U89" s="912"/>
      <c r="V89" s="845"/>
      <c r="W89" s="857"/>
      <c r="X89" s="910"/>
      <c r="Y89" s="461"/>
      <c r="Z89" s="864"/>
      <c r="AA89" s="864"/>
      <c r="AB89" s="864"/>
      <c r="AC89" s="864"/>
      <c r="AD89" s="864"/>
      <c r="AE89" s="864"/>
      <c r="AF89" s="864"/>
    </row>
    <row r="90" spans="1:32" s="884" customFormat="1" ht="10.5" hidden="1" customHeight="1" x14ac:dyDescent="0.2">
      <c r="A90" s="833">
        <f t="shared" si="5"/>
        <v>88</v>
      </c>
      <c r="B90" s="834" t="s">
        <v>858</v>
      </c>
      <c r="C90" s="834" t="s">
        <v>884</v>
      </c>
      <c r="D90" s="835">
        <v>45680</v>
      </c>
      <c r="E90" s="1102" t="s">
        <v>1112</v>
      </c>
      <c r="F90" s="837" t="s">
        <v>1167</v>
      </c>
      <c r="G90" s="836"/>
      <c r="H90" s="836" t="s">
        <v>781</v>
      </c>
      <c r="I90" s="1113" t="s">
        <v>1407</v>
      </c>
      <c r="J90" s="1103">
        <v>9692</v>
      </c>
      <c r="K90" s="836" t="s">
        <v>852</v>
      </c>
      <c r="L90" s="942">
        <v>9692</v>
      </c>
      <c r="M90" s="1013">
        <f t="shared" si="7"/>
        <v>0</v>
      </c>
      <c r="N90" s="1104" t="s">
        <v>1294</v>
      </c>
      <c r="O90" s="957">
        <v>45782</v>
      </c>
      <c r="P90" s="1105">
        <v>45818</v>
      </c>
      <c r="Q90" s="1110" t="s">
        <v>1434</v>
      </c>
      <c r="R90" s="1106" t="s">
        <v>1361</v>
      </c>
      <c r="S90" s="1107"/>
      <c r="T90" s="842" t="s">
        <v>1332</v>
      </c>
      <c r="U90" s="882"/>
      <c r="V90" s="882"/>
      <c r="W90" s="882"/>
      <c r="X90" s="883"/>
      <c r="Y90" s="882"/>
      <c r="Z90" s="864"/>
      <c r="AA90" s="864"/>
      <c r="AB90" s="864"/>
      <c r="AC90" s="864"/>
      <c r="AD90" s="864"/>
      <c r="AE90" s="864"/>
      <c r="AF90" s="864"/>
    </row>
    <row r="91" spans="1:32" s="884" customFormat="1" ht="10.5" hidden="1" customHeight="1" x14ac:dyDescent="0.2">
      <c r="A91" s="833">
        <f t="shared" si="5"/>
        <v>89</v>
      </c>
      <c r="B91" s="834" t="s">
        <v>858</v>
      </c>
      <c r="C91" s="834" t="s">
        <v>884</v>
      </c>
      <c r="D91" s="835">
        <v>45680</v>
      </c>
      <c r="E91" s="836" t="s">
        <v>1108</v>
      </c>
      <c r="F91" s="837" t="s">
        <v>1165</v>
      </c>
      <c r="G91" s="767" t="s">
        <v>1179</v>
      </c>
      <c r="H91" s="838" t="s">
        <v>781</v>
      </c>
      <c r="I91" s="1113" t="s">
        <v>148</v>
      </c>
      <c r="J91" s="865">
        <v>2001</v>
      </c>
      <c r="K91" s="836" t="s">
        <v>1287</v>
      </c>
      <c r="L91" s="942">
        <v>2001</v>
      </c>
      <c r="M91" s="1013">
        <f t="shared" si="7"/>
        <v>0</v>
      </c>
      <c r="N91" s="888" t="s">
        <v>1441</v>
      </c>
      <c r="O91" s="1006">
        <v>45784</v>
      </c>
      <c r="P91" s="842">
        <v>45818</v>
      </c>
      <c r="Q91" s="843"/>
      <c r="R91" s="843" t="s">
        <v>1357</v>
      </c>
      <c r="S91" s="842"/>
      <c r="T91" s="842" t="s">
        <v>1332</v>
      </c>
      <c r="U91" s="912"/>
      <c r="V91" s="845"/>
      <c r="W91" s="845"/>
      <c r="X91" s="705"/>
      <c r="Y91" s="461"/>
      <c r="Z91" s="864"/>
      <c r="AA91" s="864"/>
      <c r="AB91" s="864"/>
      <c r="AC91" s="864"/>
      <c r="AD91" s="864"/>
      <c r="AE91" s="864"/>
      <c r="AF91" s="864"/>
    </row>
    <row r="92" spans="1:32" s="884" customFormat="1" ht="10.5" hidden="1" customHeight="1" x14ac:dyDescent="0.2">
      <c r="A92" s="833">
        <f t="shared" si="5"/>
        <v>90</v>
      </c>
      <c r="B92" s="834" t="s">
        <v>858</v>
      </c>
      <c r="C92" s="834" t="s">
        <v>884</v>
      </c>
      <c r="D92" s="835">
        <v>45646</v>
      </c>
      <c r="E92" s="836" t="s">
        <v>1003</v>
      </c>
      <c r="F92" s="862" t="s">
        <v>1165</v>
      </c>
      <c r="G92" s="874" t="s">
        <v>1189</v>
      </c>
      <c r="H92" s="838" t="s">
        <v>781</v>
      </c>
      <c r="I92" s="1112" t="s">
        <v>148</v>
      </c>
      <c r="J92" s="865">
        <v>2002</v>
      </c>
      <c r="K92" s="836" t="s">
        <v>1287</v>
      </c>
      <c r="L92" s="927">
        <v>2002</v>
      </c>
      <c r="M92" s="1013">
        <f t="shared" si="7"/>
        <v>0</v>
      </c>
      <c r="N92" s="888" t="s">
        <v>1329</v>
      </c>
      <c r="O92" s="961">
        <v>45767</v>
      </c>
      <c r="P92" s="866">
        <v>45797</v>
      </c>
      <c r="Q92" s="972"/>
      <c r="R92" s="843" t="s">
        <v>1344</v>
      </c>
      <c r="S92" s="866"/>
      <c r="T92" s="842" t="s">
        <v>1332</v>
      </c>
      <c r="U92" s="912"/>
      <c r="V92" s="845"/>
      <c r="W92" s="845" t="s">
        <v>1317</v>
      </c>
      <c r="X92" s="705"/>
      <c r="Y92" s="461"/>
      <c r="Z92" s="170"/>
      <c r="AA92" s="170"/>
      <c r="AB92" s="170"/>
      <c r="AC92" s="170"/>
      <c r="AD92" s="170"/>
      <c r="AE92" s="170"/>
      <c r="AF92" s="170"/>
    </row>
    <row r="93" spans="1:32" s="884" customFormat="1" ht="10.5" hidden="1" customHeight="1" x14ac:dyDescent="0.2">
      <c r="A93" s="833">
        <f t="shared" si="5"/>
        <v>91</v>
      </c>
      <c r="B93" s="834" t="s">
        <v>858</v>
      </c>
      <c r="C93" s="834" t="s">
        <v>884</v>
      </c>
      <c r="D93" s="835">
        <v>45646</v>
      </c>
      <c r="E93" s="836" t="s">
        <v>44</v>
      </c>
      <c r="F93" s="862" t="s">
        <v>1064</v>
      </c>
      <c r="G93" s="874" t="s">
        <v>1065</v>
      </c>
      <c r="H93" s="838" t="s">
        <v>1038</v>
      </c>
      <c r="I93" s="1112" t="s">
        <v>1524</v>
      </c>
      <c r="J93" s="865">
        <v>3838</v>
      </c>
      <c r="K93" s="836" t="s">
        <v>1462</v>
      </c>
      <c r="L93" s="942">
        <v>3838</v>
      </c>
      <c r="M93" s="1013">
        <f t="shared" si="7"/>
        <v>0</v>
      </c>
      <c r="N93" s="888" t="s">
        <v>1422</v>
      </c>
      <c r="O93" s="957">
        <v>45785</v>
      </c>
      <c r="P93" s="866">
        <v>45825</v>
      </c>
      <c r="Q93" s="972" t="s">
        <v>1339</v>
      </c>
      <c r="R93" s="843" t="s">
        <v>1352</v>
      </c>
      <c r="S93" s="866"/>
      <c r="T93" s="842" t="s">
        <v>1332</v>
      </c>
      <c r="U93" s="912"/>
      <c r="V93" s="845"/>
      <c r="W93" s="845" t="s">
        <v>1317</v>
      </c>
      <c r="X93" s="705"/>
      <c r="Y93" s="461"/>
      <c r="Z93" s="461"/>
      <c r="AA93" s="461"/>
      <c r="AB93" s="461"/>
      <c r="AC93" s="461"/>
      <c r="AD93" s="461"/>
      <c r="AE93" s="461"/>
      <c r="AF93" s="461"/>
    </row>
    <row r="94" spans="1:32" s="884" customFormat="1" ht="10.5" hidden="1" customHeight="1" x14ac:dyDescent="0.2">
      <c r="A94" s="833">
        <f t="shared" si="5"/>
        <v>92</v>
      </c>
      <c r="B94" s="834" t="s">
        <v>858</v>
      </c>
      <c r="C94" s="834" t="s">
        <v>884</v>
      </c>
      <c r="D94" s="835">
        <v>45708</v>
      </c>
      <c r="E94" s="836" t="s">
        <v>25</v>
      </c>
      <c r="F94" s="837"/>
      <c r="G94" s="767"/>
      <c r="H94" s="838" t="s">
        <v>1113</v>
      </c>
      <c r="I94" s="1112" t="s">
        <v>148</v>
      </c>
      <c r="J94" s="865">
        <v>2002</v>
      </c>
      <c r="K94" s="836" t="s">
        <v>604</v>
      </c>
      <c r="L94" s="942">
        <v>2002</v>
      </c>
      <c r="M94" s="1013">
        <f t="shared" si="7"/>
        <v>0</v>
      </c>
      <c r="N94" s="838" t="s">
        <v>1453</v>
      </c>
      <c r="O94" s="957">
        <v>45797</v>
      </c>
      <c r="P94" s="842">
        <v>45832</v>
      </c>
      <c r="Q94" s="843"/>
      <c r="R94" s="943" t="s">
        <v>1345</v>
      </c>
      <c r="S94" s="842"/>
      <c r="T94" s="842" t="s">
        <v>1332</v>
      </c>
      <c r="U94" s="912"/>
      <c r="V94" s="845"/>
      <c r="W94" s="845"/>
      <c r="X94" s="705"/>
      <c r="Y94" s="461"/>
      <c r="Z94" s="461"/>
      <c r="AA94" s="461"/>
      <c r="AB94" s="461"/>
      <c r="AC94" s="461"/>
      <c r="AD94" s="461"/>
      <c r="AE94" s="461"/>
      <c r="AF94" s="461"/>
    </row>
    <row r="95" spans="1:32" s="884" customFormat="1" ht="10.5" hidden="1" customHeight="1" x14ac:dyDescent="0.2">
      <c r="A95" s="851">
        <f t="shared" si="5"/>
        <v>93</v>
      </c>
      <c r="B95" s="852" t="s">
        <v>858</v>
      </c>
      <c r="C95" s="852" t="s">
        <v>884</v>
      </c>
      <c r="D95" s="853">
        <v>45708</v>
      </c>
      <c r="E95" s="854" t="s">
        <v>1216</v>
      </c>
      <c r="F95" s="855"/>
      <c r="G95" s="850"/>
      <c r="H95" s="857" t="s">
        <v>781</v>
      </c>
      <c r="I95" s="1116" t="s">
        <v>148</v>
      </c>
      <c r="J95" s="867">
        <v>7227</v>
      </c>
      <c r="K95" s="854" t="s">
        <v>529</v>
      </c>
      <c r="L95" s="894">
        <v>185</v>
      </c>
      <c r="M95" s="1014">
        <f t="shared" si="7"/>
        <v>7042</v>
      </c>
      <c r="N95" s="857"/>
      <c r="O95" s="1141">
        <v>45833</v>
      </c>
      <c r="P95" s="859">
        <v>45859</v>
      </c>
      <c r="Q95" s="861"/>
      <c r="R95" s="861" t="s">
        <v>1387</v>
      </c>
      <c r="S95" s="859"/>
      <c r="T95" s="860"/>
      <c r="U95" s="912" t="s">
        <v>1455</v>
      </c>
      <c r="V95" s="845"/>
      <c r="W95" s="845"/>
      <c r="X95" s="705"/>
      <c r="Y95" s="461"/>
      <c r="Z95" s="864"/>
      <c r="AA95" s="864"/>
      <c r="AB95" s="864"/>
      <c r="AC95" s="864"/>
      <c r="AD95" s="864"/>
      <c r="AE95" s="864"/>
      <c r="AF95" s="864"/>
    </row>
    <row r="96" spans="1:32" s="884" customFormat="1" ht="10.5" hidden="1" customHeight="1" x14ac:dyDescent="0.2">
      <c r="A96" s="833">
        <f t="shared" si="5"/>
        <v>94</v>
      </c>
      <c r="B96" s="834" t="s">
        <v>858</v>
      </c>
      <c r="C96" s="834" t="s">
        <v>884</v>
      </c>
      <c r="D96" s="835">
        <v>45708</v>
      </c>
      <c r="E96" s="836" t="s">
        <v>880</v>
      </c>
      <c r="F96" s="862" t="s">
        <v>908</v>
      </c>
      <c r="G96" s="874" t="s">
        <v>907</v>
      </c>
      <c r="H96" s="838" t="s">
        <v>1113</v>
      </c>
      <c r="I96" s="1112" t="s">
        <v>148</v>
      </c>
      <c r="J96" s="865">
        <v>2000</v>
      </c>
      <c r="K96" s="836" t="s">
        <v>1432</v>
      </c>
      <c r="L96" s="963">
        <v>2000</v>
      </c>
      <c r="M96" s="1013">
        <f t="shared" si="7"/>
        <v>0</v>
      </c>
      <c r="N96" s="838"/>
      <c r="O96" s="957">
        <v>45810</v>
      </c>
      <c r="P96" s="842">
        <v>45840</v>
      </c>
      <c r="Q96" s="843"/>
      <c r="R96" s="843" t="s">
        <v>1380</v>
      </c>
      <c r="S96" s="842"/>
      <c r="T96" s="842" t="s">
        <v>1332</v>
      </c>
      <c r="U96" s="912"/>
      <c r="V96" s="845"/>
      <c r="W96" s="845"/>
      <c r="X96" s="705"/>
      <c r="Y96" s="461"/>
      <c r="Z96" s="864"/>
      <c r="AA96" s="864"/>
      <c r="AB96" s="864"/>
      <c r="AC96" s="864"/>
      <c r="AD96" s="864"/>
      <c r="AE96" s="864"/>
      <c r="AF96" s="864"/>
    </row>
    <row r="97" spans="1:32" s="884" customFormat="1" ht="10.5" hidden="1" customHeight="1" x14ac:dyDescent="0.2">
      <c r="A97" s="851">
        <f t="shared" si="5"/>
        <v>95</v>
      </c>
      <c r="B97" s="852" t="s">
        <v>858</v>
      </c>
      <c r="C97" s="852" t="s">
        <v>884</v>
      </c>
      <c r="D97" s="853">
        <v>45708</v>
      </c>
      <c r="E97" s="854" t="s">
        <v>1213</v>
      </c>
      <c r="F97" s="855"/>
      <c r="G97" s="850"/>
      <c r="H97" s="857" t="s">
        <v>781</v>
      </c>
      <c r="I97" s="1116" t="s">
        <v>148</v>
      </c>
      <c r="J97" s="867">
        <v>2504</v>
      </c>
      <c r="K97" s="854" t="s">
        <v>604</v>
      </c>
      <c r="L97" s="894">
        <v>255</v>
      </c>
      <c r="M97" s="1014">
        <f t="shared" si="7"/>
        <v>2249</v>
      </c>
      <c r="N97" s="857"/>
      <c r="O97" s="959">
        <v>45829</v>
      </c>
      <c r="P97" s="859">
        <v>45859</v>
      </c>
      <c r="Q97" s="861"/>
      <c r="R97" s="861" t="s">
        <v>1388</v>
      </c>
      <c r="S97" s="859"/>
      <c r="T97" s="860"/>
      <c r="U97" s="912"/>
      <c r="V97" s="845"/>
      <c r="W97" s="845"/>
      <c r="X97" s="705"/>
      <c r="Y97" s="461"/>
      <c r="Z97" s="864"/>
      <c r="AA97" s="864"/>
      <c r="AB97" s="864"/>
      <c r="AC97" s="864"/>
      <c r="AD97" s="864"/>
      <c r="AE97" s="864"/>
      <c r="AF97" s="864"/>
    </row>
    <row r="98" spans="1:32" s="884" customFormat="1" ht="10.5" hidden="1" customHeight="1" x14ac:dyDescent="0.2">
      <c r="A98" s="851">
        <f t="shared" si="5"/>
        <v>96</v>
      </c>
      <c r="B98" s="852" t="s">
        <v>858</v>
      </c>
      <c r="C98" s="852" t="s">
        <v>884</v>
      </c>
      <c r="D98" s="853">
        <v>45737</v>
      </c>
      <c r="E98" s="854" t="s">
        <v>1212</v>
      </c>
      <c r="F98" s="855"/>
      <c r="G98" s="850"/>
      <c r="H98" s="857" t="s">
        <v>1113</v>
      </c>
      <c r="I98" s="1116" t="s">
        <v>1460</v>
      </c>
      <c r="J98" s="867">
        <v>5366</v>
      </c>
      <c r="K98" s="854" t="s">
        <v>1612</v>
      </c>
      <c r="L98" s="894">
        <v>540</v>
      </c>
      <c r="M98" s="1014">
        <f t="shared" si="7"/>
        <v>4826</v>
      </c>
      <c r="N98" s="857"/>
      <c r="O98" s="1101">
        <v>45829</v>
      </c>
      <c r="P98" s="859">
        <v>45872</v>
      </c>
      <c r="Q98" s="1142"/>
      <c r="R98" s="1142" t="s">
        <v>1353</v>
      </c>
      <c r="S98" s="859"/>
      <c r="T98" s="860"/>
      <c r="U98" s="912"/>
      <c r="V98" s="845"/>
      <c r="W98" s="845"/>
      <c r="X98" s="705"/>
      <c r="Y98" s="461"/>
      <c r="Z98" s="864"/>
      <c r="AA98" s="864"/>
      <c r="AB98" s="864"/>
      <c r="AC98" s="864"/>
      <c r="AD98" s="864"/>
      <c r="AE98" s="864"/>
      <c r="AF98" s="864"/>
    </row>
    <row r="99" spans="1:32" s="884" customFormat="1" ht="10.5" hidden="1" customHeight="1" x14ac:dyDescent="0.2">
      <c r="A99" s="833">
        <f t="shared" si="5"/>
        <v>97</v>
      </c>
      <c r="B99" s="834" t="s">
        <v>858</v>
      </c>
      <c r="C99" s="834" t="s">
        <v>884</v>
      </c>
      <c r="D99" s="835">
        <v>45708</v>
      </c>
      <c r="E99" s="836" t="s">
        <v>44</v>
      </c>
      <c r="F99" s="862"/>
      <c r="G99" s="874"/>
      <c r="H99" s="836" t="s">
        <v>1116</v>
      </c>
      <c r="I99" s="1113" t="s">
        <v>1459</v>
      </c>
      <c r="J99" s="865">
        <v>1022</v>
      </c>
      <c r="K99" s="836" t="s">
        <v>599</v>
      </c>
      <c r="L99" s="942">
        <v>1022</v>
      </c>
      <c r="M99" s="1013">
        <f t="shared" si="7"/>
        <v>0</v>
      </c>
      <c r="N99" s="838"/>
      <c r="O99" s="1096">
        <v>45838</v>
      </c>
      <c r="P99" s="842">
        <v>45860</v>
      </c>
      <c r="Q99" s="843" t="s">
        <v>1452</v>
      </c>
      <c r="R99" s="843" t="s">
        <v>1353</v>
      </c>
      <c r="S99" s="842"/>
      <c r="T99" s="842" t="s">
        <v>1332</v>
      </c>
      <c r="U99" s="912"/>
      <c r="V99" s="845"/>
      <c r="W99" s="845"/>
      <c r="X99" s="705"/>
      <c r="Y99" s="461"/>
      <c r="Z99" s="864"/>
      <c r="AA99" s="864"/>
      <c r="AB99" s="864"/>
      <c r="AC99" s="864"/>
      <c r="AD99" s="864"/>
      <c r="AE99" s="864"/>
      <c r="AF99" s="864"/>
    </row>
    <row r="100" spans="1:32" s="884" customFormat="1" ht="10.5" hidden="1" customHeight="1" x14ac:dyDescent="0.2">
      <c r="A100" s="833">
        <f t="shared" si="5"/>
        <v>98</v>
      </c>
      <c r="B100" s="834" t="s">
        <v>858</v>
      </c>
      <c r="C100" s="834" t="s">
        <v>884</v>
      </c>
      <c r="D100" s="835">
        <v>45680</v>
      </c>
      <c r="E100" s="836" t="s">
        <v>1425</v>
      </c>
      <c r="F100" s="862" t="s">
        <v>1165</v>
      </c>
      <c r="G100" s="850" t="s">
        <v>1600</v>
      </c>
      <c r="H100" s="857" t="s">
        <v>781</v>
      </c>
      <c r="I100" s="1112" t="s">
        <v>148</v>
      </c>
      <c r="J100" s="865">
        <v>3640</v>
      </c>
      <c r="K100" s="836" t="s">
        <v>435</v>
      </c>
      <c r="L100" s="942">
        <v>3640</v>
      </c>
      <c r="M100" s="1013">
        <f t="shared" si="7"/>
        <v>0</v>
      </c>
      <c r="N100" s="838"/>
      <c r="O100" s="1096">
        <v>45810</v>
      </c>
      <c r="P100" s="842">
        <v>45845</v>
      </c>
      <c r="Q100" s="1097"/>
      <c r="R100" s="960" t="s">
        <v>1375</v>
      </c>
      <c r="S100" s="963"/>
      <c r="T100" s="842" t="s">
        <v>1332</v>
      </c>
      <c r="U100" s="912"/>
      <c r="V100" s="845"/>
      <c r="W100" s="845"/>
      <c r="X100" s="705"/>
      <c r="Y100" s="461"/>
      <c r="Z100" s="461"/>
      <c r="AA100" s="461"/>
      <c r="AB100" s="461"/>
      <c r="AC100" s="461"/>
      <c r="AD100" s="461"/>
      <c r="AE100" s="461"/>
      <c r="AF100" s="461"/>
    </row>
    <row r="101" spans="1:32" s="884" customFormat="1" ht="10.5" hidden="1" customHeight="1" x14ac:dyDescent="0.2">
      <c r="A101" s="833">
        <f t="shared" si="5"/>
        <v>99</v>
      </c>
      <c r="B101" s="834" t="s">
        <v>858</v>
      </c>
      <c r="C101" s="834" t="s">
        <v>884</v>
      </c>
      <c r="D101" s="835">
        <v>45680</v>
      </c>
      <c r="E101" s="836" t="s">
        <v>1426</v>
      </c>
      <c r="F101" s="862" t="s">
        <v>733</v>
      </c>
      <c r="G101" s="874" t="s">
        <v>1180</v>
      </c>
      <c r="H101" s="838" t="s">
        <v>781</v>
      </c>
      <c r="I101" s="1112" t="s">
        <v>148</v>
      </c>
      <c r="J101" s="865">
        <v>2840</v>
      </c>
      <c r="K101" s="836" t="s">
        <v>1607</v>
      </c>
      <c r="L101" s="942">
        <v>2840</v>
      </c>
      <c r="M101" s="1013">
        <f t="shared" si="7"/>
        <v>0</v>
      </c>
      <c r="N101" s="838"/>
      <c r="O101" s="1096">
        <v>45823</v>
      </c>
      <c r="P101" s="842">
        <v>45852</v>
      </c>
      <c r="Q101" s="1097"/>
      <c r="R101" s="1097" t="s">
        <v>1382</v>
      </c>
      <c r="S101" s="842"/>
      <c r="T101" s="842" t="s">
        <v>1332</v>
      </c>
      <c r="U101" s="912"/>
      <c r="V101" s="845"/>
      <c r="W101" s="845"/>
      <c r="X101" s="705"/>
      <c r="Y101" s="461"/>
      <c r="Z101" s="461"/>
      <c r="AA101" s="461"/>
      <c r="AB101" s="461"/>
      <c r="AC101" s="461"/>
      <c r="AD101" s="461"/>
      <c r="AE101" s="461"/>
      <c r="AF101" s="461"/>
    </row>
    <row r="102" spans="1:32" s="884" customFormat="1" ht="10.5" hidden="1" customHeight="1" x14ac:dyDescent="0.2">
      <c r="A102" s="851">
        <f t="shared" si="5"/>
        <v>100</v>
      </c>
      <c r="B102" s="852" t="s">
        <v>858</v>
      </c>
      <c r="C102" s="852" t="s">
        <v>884</v>
      </c>
      <c r="D102" s="853">
        <v>45680</v>
      </c>
      <c r="E102" s="854" t="s">
        <v>73</v>
      </c>
      <c r="F102" s="855" t="s">
        <v>1165</v>
      </c>
      <c r="G102" s="850" t="s">
        <v>897</v>
      </c>
      <c r="H102" s="857" t="s">
        <v>1116</v>
      </c>
      <c r="I102" s="1116" t="s">
        <v>1578</v>
      </c>
      <c r="J102" s="867">
        <v>1982</v>
      </c>
      <c r="K102" s="854" t="s">
        <v>218</v>
      </c>
      <c r="L102" s="894">
        <v>389</v>
      </c>
      <c r="M102" s="1014">
        <f t="shared" si="7"/>
        <v>1593</v>
      </c>
      <c r="N102" s="857"/>
      <c r="O102" s="1101">
        <v>45823</v>
      </c>
      <c r="P102" s="859">
        <v>45859</v>
      </c>
      <c r="Q102" s="861"/>
      <c r="R102" s="1099" t="s">
        <v>1391</v>
      </c>
      <c r="S102" s="1100"/>
      <c r="T102" s="1100"/>
      <c r="U102" s="912"/>
      <c r="V102" s="845"/>
      <c r="W102" s="845"/>
      <c r="X102" s="705"/>
      <c r="Y102" s="461"/>
      <c r="Z102" s="461"/>
      <c r="AA102" s="461"/>
      <c r="AB102" s="461"/>
      <c r="AC102" s="461"/>
      <c r="AD102" s="461"/>
      <c r="AE102" s="461"/>
      <c r="AF102" s="461"/>
    </row>
    <row r="103" spans="1:32" s="884" customFormat="1" ht="10.5" hidden="1" customHeight="1" x14ac:dyDescent="0.2">
      <c r="A103" s="833">
        <f t="shared" si="5"/>
        <v>101</v>
      </c>
      <c r="B103" s="834" t="s">
        <v>858</v>
      </c>
      <c r="C103" s="834" t="s">
        <v>884</v>
      </c>
      <c r="D103" s="835">
        <v>45646</v>
      </c>
      <c r="E103" s="836" t="s">
        <v>1008</v>
      </c>
      <c r="F103" s="862" t="s">
        <v>1165</v>
      </c>
      <c r="G103" s="767" t="s">
        <v>1193</v>
      </c>
      <c r="H103" s="838" t="s">
        <v>781</v>
      </c>
      <c r="I103" s="1113" t="s">
        <v>1435</v>
      </c>
      <c r="J103" s="865">
        <v>4535</v>
      </c>
      <c r="K103" s="836" t="s">
        <v>538</v>
      </c>
      <c r="L103" s="942">
        <v>4535</v>
      </c>
      <c r="M103" s="1013">
        <f t="shared" si="7"/>
        <v>0</v>
      </c>
      <c r="N103" s="865"/>
      <c r="O103" s="1096">
        <v>45797</v>
      </c>
      <c r="P103" s="866">
        <v>45838</v>
      </c>
      <c r="Q103" s="1111"/>
      <c r="R103" s="1097" t="s">
        <v>1363</v>
      </c>
      <c r="S103" s="842"/>
      <c r="T103" s="842" t="s">
        <v>1332</v>
      </c>
      <c r="U103" s="912"/>
      <c r="V103" s="845"/>
      <c r="W103" s="845" t="s">
        <v>1317</v>
      </c>
      <c r="X103" s="705"/>
      <c r="Y103" s="461"/>
      <c r="Z103" s="864"/>
      <c r="AA103" s="864"/>
      <c r="AB103" s="864"/>
      <c r="AC103" s="864"/>
      <c r="AD103" s="864"/>
      <c r="AE103" s="864"/>
      <c r="AF103" s="864"/>
    </row>
    <row r="104" spans="1:32" x14ac:dyDescent="0.2">
      <c r="A104" s="817"/>
      <c r="B104" s="818"/>
      <c r="C104" s="818"/>
      <c r="D104" s="819"/>
      <c r="G104" s="737"/>
      <c r="H104" s="821"/>
      <c r="I104" s="814"/>
      <c r="M104" s="1016"/>
      <c r="N104" s="821"/>
      <c r="O104" s="1021"/>
      <c r="P104" s="822"/>
      <c r="Q104" s="823"/>
      <c r="R104" s="823"/>
      <c r="S104" s="822"/>
      <c r="T104" s="822"/>
      <c r="U104" s="824"/>
      <c r="V104" s="821"/>
      <c r="W104" s="821"/>
      <c r="X104" s="924"/>
      <c r="Y104" s="925"/>
    </row>
    <row r="105" spans="1:32" ht="13.5" thickBot="1" x14ac:dyDescent="0.25">
      <c r="J105" s="1132">
        <f>SUM(J3:J103)</f>
        <v>388462</v>
      </c>
      <c r="L105" s="1133">
        <f>SUM(L3:L103)</f>
        <v>355491</v>
      </c>
      <c r="M105" s="1134">
        <f>J105-L105</f>
        <v>32971</v>
      </c>
      <c r="O105" s="823"/>
    </row>
    <row r="106" spans="1:32" s="508" customFormat="1" ht="14.25" customHeight="1" thickTop="1" x14ac:dyDescent="0.25">
      <c r="B106" s="930" t="s">
        <v>61</v>
      </c>
      <c r="C106" s="1032">
        <v>406670</v>
      </c>
      <c r="E106" s="1039" t="s">
        <v>1608</v>
      </c>
      <c r="F106" s="1037"/>
      <c r="G106" s="1038"/>
      <c r="H106" s="1038"/>
      <c r="I106" s="1130"/>
      <c r="J106" s="1033"/>
      <c r="L106" s="1034"/>
      <c r="M106" s="1016"/>
      <c r="N106" s="1033"/>
      <c r="O106" s="1035"/>
      <c r="P106" s="476"/>
      <c r="Q106" s="1033"/>
      <c r="R106" s="1033"/>
      <c r="S106" s="476"/>
      <c r="T106" s="476"/>
      <c r="X106" s="1033"/>
    </row>
    <row r="107" spans="1:32" s="508" customFormat="1" ht="15" x14ac:dyDescent="0.25">
      <c r="B107" s="931" t="s">
        <v>1155</v>
      </c>
      <c r="C107" s="1036">
        <f>J105</f>
        <v>388462</v>
      </c>
      <c r="E107" s="1039" t="s">
        <v>1670</v>
      </c>
      <c r="F107" s="1037"/>
      <c r="G107" s="1038"/>
      <c r="H107" s="1038"/>
      <c r="I107" s="1130"/>
      <c r="J107" s="1033"/>
      <c r="L107" s="1034"/>
      <c r="M107" s="1016"/>
      <c r="N107" s="1033"/>
      <c r="O107" s="1035"/>
      <c r="P107" s="476"/>
      <c r="Q107" s="1033"/>
      <c r="R107" s="1033"/>
      <c r="S107" s="476"/>
      <c r="T107" s="476"/>
      <c r="X107" s="1033"/>
    </row>
    <row r="108" spans="1:32" s="508" customFormat="1" ht="15" x14ac:dyDescent="0.25">
      <c r="B108" s="818"/>
      <c r="E108" s="180"/>
      <c r="F108" s="814"/>
      <c r="I108" s="1131"/>
      <c r="J108" s="1033"/>
      <c r="L108" s="1034"/>
      <c r="M108" s="1016"/>
      <c r="N108" s="1033"/>
      <c r="O108" s="1035"/>
      <c r="P108" s="476"/>
      <c r="Q108" s="1033"/>
      <c r="R108" s="1033"/>
      <c r="S108" s="476"/>
      <c r="T108" s="476"/>
      <c r="X108" s="1033"/>
    </row>
    <row r="109" spans="1:32" s="508" customFormat="1" ht="15" x14ac:dyDescent="0.25">
      <c r="B109" s="1033"/>
      <c r="E109" s="180"/>
      <c r="F109" s="814"/>
      <c r="I109" s="1131"/>
      <c r="J109" s="1033"/>
      <c r="L109" s="1034"/>
      <c r="M109" s="1016"/>
      <c r="N109" s="1033"/>
      <c r="O109" s="1035"/>
      <c r="P109" s="476"/>
      <c r="Q109" s="1033"/>
      <c r="R109" s="1033"/>
      <c r="S109" s="476"/>
      <c r="T109" s="476"/>
      <c r="X109" s="1033"/>
    </row>
    <row r="110" spans="1:32" ht="15" x14ac:dyDescent="0.2">
      <c r="E110" s="180"/>
      <c r="I110" s="1019"/>
      <c r="O110" s="1022"/>
      <c r="P110" s="978"/>
      <c r="Q110" s="1040"/>
    </row>
    <row r="111" spans="1:32" ht="15" x14ac:dyDescent="0.2">
      <c r="A111" s="4" t="s">
        <v>1311</v>
      </c>
      <c r="B111" s="4"/>
      <c r="C111" s="4"/>
      <c r="D111" s="4"/>
      <c r="E111" s="180"/>
      <c r="I111" s="1019"/>
      <c r="J111" s="1040"/>
      <c r="O111" s="823"/>
      <c r="P111" s="978"/>
      <c r="Q111" s="1040"/>
    </row>
    <row r="112" spans="1:32" ht="15" x14ac:dyDescent="0.2">
      <c r="A112" s="815" t="s">
        <v>992</v>
      </c>
      <c r="B112" s="815"/>
      <c r="C112" s="815"/>
      <c r="D112" s="816" t="s">
        <v>888</v>
      </c>
      <c r="E112" s="180"/>
      <c r="I112" s="1019"/>
      <c r="O112" s="823"/>
    </row>
    <row r="113" spans="1:15" ht="15" x14ac:dyDescent="0.2">
      <c r="A113" s="825">
        <v>45746</v>
      </c>
      <c r="B113" s="825"/>
      <c r="C113" s="825"/>
      <c r="D113" s="825">
        <v>45754</v>
      </c>
      <c r="E113" s="180"/>
      <c r="I113" s="1019"/>
      <c r="O113" s="823"/>
    </row>
    <row r="114" spans="1:15" ht="15" x14ac:dyDescent="0.2">
      <c r="A114" s="825">
        <v>45814</v>
      </c>
      <c r="B114" s="825"/>
      <c r="C114" s="825"/>
      <c r="D114" s="825">
        <v>45822</v>
      </c>
      <c r="E114" s="180"/>
      <c r="I114" s="1019"/>
      <c r="O114" s="823"/>
    </row>
    <row r="115" spans="1:15" ht="15" x14ac:dyDescent="0.2">
      <c r="C115" s="826"/>
      <c r="E115" s="180"/>
      <c r="I115" s="1019"/>
      <c r="O115" s="823"/>
    </row>
    <row r="116" spans="1:15" ht="15" x14ac:dyDescent="0.2">
      <c r="E116" s="180"/>
      <c r="I116" s="1019"/>
      <c r="O116" s="823"/>
    </row>
    <row r="117" spans="1:15" ht="15" x14ac:dyDescent="0.2">
      <c r="E117" s="180"/>
      <c r="I117" s="1019"/>
      <c r="O117" s="823"/>
    </row>
    <row r="118" spans="1:15" ht="15" x14ac:dyDescent="0.2">
      <c r="E118" s="180"/>
      <c r="I118" s="1019"/>
      <c r="O118" s="823"/>
    </row>
    <row r="119" spans="1:15" ht="15" x14ac:dyDescent="0.2">
      <c r="A119" s="827" t="s">
        <v>1310</v>
      </c>
      <c r="B119" s="1241" t="s">
        <v>1613</v>
      </c>
      <c r="C119" s="1241"/>
      <c r="E119" s="180"/>
      <c r="I119" s="1019"/>
      <c r="O119" s="823"/>
    </row>
    <row r="120" spans="1:15" ht="15" x14ac:dyDescent="0.2">
      <c r="A120" s="828" t="s">
        <v>400</v>
      </c>
      <c r="B120" s="932">
        <v>101</v>
      </c>
      <c r="C120" s="829" t="s">
        <v>1309</v>
      </c>
      <c r="E120" s="180"/>
      <c r="I120" s="1019"/>
      <c r="O120" s="823"/>
    </row>
    <row r="121" spans="1:15" ht="15" x14ac:dyDescent="0.2">
      <c r="A121" s="827" t="s">
        <v>201</v>
      </c>
      <c r="B121" s="827">
        <f>C107</f>
        <v>388462</v>
      </c>
      <c r="C121" s="829">
        <v>7</v>
      </c>
      <c r="E121" s="180"/>
      <c r="I121" s="1019"/>
      <c r="O121" s="823"/>
    </row>
    <row r="122" spans="1:15" ht="15" x14ac:dyDescent="0.2">
      <c r="A122" s="827" t="s">
        <v>202</v>
      </c>
      <c r="B122" s="933">
        <f>L105</f>
        <v>355491</v>
      </c>
      <c r="C122" s="276">
        <v>86</v>
      </c>
      <c r="E122" s="180"/>
      <c r="I122" s="1019"/>
      <c r="O122" s="823"/>
    </row>
    <row r="123" spans="1:15" ht="15" x14ac:dyDescent="0.2">
      <c r="A123" s="827" t="s">
        <v>203</v>
      </c>
      <c r="B123" s="827">
        <v>262979</v>
      </c>
      <c r="C123" s="36"/>
      <c r="E123" s="180"/>
      <c r="I123" s="1019"/>
      <c r="O123" s="823"/>
    </row>
    <row r="124" spans="1:15" ht="15" x14ac:dyDescent="0.2">
      <c r="A124" s="28" t="s">
        <v>204</v>
      </c>
      <c r="B124" s="934">
        <f>B122-B123</f>
        <v>92512</v>
      </c>
      <c r="C124" s="310"/>
      <c r="E124" s="180"/>
      <c r="I124" s="1019"/>
      <c r="O124" s="823"/>
    </row>
    <row r="125" spans="1:15" ht="15" x14ac:dyDescent="0.2">
      <c r="A125" s="28" t="s">
        <v>205</v>
      </c>
      <c r="B125" s="935">
        <f>B121-B122</f>
        <v>32971</v>
      </c>
      <c r="C125" s="830"/>
      <c r="E125" s="180"/>
      <c r="I125" s="1019"/>
      <c r="O125" s="823"/>
    </row>
    <row r="126" spans="1:15" ht="15" x14ac:dyDescent="0.2">
      <c r="A126" s="831" t="s">
        <v>1243</v>
      </c>
      <c r="B126" s="936">
        <f>B120-C122</f>
        <v>15</v>
      </c>
      <c r="C126" s="1144">
        <v>7</v>
      </c>
      <c r="E126" s="180"/>
      <c r="I126" s="1019"/>
      <c r="O126" s="823"/>
    </row>
    <row r="127" spans="1:15" ht="15" x14ac:dyDescent="0.2">
      <c r="A127" s="832" t="s">
        <v>1312</v>
      </c>
      <c r="B127" s="937">
        <v>0</v>
      </c>
      <c r="C127" s="832">
        <v>46</v>
      </c>
      <c r="E127" s="180"/>
      <c r="I127" s="1019"/>
      <c r="O127" s="823"/>
    </row>
    <row r="128" spans="1:15" ht="15" x14ac:dyDescent="0.2">
      <c r="E128" s="180"/>
      <c r="I128" s="1019"/>
      <c r="O128" s="823"/>
    </row>
    <row r="129" spans="5:15" ht="15" x14ac:dyDescent="0.2">
      <c r="E129" s="180"/>
      <c r="I129" s="1019"/>
      <c r="O129" s="823"/>
    </row>
    <row r="130" spans="5:15" ht="15" x14ac:dyDescent="0.2">
      <c r="E130" s="180"/>
      <c r="I130" s="1019"/>
      <c r="O130" s="823"/>
    </row>
    <row r="131" spans="5:15" ht="15" x14ac:dyDescent="0.2">
      <c r="E131" s="180"/>
      <c r="I131" s="1019"/>
      <c r="O131" s="823"/>
    </row>
    <row r="132" spans="5:15" ht="15" x14ac:dyDescent="0.2">
      <c r="E132" s="180"/>
      <c r="I132" s="1019"/>
      <c r="O132" s="823"/>
    </row>
    <row r="133" spans="5:15" ht="15" x14ac:dyDescent="0.2">
      <c r="E133" s="180"/>
      <c r="I133" s="1019"/>
      <c r="O133" s="823"/>
    </row>
    <row r="134" spans="5:15" ht="15" x14ac:dyDescent="0.2">
      <c r="E134" s="180"/>
      <c r="I134" s="1019"/>
      <c r="O134" s="823"/>
    </row>
    <row r="135" spans="5:15" ht="15" x14ac:dyDescent="0.2">
      <c r="E135" s="180"/>
      <c r="I135" s="1019"/>
      <c r="O135" s="823"/>
    </row>
    <row r="136" spans="5:15" ht="15" x14ac:dyDescent="0.2">
      <c r="E136" s="180"/>
      <c r="I136" s="1019"/>
      <c r="O136" s="823"/>
    </row>
    <row r="137" spans="5:15" ht="15" x14ac:dyDescent="0.2">
      <c r="E137" s="180"/>
      <c r="I137" s="1019"/>
      <c r="O137" s="823"/>
    </row>
    <row r="138" spans="5:15" ht="15" x14ac:dyDescent="0.2">
      <c r="E138" s="180"/>
      <c r="I138" s="1019"/>
      <c r="O138" s="823"/>
    </row>
    <row r="139" spans="5:15" ht="15" x14ac:dyDescent="0.2">
      <c r="E139" s="180"/>
      <c r="I139" s="1019"/>
      <c r="O139" s="823"/>
    </row>
    <row r="140" spans="5:15" ht="15" x14ac:dyDescent="0.2">
      <c r="E140" s="180"/>
      <c r="I140" s="1019"/>
      <c r="O140" s="823"/>
    </row>
    <row r="141" spans="5:15" ht="15" x14ac:dyDescent="0.2">
      <c r="E141" s="180"/>
      <c r="I141" s="1019"/>
      <c r="O141" s="823"/>
    </row>
    <row r="142" spans="5:15" ht="15" x14ac:dyDescent="0.2">
      <c r="E142" s="180"/>
      <c r="I142" s="1019"/>
      <c r="O142" s="823"/>
    </row>
    <row r="143" spans="5:15" ht="15" x14ac:dyDescent="0.2">
      <c r="E143" s="180"/>
      <c r="I143" s="1019"/>
      <c r="O143" s="823"/>
    </row>
    <row r="144" spans="5:15" ht="15" x14ac:dyDescent="0.2">
      <c r="E144" s="180"/>
      <c r="I144" s="1019"/>
      <c r="O144" s="823"/>
    </row>
    <row r="145" spans="5:15" ht="15" x14ac:dyDescent="0.2">
      <c r="E145" s="180"/>
      <c r="I145" s="1019"/>
      <c r="O145" s="823"/>
    </row>
    <row r="146" spans="5:15" ht="15" x14ac:dyDescent="0.2">
      <c r="E146" s="180"/>
      <c r="I146" s="1019"/>
      <c r="O146" s="823"/>
    </row>
    <row r="147" spans="5:15" ht="15" x14ac:dyDescent="0.2">
      <c r="E147" s="180"/>
      <c r="I147" s="1019"/>
      <c r="O147" s="823"/>
    </row>
    <row r="148" spans="5:15" ht="15" x14ac:dyDescent="0.2">
      <c r="E148" s="180"/>
      <c r="I148" s="1019"/>
      <c r="O148" s="823"/>
    </row>
    <row r="149" spans="5:15" ht="15" x14ac:dyDescent="0.2">
      <c r="E149" s="180"/>
      <c r="I149" s="1019"/>
      <c r="O149" s="823"/>
    </row>
    <row r="150" spans="5:15" ht="15" x14ac:dyDescent="0.2">
      <c r="E150" s="180"/>
      <c r="I150" s="1019"/>
      <c r="O150" s="823"/>
    </row>
    <row r="151" spans="5:15" ht="15" x14ac:dyDescent="0.2">
      <c r="E151" s="180"/>
      <c r="I151" s="1019"/>
      <c r="O151" s="823"/>
    </row>
    <row r="152" spans="5:15" ht="15" x14ac:dyDescent="0.2">
      <c r="E152" s="180"/>
      <c r="I152" s="1019"/>
      <c r="O152" s="823"/>
    </row>
    <row r="153" spans="5:15" ht="15" x14ac:dyDescent="0.2">
      <c r="E153" s="180"/>
      <c r="I153" s="1019"/>
      <c r="O153" s="823"/>
    </row>
    <row r="154" spans="5:15" ht="15" x14ac:dyDescent="0.2">
      <c r="E154" s="180"/>
      <c r="I154" s="1019"/>
      <c r="O154" s="823"/>
    </row>
    <row r="155" spans="5:15" ht="15" x14ac:dyDescent="0.2">
      <c r="E155" s="180"/>
      <c r="I155" s="1019"/>
      <c r="O155" s="823"/>
    </row>
    <row r="156" spans="5:15" ht="15" x14ac:dyDescent="0.2">
      <c r="E156" s="180"/>
      <c r="I156" s="1019"/>
      <c r="O156" s="823"/>
    </row>
    <row r="157" spans="5:15" ht="15" x14ac:dyDescent="0.2">
      <c r="E157" s="180"/>
      <c r="I157" s="1019"/>
      <c r="O157" s="823"/>
    </row>
    <row r="158" spans="5:15" ht="15" x14ac:dyDescent="0.2">
      <c r="E158" s="180"/>
      <c r="I158" s="1019"/>
      <c r="O158" s="823"/>
    </row>
    <row r="159" spans="5:15" ht="15" x14ac:dyDescent="0.2">
      <c r="E159" s="180"/>
      <c r="I159" s="1019"/>
      <c r="O159" s="823"/>
    </row>
    <row r="160" spans="5:15" ht="15" x14ac:dyDescent="0.2">
      <c r="E160" s="180"/>
      <c r="I160" s="1019"/>
      <c r="O160" s="823"/>
    </row>
    <row r="161" spans="5:15" ht="15" x14ac:dyDescent="0.2">
      <c r="E161" s="180"/>
      <c r="I161" s="1019"/>
      <c r="O161" s="823"/>
    </row>
    <row r="162" spans="5:15" ht="15" x14ac:dyDescent="0.2">
      <c r="E162" s="180"/>
      <c r="I162" s="1019"/>
      <c r="O162" s="823"/>
    </row>
    <row r="163" spans="5:15" ht="15" x14ac:dyDescent="0.2">
      <c r="E163" s="180"/>
      <c r="I163" s="1019"/>
      <c r="O163" s="823"/>
    </row>
    <row r="164" spans="5:15" ht="15" x14ac:dyDescent="0.2">
      <c r="E164" s="180"/>
      <c r="I164" s="1019"/>
      <c r="O164" s="823"/>
    </row>
    <row r="165" spans="5:15" ht="15" x14ac:dyDescent="0.2">
      <c r="E165" s="180"/>
      <c r="I165" s="1019"/>
      <c r="O165" s="823"/>
    </row>
    <row r="166" spans="5:15" ht="15" x14ac:dyDescent="0.2">
      <c r="E166" s="180"/>
      <c r="I166" s="1019"/>
      <c r="O166" s="823"/>
    </row>
    <row r="167" spans="5:15" ht="15" x14ac:dyDescent="0.2">
      <c r="E167" s="180"/>
      <c r="I167" s="1019"/>
      <c r="O167" s="823"/>
    </row>
    <row r="168" spans="5:15" ht="15" x14ac:dyDescent="0.2">
      <c r="E168" s="180"/>
      <c r="I168" s="1019"/>
      <c r="O168" s="823"/>
    </row>
    <row r="169" spans="5:15" ht="15" x14ac:dyDescent="0.2">
      <c r="E169" s="180"/>
      <c r="I169" s="1019"/>
      <c r="O169" s="823"/>
    </row>
    <row r="170" spans="5:15" ht="15" x14ac:dyDescent="0.2">
      <c r="E170" s="180"/>
      <c r="I170" s="1019"/>
      <c r="O170" s="823"/>
    </row>
    <row r="171" spans="5:15" ht="15" x14ac:dyDescent="0.2">
      <c r="E171" s="180"/>
      <c r="I171" s="1019"/>
      <c r="O171" s="823"/>
    </row>
    <row r="172" spans="5:15" ht="15" x14ac:dyDescent="0.2">
      <c r="E172" s="180"/>
      <c r="I172" s="1019"/>
      <c r="O172" s="823"/>
    </row>
    <row r="173" spans="5:15" ht="15" x14ac:dyDescent="0.2">
      <c r="E173" s="180"/>
      <c r="I173" s="1019"/>
      <c r="O173" s="823"/>
    </row>
    <row r="174" spans="5:15" ht="15" x14ac:dyDescent="0.2">
      <c r="E174" s="180"/>
      <c r="I174" s="1019"/>
      <c r="O174" s="823"/>
    </row>
    <row r="175" spans="5:15" ht="15" x14ac:dyDescent="0.2">
      <c r="E175" s="180"/>
      <c r="I175" s="1019"/>
      <c r="O175" s="823"/>
    </row>
    <row r="176" spans="5:15" ht="15" x14ac:dyDescent="0.2">
      <c r="E176" s="180"/>
      <c r="I176" s="1019"/>
      <c r="O176" s="823"/>
    </row>
    <row r="177" spans="5:15" ht="15" x14ac:dyDescent="0.2">
      <c r="E177" s="180"/>
      <c r="I177" s="1019"/>
      <c r="O177" s="823"/>
    </row>
    <row r="178" spans="5:15" ht="15" x14ac:dyDescent="0.2">
      <c r="E178" s="180"/>
      <c r="I178" s="1019"/>
      <c r="O178" s="823"/>
    </row>
    <row r="179" spans="5:15" ht="15" x14ac:dyDescent="0.2">
      <c r="E179" s="180"/>
      <c r="I179" s="1019"/>
      <c r="O179" s="823"/>
    </row>
    <row r="180" spans="5:15" ht="15" x14ac:dyDescent="0.2">
      <c r="E180" s="180"/>
      <c r="I180" s="1019"/>
      <c r="O180" s="823"/>
    </row>
    <row r="181" spans="5:15" ht="15" x14ac:dyDescent="0.2">
      <c r="E181" s="180"/>
      <c r="I181" s="1019"/>
      <c r="O181" s="823"/>
    </row>
    <row r="182" spans="5:15" ht="15" x14ac:dyDescent="0.2">
      <c r="E182" s="180"/>
      <c r="I182" s="1019"/>
      <c r="O182" s="823"/>
    </row>
    <row r="183" spans="5:15" ht="15" x14ac:dyDescent="0.2">
      <c r="E183" s="180"/>
      <c r="I183" s="1019"/>
      <c r="O183" s="823"/>
    </row>
    <row r="184" spans="5:15" ht="15" x14ac:dyDescent="0.2">
      <c r="E184" s="180"/>
      <c r="I184" s="1019"/>
      <c r="O184" s="823"/>
    </row>
    <row r="185" spans="5:15" ht="15" x14ac:dyDescent="0.2">
      <c r="E185" s="180"/>
      <c r="I185" s="1019"/>
      <c r="O185" s="823"/>
    </row>
    <row r="186" spans="5:15" ht="15" x14ac:dyDescent="0.2">
      <c r="E186" s="180"/>
      <c r="I186" s="1019"/>
      <c r="O186" s="823"/>
    </row>
    <row r="187" spans="5:15" ht="15" x14ac:dyDescent="0.2">
      <c r="E187" s="180"/>
      <c r="I187" s="1019"/>
      <c r="O187" s="823"/>
    </row>
    <row r="188" spans="5:15" ht="15" x14ac:dyDescent="0.2">
      <c r="E188" s="180"/>
      <c r="I188" s="1019"/>
      <c r="O188" s="823"/>
    </row>
    <row r="189" spans="5:15" ht="15" x14ac:dyDescent="0.2">
      <c r="E189" s="180"/>
      <c r="I189" s="1019"/>
      <c r="O189" s="823"/>
    </row>
    <row r="190" spans="5:15" ht="15" x14ac:dyDescent="0.2">
      <c r="E190" s="180"/>
      <c r="I190" s="1019"/>
      <c r="O190" s="823"/>
    </row>
    <row r="191" spans="5:15" ht="15" x14ac:dyDescent="0.2">
      <c r="E191" s="180"/>
      <c r="I191" s="1019"/>
      <c r="O191" s="823"/>
    </row>
    <row r="192" spans="5:15" ht="15" x14ac:dyDescent="0.2">
      <c r="E192" s="180"/>
      <c r="I192" s="1019"/>
      <c r="O192" s="823"/>
    </row>
    <row r="193" spans="5:15" ht="15" x14ac:dyDescent="0.2">
      <c r="E193" s="180"/>
      <c r="I193" s="1019"/>
      <c r="O193" s="823"/>
    </row>
    <row r="194" spans="5:15" ht="15" x14ac:dyDescent="0.2">
      <c r="E194" s="180"/>
      <c r="I194" s="1019"/>
      <c r="O194" s="823"/>
    </row>
    <row r="195" spans="5:15" ht="15" x14ac:dyDescent="0.2">
      <c r="E195" s="180"/>
      <c r="I195" s="1019"/>
      <c r="O195" s="823"/>
    </row>
    <row r="196" spans="5:15" ht="15" x14ac:dyDescent="0.2">
      <c r="E196" s="180"/>
      <c r="I196" s="1019"/>
      <c r="O196" s="823"/>
    </row>
    <row r="197" spans="5:15" ht="15" x14ac:dyDescent="0.2">
      <c r="E197" s="180"/>
      <c r="I197" s="1019"/>
      <c r="O197" s="823"/>
    </row>
    <row r="198" spans="5:15" ht="15" x14ac:dyDescent="0.2">
      <c r="E198" s="180"/>
      <c r="I198" s="1019"/>
      <c r="O198" s="823"/>
    </row>
    <row r="199" spans="5:15" ht="15" x14ac:dyDescent="0.2">
      <c r="E199" s="180"/>
      <c r="I199" s="1019"/>
      <c r="O199" s="823"/>
    </row>
    <row r="200" spans="5:15" ht="15" x14ac:dyDescent="0.2">
      <c r="E200" s="180"/>
      <c r="I200" s="1019"/>
      <c r="O200" s="823"/>
    </row>
    <row r="201" spans="5:15" ht="15" x14ac:dyDescent="0.2">
      <c r="E201" s="180"/>
      <c r="I201" s="1019"/>
      <c r="O201" s="823"/>
    </row>
    <row r="202" spans="5:15" ht="15" x14ac:dyDescent="0.2">
      <c r="E202" s="180"/>
      <c r="I202" s="1019"/>
      <c r="O202" s="823"/>
    </row>
    <row r="203" spans="5:15" ht="15" x14ac:dyDescent="0.2">
      <c r="E203" s="180"/>
      <c r="I203" s="1019"/>
      <c r="O203" s="823"/>
    </row>
    <row r="204" spans="5:15" ht="15" x14ac:dyDescent="0.2">
      <c r="E204" s="180"/>
      <c r="I204" s="1019"/>
      <c r="O204" s="823"/>
    </row>
    <row r="205" spans="5:15" ht="15" x14ac:dyDescent="0.2">
      <c r="E205" s="180"/>
      <c r="I205" s="1019"/>
      <c r="O205" s="823"/>
    </row>
    <row r="206" spans="5:15" ht="15" x14ac:dyDescent="0.2">
      <c r="E206" s="180"/>
      <c r="I206" s="1019"/>
      <c r="O206" s="823"/>
    </row>
    <row r="207" spans="5:15" ht="15" x14ac:dyDescent="0.2">
      <c r="E207" s="180"/>
      <c r="I207" s="1019"/>
      <c r="O207" s="823"/>
    </row>
    <row r="208" spans="5:15" ht="15" x14ac:dyDescent="0.2">
      <c r="E208" s="180"/>
      <c r="I208" s="1019"/>
      <c r="O208" s="823"/>
    </row>
    <row r="209" spans="5:15" ht="15" x14ac:dyDescent="0.2">
      <c r="E209" s="180"/>
      <c r="I209" s="1019"/>
      <c r="O209" s="823"/>
    </row>
    <row r="210" spans="5:15" ht="15" x14ac:dyDescent="0.2">
      <c r="E210" s="180"/>
      <c r="I210" s="1019"/>
      <c r="O210" s="823"/>
    </row>
    <row r="211" spans="5:15" ht="15" x14ac:dyDescent="0.2">
      <c r="E211" s="180"/>
      <c r="I211" s="1019"/>
      <c r="O211" s="823"/>
    </row>
    <row r="212" spans="5:15" ht="15" x14ac:dyDescent="0.2">
      <c r="E212" s="180"/>
      <c r="I212" s="1019"/>
      <c r="O212" s="823"/>
    </row>
    <row r="213" spans="5:15" ht="15" x14ac:dyDescent="0.2">
      <c r="E213" s="180"/>
      <c r="I213" s="1019"/>
      <c r="O213" s="823"/>
    </row>
    <row r="214" spans="5:15" ht="15" x14ac:dyDescent="0.2">
      <c r="E214" s="180"/>
      <c r="I214" s="1019"/>
      <c r="O214" s="823"/>
    </row>
    <row r="215" spans="5:15" ht="15" x14ac:dyDescent="0.2">
      <c r="E215" s="180"/>
      <c r="I215" s="1019"/>
      <c r="O215" s="823"/>
    </row>
    <row r="216" spans="5:15" ht="15" x14ac:dyDescent="0.2">
      <c r="E216" s="180"/>
      <c r="I216" s="1019"/>
      <c r="O216" s="823"/>
    </row>
    <row r="217" spans="5:15" ht="15" x14ac:dyDescent="0.2">
      <c r="E217" s="180"/>
      <c r="I217" s="1019"/>
      <c r="O217" s="823"/>
    </row>
    <row r="218" spans="5:15" ht="15" x14ac:dyDescent="0.2">
      <c r="E218" s="180"/>
      <c r="I218" s="1019"/>
      <c r="O218" s="823"/>
    </row>
    <row r="219" spans="5:15" ht="15" x14ac:dyDescent="0.2">
      <c r="E219" s="180"/>
      <c r="I219" s="1019"/>
      <c r="O219" s="823"/>
    </row>
    <row r="220" spans="5:15" ht="15" x14ac:dyDescent="0.2">
      <c r="E220" s="180"/>
      <c r="I220" s="1019"/>
      <c r="O220" s="823"/>
    </row>
    <row r="221" spans="5:15" ht="15" x14ac:dyDescent="0.2">
      <c r="E221" s="180"/>
      <c r="I221" s="1019"/>
      <c r="O221" s="823"/>
    </row>
    <row r="222" spans="5:15" ht="15" x14ac:dyDescent="0.2">
      <c r="E222" s="180"/>
      <c r="I222" s="1019"/>
      <c r="O222" s="823"/>
    </row>
    <row r="223" spans="5:15" ht="15" x14ac:dyDescent="0.2">
      <c r="E223" s="180"/>
      <c r="I223" s="1019"/>
      <c r="O223" s="823"/>
    </row>
    <row r="224" spans="5:15" ht="15" x14ac:dyDescent="0.2">
      <c r="E224" s="180"/>
      <c r="I224" s="1019"/>
      <c r="O224" s="823"/>
    </row>
    <row r="225" spans="5:15" ht="15" x14ac:dyDescent="0.2">
      <c r="E225" s="180"/>
      <c r="I225" s="1019"/>
      <c r="O225" s="823"/>
    </row>
    <row r="226" spans="5:15" ht="15" x14ac:dyDescent="0.2">
      <c r="E226" s="180"/>
      <c r="I226" s="1019"/>
      <c r="O226" s="823"/>
    </row>
    <row r="227" spans="5:15" ht="15" x14ac:dyDescent="0.2">
      <c r="E227" s="180"/>
      <c r="I227" s="1019"/>
      <c r="O227" s="823"/>
    </row>
    <row r="228" spans="5:15" ht="15" x14ac:dyDescent="0.2">
      <c r="E228" s="180"/>
      <c r="I228" s="1019"/>
      <c r="O228" s="823"/>
    </row>
    <row r="229" spans="5:15" ht="15" x14ac:dyDescent="0.2">
      <c r="E229" s="180"/>
      <c r="I229" s="1019"/>
      <c r="O229" s="823"/>
    </row>
    <row r="230" spans="5:15" ht="15" x14ac:dyDescent="0.2">
      <c r="E230" s="180"/>
      <c r="I230" s="1019"/>
      <c r="O230" s="823"/>
    </row>
    <row r="231" spans="5:15" ht="15" x14ac:dyDescent="0.2">
      <c r="E231" s="180"/>
      <c r="I231" s="1019"/>
      <c r="O231" s="823"/>
    </row>
    <row r="232" spans="5:15" ht="15" x14ac:dyDescent="0.2">
      <c r="E232" s="180"/>
      <c r="I232" s="1019"/>
      <c r="O232" s="823"/>
    </row>
    <row r="233" spans="5:15" ht="15" x14ac:dyDescent="0.2">
      <c r="E233" s="180"/>
      <c r="I233" s="1019"/>
      <c r="O233" s="823"/>
    </row>
    <row r="234" spans="5:15" ht="15" x14ac:dyDescent="0.2">
      <c r="E234" s="180"/>
      <c r="I234" s="1019"/>
      <c r="O234" s="823"/>
    </row>
    <row r="235" spans="5:15" ht="15" x14ac:dyDescent="0.2">
      <c r="E235" s="180"/>
      <c r="I235" s="1019"/>
      <c r="O235" s="823"/>
    </row>
    <row r="236" spans="5:15" ht="15" x14ac:dyDescent="0.2">
      <c r="E236" s="180"/>
      <c r="I236" s="1019"/>
      <c r="O236" s="823"/>
    </row>
    <row r="237" spans="5:15" ht="15" x14ac:dyDescent="0.2">
      <c r="E237" s="180"/>
      <c r="I237" s="1019"/>
      <c r="O237" s="823"/>
    </row>
    <row r="238" spans="5:15" ht="15" x14ac:dyDescent="0.2">
      <c r="E238" s="180"/>
      <c r="I238" s="1019"/>
      <c r="O238" s="823"/>
    </row>
    <row r="239" spans="5:15" ht="15" x14ac:dyDescent="0.2">
      <c r="E239" s="180"/>
      <c r="I239" s="1019"/>
      <c r="O239" s="823"/>
    </row>
    <row r="240" spans="5:15" ht="15" x14ac:dyDescent="0.2">
      <c r="E240" s="180"/>
      <c r="I240" s="1019"/>
      <c r="O240" s="823"/>
    </row>
    <row r="241" spans="5:15" ht="15" x14ac:dyDescent="0.2">
      <c r="E241" s="180"/>
      <c r="I241" s="1019"/>
      <c r="O241" s="823"/>
    </row>
    <row r="242" spans="5:15" ht="15" x14ac:dyDescent="0.2">
      <c r="E242" s="180"/>
      <c r="I242" s="1019"/>
      <c r="O242" s="823"/>
    </row>
    <row r="243" spans="5:15" ht="15" x14ac:dyDescent="0.2">
      <c r="E243" s="180"/>
      <c r="I243" s="1019"/>
      <c r="O243" s="823"/>
    </row>
    <row r="244" spans="5:15" ht="15" x14ac:dyDescent="0.2">
      <c r="E244" s="180"/>
      <c r="I244" s="1019"/>
      <c r="O244" s="823"/>
    </row>
    <row r="245" spans="5:15" ht="15" x14ac:dyDescent="0.2">
      <c r="E245" s="180"/>
      <c r="I245" s="1019"/>
      <c r="O245" s="823"/>
    </row>
    <row r="246" spans="5:15" ht="15" x14ac:dyDescent="0.2">
      <c r="E246" s="180"/>
      <c r="I246" s="1019"/>
      <c r="O246" s="823"/>
    </row>
    <row r="247" spans="5:15" ht="15" x14ac:dyDescent="0.2">
      <c r="E247" s="180"/>
      <c r="I247" s="1019"/>
      <c r="O247" s="823"/>
    </row>
    <row r="248" spans="5:15" ht="15" x14ac:dyDescent="0.2">
      <c r="E248" s="180"/>
      <c r="I248" s="1019"/>
      <c r="O248" s="823"/>
    </row>
    <row r="249" spans="5:15" ht="15" x14ac:dyDescent="0.2">
      <c r="E249" s="180"/>
      <c r="I249" s="1019"/>
    </row>
    <row r="250" spans="5:15" ht="15" x14ac:dyDescent="0.2">
      <c r="E250" s="180"/>
      <c r="I250" s="1019"/>
    </row>
    <row r="251" spans="5:15" ht="15" x14ac:dyDescent="0.2">
      <c r="E251" s="180"/>
      <c r="I251" s="1019"/>
    </row>
    <row r="252" spans="5:15" ht="15" x14ac:dyDescent="0.2">
      <c r="E252" s="180"/>
      <c r="I252" s="1019"/>
    </row>
    <row r="253" spans="5:15" ht="15" x14ac:dyDescent="0.2">
      <c r="E253" s="180"/>
      <c r="I253" s="1019"/>
    </row>
    <row r="254" spans="5:15" ht="15" x14ac:dyDescent="0.2">
      <c r="E254" s="180"/>
      <c r="I254" s="1019"/>
    </row>
    <row r="255" spans="5:15" ht="15" x14ac:dyDescent="0.2">
      <c r="E255" s="180"/>
      <c r="I255" s="1019"/>
    </row>
    <row r="256" spans="5:15" ht="15" x14ac:dyDescent="0.2">
      <c r="E256" s="180"/>
      <c r="I256" s="1019"/>
    </row>
    <row r="257" spans="5:9" ht="15" x14ac:dyDescent="0.2">
      <c r="E257" s="180"/>
      <c r="I257" s="1019"/>
    </row>
    <row r="258" spans="5:9" ht="15" x14ac:dyDescent="0.2">
      <c r="E258" s="180"/>
      <c r="I258" s="1019"/>
    </row>
    <row r="259" spans="5:9" ht="15" x14ac:dyDescent="0.2">
      <c r="E259" s="180"/>
      <c r="I259" s="1019"/>
    </row>
    <row r="260" spans="5:9" ht="15" x14ac:dyDescent="0.2">
      <c r="E260" s="180"/>
      <c r="I260" s="1019"/>
    </row>
    <row r="261" spans="5:9" ht="15" x14ac:dyDescent="0.2">
      <c r="E261" s="180"/>
      <c r="I261" s="1019"/>
    </row>
    <row r="262" spans="5:9" ht="15" x14ac:dyDescent="0.2">
      <c r="E262" s="180"/>
      <c r="I262" s="1019"/>
    </row>
    <row r="263" spans="5:9" ht="15" x14ac:dyDescent="0.2">
      <c r="E263" s="180"/>
      <c r="I263" s="1019"/>
    </row>
    <row r="264" spans="5:9" ht="15" x14ac:dyDescent="0.2">
      <c r="E264" s="180"/>
      <c r="I264" s="1019"/>
    </row>
    <row r="265" spans="5:9" ht="15" x14ac:dyDescent="0.2">
      <c r="E265" s="180"/>
      <c r="I265" s="1019"/>
    </row>
    <row r="266" spans="5:9" ht="15" x14ac:dyDescent="0.2">
      <c r="E266" s="180"/>
      <c r="I266" s="1019"/>
    </row>
    <row r="267" spans="5:9" ht="15" x14ac:dyDescent="0.2">
      <c r="E267" s="180"/>
      <c r="I267" s="1019"/>
    </row>
    <row r="268" spans="5:9" ht="15" x14ac:dyDescent="0.2">
      <c r="E268" s="180"/>
      <c r="I268" s="1019"/>
    </row>
    <row r="269" spans="5:9" ht="15" x14ac:dyDescent="0.2">
      <c r="E269" s="180"/>
      <c r="I269" s="1019"/>
    </row>
    <row r="270" spans="5:9" ht="15" x14ac:dyDescent="0.2">
      <c r="E270" s="180"/>
      <c r="I270" s="1019"/>
    </row>
    <row r="271" spans="5:9" ht="15" x14ac:dyDescent="0.2">
      <c r="E271" s="180"/>
      <c r="I271" s="1019"/>
    </row>
    <row r="272" spans="5:9" ht="15" x14ac:dyDescent="0.2">
      <c r="E272" s="180"/>
      <c r="I272" s="1019"/>
    </row>
    <row r="273" spans="5:9" ht="15" x14ac:dyDescent="0.2">
      <c r="E273" s="180"/>
      <c r="I273" s="1019"/>
    </row>
    <row r="274" spans="5:9" ht="15" x14ac:dyDescent="0.2">
      <c r="E274" s="180"/>
      <c r="I274" s="1019"/>
    </row>
    <row r="275" spans="5:9" ht="15" x14ac:dyDescent="0.2">
      <c r="E275" s="180"/>
      <c r="I275" s="1019"/>
    </row>
    <row r="276" spans="5:9" ht="15" x14ac:dyDescent="0.2">
      <c r="E276" s="180"/>
      <c r="I276" s="1019"/>
    </row>
    <row r="277" spans="5:9" ht="15" x14ac:dyDescent="0.2">
      <c r="E277" s="180"/>
      <c r="I277" s="1019"/>
    </row>
    <row r="278" spans="5:9" ht="15" x14ac:dyDescent="0.2">
      <c r="E278" s="180"/>
      <c r="I278" s="1019"/>
    </row>
    <row r="279" spans="5:9" ht="15" x14ac:dyDescent="0.2">
      <c r="E279" s="180"/>
      <c r="I279" s="1019"/>
    </row>
    <row r="280" spans="5:9" ht="15" x14ac:dyDescent="0.2">
      <c r="E280" s="180"/>
      <c r="I280" s="1019"/>
    </row>
    <row r="281" spans="5:9" ht="15" x14ac:dyDescent="0.2">
      <c r="E281" s="180"/>
      <c r="I281" s="1019"/>
    </row>
    <row r="282" spans="5:9" ht="15" x14ac:dyDescent="0.2">
      <c r="E282" s="180"/>
      <c r="I282" s="1019"/>
    </row>
    <row r="283" spans="5:9" ht="15" x14ac:dyDescent="0.2">
      <c r="E283" s="180"/>
      <c r="I283" s="1019"/>
    </row>
    <row r="284" spans="5:9" ht="15" x14ac:dyDescent="0.2">
      <c r="E284" s="180"/>
      <c r="I284" s="1019"/>
    </row>
    <row r="285" spans="5:9" ht="15" x14ac:dyDescent="0.2">
      <c r="E285" s="180"/>
      <c r="I285" s="1019"/>
    </row>
    <row r="286" spans="5:9" ht="15" x14ac:dyDescent="0.2">
      <c r="E286" s="180"/>
      <c r="I286" s="1019"/>
    </row>
    <row r="287" spans="5:9" ht="15" x14ac:dyDescent="0.2">
      <c r="E287" s="180"/>
      <c r="I287" s="1019"/>
    </row>
    <row r="288" spans="5:9" ht="15" x14ac:dyDescent="0.2">
      <c r="E288" s="180"/>
      <c r="I288" s="1019"/>
    </row>
    <row r="289" spans="5:9" ht="15" x14ac:dyDescent="0.2">
      <c r="E289" s="180"/>
      <c r="I289" s="1019"/>
    </row>
    <row r="290" spans="5:9" ht="15" x14ac:dyDescent="0.2">
      <c r="E290" s="180"/>
      <c r="I290" s="1019"/>
    </row>
    <row r="291" spans="5:9" ht="15" x14ac:dyDescent="0.2">
      <c r="E291" s="180"/>
      <c r="I291" s="1019"/>
    </row>
    <row r="292" spans="5:9" ht="15" x14ac:dyDescent="0.2">
      <c r="E292" s="180"/>
      <c r="I292" s="1019"/>
    </row>
    <row r="293" spans="5:9" ht="15" x14ac:dyDescent="0.2">
      <c r="E293" s="180"/>
      <c r="I293" s="1019"/>
    </row>
    <row r="294" spans="5:9" ht="15" x14ac:dyDescent="0.2">
      <c r="E294" s="180"/>
      <c r="I294" s="1019"/>
    </row>
    <row r="295" spans="5:9" ht="15" x14ac:dyDescent="0.2">
      <c r="E295" s="180"/>
      <c r="I295" s="1019"/>
    </row>
    <row r="296" spans="5:9" ht="15" x14ac:dyDescent="0.2">
      <c r="E296" s="180"/>
      <c r="I296" s="1019"/>
    </row>
    <row r="297" spans="5:9" ht="15" x14ac:dyDescent="0.2">
      <c r="E297" s="180"/>
      <c r="I297" s="1019"/>
    </row>
    <row r="298" spans="5:9" ht="15" x14ac:dyDescent="0.2">
      <c r="E298" s="180"/>
      <c r="I298" s="1019"/>
    </row>
    <row r="299" spans="5:9" ht="15" x14ac:dyDescent="0.2">
      <c r="E299" s="180"/>
      <c r="I299" s="1019"/>
    </row>
    <row r="300" spans="5:9" ht="15" x14ac:dyDescent="0.2">
      <c r="E300" s="180"/>
      <c r="I300" s="1019"/>
    </row>
    <row r="301" spans="5:9" ht="15" x14ac:dyDescent="0.2">
      <c r="E301" s="180"/>
      <c r="I301" s="1019"/>
    </row>
    <row r="302" spans="5:9" ht="15" x14ac:dyDescent="0.2">
      <c r="E302" s="180"/>
      <c r="I302" s="1019"/>
    </row>
    <row r="303" spans="5:9" ht="15" x14ac:dyDescent="0.2">
      <c r="E303" s="180"/>
      <c r="I303" s="1019"/>
    </row>
    <row r="304" spans="5:9" ht="15" x14ac:dyDescent="0.2">
      <c r="E304" s="180"/>
      <c r="I304" s="1019"/>
    </row>
    <row r="305" spans="5:9" ht="15" x14ac:dyDescent="0.2">
      <c r="E305" s="180"/>
      <c r="I305" s="1019"/>
    </row>
    <row r="306" spans="5:9" ht="15" x14ac:dyDescent="0.2">
      <c r="E306" s="180"/>
      <c r="I306" s="1019"/>
    </row>
    <row r="307" spans="5:9" ht="15" x14ac:dyDescent="0.2">
      <c r="E307" s="180"/>
      <c r="I307" s="1019"/>
    </row>
    <row r="308" spans="5:9" ht="15" x14ac:dyDescent="0.2">
      <c r="E308" s="180"/>
      <c r="I308" s="1019"/>
    </row>
    <row r="309" spans="5:9" ht="15" x14ac:dyDescent="0.2">
      <c r="E309" s="180"/>
      <c r="I309" s="1019"/>
    </row>
    <row r="310" spans="5:9" ht="15" x14ac:dyDescent="0.2">
      <c r="E310" s="180"/>
      <c r="I310" s="1019"/>
    </row>
    <row r="311" spans="5:9" ht="15" x14ac:dyDescent="0.2">
      <c r="E311" s="180"/>
      <c r="I311" s="1019"/>
    </row>
    <row r="312" spans="5:9" ht="15" x14ac:dyDescent="0.2">
      <c r="E312" s="180"/>
      <c r="I312" s="1019"/>
    </row>
    <row r="313" spans="5:9" ht="15" x14ac:dyDescent="0.2">
      <c r="E313" s="180"/>
      <c r="I313" s="1019"/>
    </row>
    <row r="314" spans="5:9" ht="15" x14ac:dyDescent="0.2">
      <c r="E314" s="180"/>
      <c r="I314" s="1019"/>
    </row>
    <row r="315" spans="5:9" ht="15" x14ac:dyDescent="0.2">
      <c r="E315" s="180"/>
      <c r="I315" s="1019"/>
    </row>
    <row r="316" spans="5:9" ht="15" x14ac:dyDescent="0.2">
      <c r="E316" s="180"/>
      <c r="I316" s="1019"/>
    </row>
    <row r="317" spans="5:9" ht="15" x14ac:dyDescent="0.2">
      <c r="E317" s="180"/>
      <c r="I317" s="1019"/>
    </row>
    <row r="318" spans="5:9" ht="15" x14ac:dyDescent="0.2">
      <c r="E318" s="180"/>
      <c r="I318" s="1019"/>
    </row>
    <row r="319" spans="5:9" ht="15" x14ac:dyDescent="0.2">
      <c r="E319" s="180"/>
      <c r="I319" s="1019"/>
    </row>
    <row r="320" spans="5:9" ht="15" x14ac:dyDescent="0.2">
      <c r="E320" s="180"/>
      <c r="I320" s="1019"/>
    </row>
    <row r="321" spans="5:9" ht="15" x14ac:dyDescent="0.2">
      <c r="E321" s="180"/>
      <c r="I321" s="1019"/>
    </row>
    <row r="322" spans="5:9" ht="15" x14ac:dyDescent="0.2">
      <c r="E322" s="180"/>
      <c r="I322" s="1019"/>
    </row>
    <row r="323" spans="5:9" ht="15" x14ac:dyDescent="0.2">
      <c r="E323" s="180"/>
      <c r="I323" s="1019"/>
    </row>
    <row r="324" spans="5:9" ht="15" x14ac:dyDescent="0.2">
      <c r="E324" s="180"/>
      <c r="I324" s="1019"/>
    </row>
    <row r="325" spans="5:9" ht="15" x14ac:dyDescent="0.2">
      <c r="E325" s="180"/>
      <c r="I325" s="1019"/>
    </row>
    <row r="326" spans="5:9" ht="15" x14ac:dyDescent="0.2">
      <c r="E326" s="180"/>
      <c r="I326" s="1019"/>
    </row>
    <row r="327" spans="5:9" ht="15" x14ac:dyDescent="0.2">
      <c r="E327" s="180"/>
      <c r="I327" s="1019"/>
    </row>
    <row r="328" spans="5:9" ht="15" x14ac:dyDescent="0.2">
      <c r="E328" s="180"/>
      <c r="I328" s="1019"/>
    </row>
    <row r="329" spans="5:9" ht="15" x14ac:dyDescent="0.2">
      <c r="E329" s="180"/>
      <c r="I329" s="1019"/>
    </row>
    <row r="330" spans="5:9" ht="15" x14ac:dyDescent="0.2">
      <c r="E330" s="180"/>
      <c r="I330" s="1019"/>
    </row>
    <row r="331" spans="5:9" ht="15" x14ac:dyDescent="0.2">
      <c r="E331" s="180"/>
      <c r="I331" s="1019"/>
    </row>
    <row r="332" spans="5:9" ht="15" x14ac:dyDescent="0.2">
      <c r="E332" s="180"/>
      <c r="I332" s="1019"/>
    </row>
    <row r="333" spans="5:9" ht="15" x14ac:dyDescent="0.2">
      <c r="E333" s="180"/>
      <c r="I333" s="1019"/>
    </row>
    <row r="334" spans="5:9" ht="15" x14ac:dyDescent="0.2">
      <c r="E334" s="180"/>
      <c r="I334" s="1019"/>
    </row>
    <row r="335" spans="5:9" ht="15" x14ac:dyDescent="0.2">
      <c r="E335" s="180"/>
      <c r="I335" s="1019"/>
    </row>
    <row r="336" spans="5:9" ht="15" x14ac:dyDescent="0.2">
      <c r="E336" s="180"/>
      <c r="I336" s="1019"/>
    </row>
    <row r="337" spans="5:9" ht="15" x14ac:dyDescent="0.2">
      <c r="E337" s="180"/>
      <c r="I337" s="1019"/>
    </row>
    <row r="338" spans="5:9" ht="15" x14ac:dyDescent="0.2">
      <c r="E338" s="180"/>
      <c r="I338" s="1019"/>
    </row>
    <row r="339" spans="5:9" ht="15" x14ac:dyDescent="0.2">
      <c r="E339" s="180"/>
      <c r="I339" s="1019"/>
    </row>
    <row r="340" spans="5:9" ht="15" x14ac:dyDescent="0.2">
      <c r="E340" s="180"/>
      <c r="I340" s="1019"/>
    </row>
    <row r="341" spans="5:9" ht="15" x14ac:dyDescent="0.2">
      <c r="E341" s="180"/>
      <c r="I341" s="1019"/>
    </row>
    <row r="342" spans="5:9" ht="15" x14ac:dyDescent="0.2">
      <c r="E342" s="180"/>
      <c r="I342" s="1019"/>
    </row>
    <row r="343" spans="5:9" ht="15" x14ac:dyDescent="0.2">
      <c r="E343" s="180"/>
      <c r="I343" s="1019"/>
    </row>
    <row r="344" spans="5:9" ht="15" x14ac:dyDescent="0.2">
      <c r="E344" s="180"/>
      <c r="I344" s="1019"/>
    </row>
    <row r="345" spans="5:9" ht="15" x14ac:dyDescent="0.2">
      <c r="E345" s="180"/>
      <c r="I345" s="1019"/>
    </row>
    <row r="346" spans="5:9" ht="15" x14ac:dyDescent="0.2">
      <c r="E346" s="180"/>
      <c r="I346" s="1019"/>
    </row>
    <row r="347" spans="5:9" ht="15" x14ac:dyDescent="0.2">
      <c r="E347" s="180"/>
      <c r="I347" s="1019"/>
    </row>
    <row r="348" spans="5:9" ht="15" x14ac:dyDescent="0.2">
      <c r="E348" s="180"/>
      <c r="I348" s="1019"/>
    </row>
    <row r="349" spans="5:9" ht="15" x14ac:dyDescent="0.2">
      <c r="E349" s="180"/>
      <c r="I349" s="1019"/>
    </row>
    <row r="350" spans="5:9" ht="15" x14ac:dyDescent="0.2">
      <c r="E350" s="180"/>
      <c r="I350" s="1019"/>
    </row>
    <row r="351" spans="5:9" ht="15" x14ac:dyDescent="0.2">
      <c r="E351" s="180"/>
      <c r="I351" s="1019"/>
    </row>
    <row r="352" spans="5:9" ht="15" x14ac:dyDescent="0.2">
      <c r="E352" s="180"/>
      <c r="I352" s="1019"/>
    </row>
    <row r="353" spans="5:9" ht="15" x14ac:dyDescent="0.2">
      <c r="E353" s="180"/>
      <c r="I353" s="1019"/>
    </row>
    <row r="354" spans="5:9" ht="15" x14ac:dyDescent="0.2">
      <c r="E354" s="180"/>
      <c r="I354" s="1019"/>
    </row>
    <row r="355" spans="5:9" ht="15" x14ac:dyDescent="0.2">
      <c r="E355" s="180"/>
      <c r="I355" s="1019"/>
    </row>
    <row r="356" spans="5:9" ht="15" x14ac:dyDescent="0.2">
      <c r="E356" s="180"/>
      <c r="I356" s="1019"/>
    </row>
    <row r="357" spans="5:9" ht="15" x14ac:dyDescent="0.2">
      <c r="E357" s="180"/>
      <c r="I357" s="1019"/>
    </row>
    <row r="358" spans="5:9" ht="15" x14ac:dyDescent="0.2">
      <c r="E358" s="180"/>
      <c r="I358" s="1019"/>
    </row>
    <row r="359" spans="5:9" ht="15" x14ac:dyDescent="0.2">
      <c r="E359" s="180"/>
      <c r="I359" s="1019"/>
    </row>
    <row r="360" spans="5:9" ht="15" x14ac:dyDescent="0.2">
      <c r="E360" s="180"/>
      <c r="I360" s="1019"/>
    </row>
    <row r="361" spans="5:9" ht="15" x14ac:dyDescent="0.2">
      <c r="E361" s="180"/>
      <c r="I361" s="1019"/>
    </row>
    <row r="362" spans="5:9" ht="15" x14ac:dyDescent="0.2">
      <c r="E362" s="180"/>
      <c r="I362" s="1019"/>
    </row>
    <row r="363" spans="5:9" ht="15" x14ac:dyDescent="0.2">
      <c r="E363" s="180"/>
      <c r="I363" s="1019"/>
    </row>
    <row r="364" spans="5:9" ht="15" x14ac:dyDescent="0.2">
      <c r="E364" s="180"/>
      <c r="I364" s="1019"/>
    </row>
    <row r="365" spans="5:9" ht="15" x14ac:dyDescent="0.2">
      <c r="E365" s="180"/>
      <c r="I365" s="1019"/>
    </row>
    <row r="366" spans="5:9" ht="15" x14ac:dyDescent="0.2">
      <c r="E366" s="180"/>
      <c r="I366" s="1019"/>
    </row>
    <row r="367" spans="5:9" ht="15" x14ac:dyDescent="0.2">
      <c r="E367" s="180"/>
      <c r="I367" s="1019"/>
    </row>
    <row r="368" spans="5:9" ht="15" x14ac:dyDescent="0.2">
      <c r="E368" s="180"/>
      <c r="I368" s="1019"/>
    </row>
    <row r="369" spans="5:9" ht="15" x14ac:dyDescent="0.2">
      <c r="E369" s="180"/>
      <c r="I369" s="1019"/>
    </row>
    <row r="370" spans="5:9" ht="15" x14ac:dyDescent="0.2">
      <c r="E370" s="180"/>
      <c r="I370" s="1019"/>
    </row>
    <row r="371" spans="5:9" ht="15" x14ac:dyDescent="0.2">
      <c r="E371" s="180"/>
      <c r="I371" s="1019"/>
    </row>
    <row r="372" spans="5:9" ht="15" x14ac:dyDescent="0.2">
      <c r="E372" s="180"/>
      <c r="I372" s="1019"/>
    </row>
    <row r="373" spans="5:9" ht="15" x14ac:dyDescent="0.2">
      <c r="E373" s="180"/>
      <c r="I373" s="1019"/>
    </row>
    <row r="374" spans="5:9" ht="15" x14ac:dyDescent="0.2">
      <c r="E374" s="180"/>
      <c r="I374" s="1019"/>
    </row>
    <row r="375" spans="5:9" ht="15" x14ac:dyDescent="0.2">
      <c r="E375" s="180"/>
      <c r="I375" s="1019"/>
    </row>
    <row r="376" spans="5:9" ht="15" x14ac:dyDescent="0.2">
      <c r="E376" s="180"/>
      <c r="I376" s="1019"/>
    </row>
    <row r="377" spans="5:9" ht="15" x14ac:dyDescent="0.2">
      <c r="E377" s="180"/>
      <c r="I377" s="1019"/>
    </row>
    <row r="378" spans="5:9" ht="15" x14ac:dyDescent="0.2">
      <c r="E378" s="180"/>
      <c r="I378" s="1019"/>
    </row>
    <row r="379" spans="5:9" ht="15" x14ac:dyDescent="0.2">
      <c r="E379" s="180"/>
      <c r="I379" s="1019"/>
    </row>
    <row r="380" spans="5:9" ht="15" x14ac:dyDescent="0.2">
      <c r="E380" s="180"/>
      <c r="I380" s="1019"/>
    </row>
    <row r="381" spans="5:9" ht="15" x14ac:dyDescent="0.2">
      <c r="E381" s="180"/>
      <c r="I381" s="1019"/>
    </row>
    <row r="382" spans="5:9" ht="15" x14ac:dyDescent="0.2">
      <c r="E382" s="180"/>
      <c r="I382" s="1019"/>
    </row>
    <row r="383" spans="5:9" ht="15" x14ac:dyDescent="0.2">
      <c r="E383" s="180"/>
      <c r="I383" s="1019"/>
    </row>
    <row r="384" spans="5:9" ht="15" x14ac:dyDescent="0.2">
      <c r="E384" s="180"/>
      <c r="I384" s="1019"/>
    </row>
    <row r="385" spans="5:9" ht="15" x14ac:dyDescent="0.2">
      <c r="E385" s="180"/>
      <c r="I385" s="1019"/>
    </row>
    <row r="386" spans="5:9" ht="15" x14ac:dyDescent="0.2">
      <c r="E386" s="180"/>
      <c r="I386" s="1019"/>
    </row>
    <row r="387" spans="5:9" ht="15" x14ac:dyDescent="0.2">
      <c r="E387" s="180"/>
      <c r="I387" s="1019"/>
    </row>
    <row r="388" spans="5:9" ht="15" x14ac:dyDescent="0.2">
      <c r="E388" s="180"/>
      <c r="I388" s="1019"/>
    </row>
    <row r="389" spans="5:9" ht="15" x14ac:dyDescent="0.2">
      <c r="E389" s="180"/>
      <c r="I389" s="1019"/>
    </row>
    <row r="390" spans="5:9" ht="15" x14ac:dyDescent="0.2">
      <c r="E390" s="180"/>
      <c r="I390" s="1019"/>
    </row>
    <row r="391" spans="5:9" ht="15" x14ac:dyDescent="0.2">
      <c r="E391" s="180"/>
    </row>
    <row r="392" spans="5:9" ht="15" x14ac:dyDescent="0.2">
      <c r="E392" s="180"/>
    </row>
    <row r="393" spans="5:9" ht="15" x14ac:dyDescent="0.2">
      <c r="E393" s="180"/>
    </row>
    <row r="394" spans="5:9" ht="15" x14ac:dyDescent="0.2">
      <c r="E394" s="180"/>
    </row>
    <row r="395" spans="5:9" ht="15" x14ac:dyDescent="0.2">
      <c r="E395" s="180"/>
    </row>
    <row r="396" spans="5:9" ht="15" x14ac:dyDescent="0.2">
      <c r="E396" s="180"/>
    </row>
    <row r="397" spans="5:9" ht="15" x14ac:dyDescent="0.2">
      <c r="E397" s="180"/>
    </row>
    <row r="398" spans="5:9" ht="15" x14ac:dyDescent="0.2">
      <c r="E398" s="180"/>
    </row>
  </sheetData>
  <autoFilter ref="A2:AF103" xr:uid="{91529790-BB1F-4F0D-95BD-C4DBD2940ED1}">
    <filterColumn colId="4">
      <filters>
        <filter val="TB0A44A1"/>
      </filters>
    </filterColumn>
  </autoFilter>
  <sortState xmlns:xlrd2="http://schemas.microsoft.com/office/spreadsheetml/2017/richdata2" ref="A3:AF108">
    <sortCondition ref="O67:O108"/>
  </sortState>
  <mergeCells count="2">
    <mergeCell ref="A1:Y1"/>
    <mergeCell ref="B119:C119"/>
  </mergeCells>
  <conditionalFormatting sqref="E1:E1048576">
    <cfRule type="duplicateValues" dxfId="16" priority="1"/>
  </conditionalFormatting>
  <conditionalFormatting sqref="E30">
    <cfRule type="duplicateValues" dxfId="15" priority="49"/>
  </conditionalFormatting>
  <conditionalFormatting sqref="E31:E33">
    <cfRule type="duplicateValues" dxfId="14" priority="50"/>
  </conditionalFormatting>
  <conditionalFormatting sqref="E35:E36">
    <cfRule type="duplicateValues" dxfId="13" priority="51"/>
  </conditionalFormatting>
  <conditionalFormatting sqref="E389:E1048576 E1:E29 E34 E37:E53 E55:E105">
    <cfRule type="duplicateValues" dxfId="12" priority="53"/>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1B1F-7160-4FAD-88B6-93D53A1796B3}">
  <dimension ref="A1:K15"/>
  <sheetViews>
    <sheetView workbookViewId="0">
      <selection activeCell="G17" sqref="G17"/>
    </sheetView>
  </sheetViews>
  <sheetFormatPr defaultRowHeight="15" x14ac:dyDescent="0.25"/>
  <cols>
    <col min="3" max="3" width="22.42578125" customWidth="1"/>
    <col min="4" max="4" width="22" customWidth="1"/>
    <col min="7" max="7" width="24.28515625" customWidth="1"/>
    <col min="9" max="9" width="34.7109375" customWidth="1"/>
  </cols>
  <sheetData>
    <row r="1" spans="1:11" ht="24" x14ac:dyDescent="0.25">
      <c r="A1" s="7" t="s">
        <v>1269</v>
      </c>
      <c r="B1" s="746" t="s">
        <v>1249</v>
      </c>
      <c r="C1" s="746"/>
      <c r="D1" s="747" t="s">
        <v>1250</v>
      </c>
      <c r="E1" s="746" t="s">
        <v>1251</v>
      </c>
      <c r="F1" s="747" t="s">
        <v>1252</v>
      </c>
      <c r="G1" s="747" t="s">
        <v>0</v>
      </c>
      <c r="H1" s="747" t="s">
        <v>1253</v>
      </c>
      <c r="I1" s="747" t="s">
        <v>1254</v>
      </c>
      <c r="J1" s="7" t="s">
        <v>6</v>
      </c>
      <c r="K1" s="7" t="s">
        <v>1271</v>
      </c>
    </row>
    <row r="2" spans="1:11" x14ac:dyDescent="0.25">
      <c r="A2" s="7" t="s">
        <v>1270</v>
      </c>
      <c r="B2" s="748">
        <v>45683</v>
      </c>
      <c r="C2" s="748" t="str">
        <f>LEFT(D2,10)</f>
        <v>6000767864</v>
      </c>
      <c r="D2" s="749">
        <v>600076786400001</v>
      </c>
      <c r="E2" s="750" t="s">
        <v>1255</v>
      </c>
      <c r="F2" s="750" t="s">
        <v>1256</v>
      </c>
      <c r="G2" s="750" t="s">
        <v>1257</v>
      </c>
      <c r="H2" s="750">
        <v>61</v>
      </c>
      <c r="I2" s="750" t="s">
        <v>1258</v>
      </c>
      <c r="J2" s="7">
        <v>26.52</v>
      </c>
      <c r="K2" s="7">
        <f>J2*H2</f>
        <v>1617.72</v>
      </c>
    </row>
    <row r="3" spans="1:11" x14ac:dyDescent="0.25">
      <c r="A3" s="7" t="s">
        <v>1270</v>
      </c>
      <c r="B3" s="748">
        <v>45683</v>
      </c>
      <c r="C3" s="748" t="str">
        <f t="shared" ref="C3:C13" si="0">LEFT(D3,10)</f>
        <v>6000767864</v>
      </c>
      <c r="D3" s="749">
        <v>600076786400002</v>
      </c>
      <c r="E3" s="750" t="s">
        <v>1255</v>
      </c>
      <c r="F3" s="750" t="s">
        <v>1256</v>
      </c>
      <c r="G3" s="750" t="s">
        <v>1259</v>
      </c>
      <c r="H3" s="750">
        <v>61</v>
      </c>
      <c r="I3" s="750" t="s">
        <v>1258</v>
      </c>
      <c r="J3" s="7">
        <v>26.52</v>
      </c>
      <c r="K3" s="7">
        <f t="shared" ref="K3:K13" si="1">J3*H3</f>
        <v>1617.72</v>
      </c>
    </row>
    <row r="4" spans="1:11" x14ac:dyDescent="0.25">
      <c r="A4" s="7" t="s">
        <v>1270</v>
      </c>
      <c r="B4" s="748">
        <v>45683</v>
      </c>
      <c r="C4" s="748" t="str">
        <f t="shared" si="0"/>
        <v>6000778791</v>
      </c>
      <c r="D4" s="749">
        <v>600077879100001</v>
      </c>
      <c r="E4" s="750" t="s">
        <v>1255</v>
      </c>
      <c r="F4" s="750" t="s">
        <v>1256</v>
      </c>
      <c r="G4" s="750" t="s">
        <v>1260</v>
      </c>
      <c r="H4" s="750">
        <v>41</v>
      </c>
      <c r="I4" s="750" t="s">
        <v>1258</v>
      </c>
      <c r="J4" s="7">
        <v>26.52</v>
      </c>
      <c r="K4" s="7">
        <f t="shared" si="1"/>
        <v>1087.32</v>
      </c>
    </row>
    <row r="5" spans="1:11" x14ac:dyDescent="0.25">
      <c r="A5" s="7" t="s">
        <v>1270</v>
      </c>
      <c r="B5" s="748">
        <v>45683</v>
      </c>
      <c r="C5" s="748" t="str">
        <f t="shared" si="0"/>
        <v>6000778791</v>
      </c>
      <c r="D5" s="749">
        <v>600077879100002</v>
      </c>
      <c r="E5" s="750" t="s">
        <v>1255</v>
      </c>
      <c r="F5" s="750" t="s">
        <v>1256</v>
      </c>
      <c r="G5" s="750" t="s">
        <v>1261</v>
      </c>
      <c r="H5" s="750">
        <v>41</v>
      </c>
      <c r="I5" s="750" t="s">
        <v>1258</v>
      </c>
      <c r="J5" s="7">
        <v>26.52</v>
      </c>
      <c r="K5" s="7">
        <f t="shared" si="1"/>
        <v>1087.32</v>
      </c>
    </row>
    <row r="6" spans="1:11" x14ac:dyDescent="0.25">
      <c r="A6" s="7" t="s">
        <v>1270</v>
      </c>
      <c r="B6" s="748">
        <v>45683</v>
      </c>
      <c r="C6" s="748" t="str">
        <f t="shared" si="0"/>
        <v>6000778791</v>
      </c>
      <c r="D6" s="749">
        <v>600077879100003</v>
      </c>
      <c r="E6" s="750" t="s">
        <v>1255</v>
      </c>
      <c r="F6" s="750" t="s">
        <v>1256</v>
      </c>
      <c r="G6" s="750" t="s">
        <v>1262</v>
      </c>
      <c r="H6" s="750">
        <v>30</v>
      </c>
      <c r="I6" s="750" t="s">
        <v>1258</v>
      </c>
      <c r="J6" s="7">
        <v>50.35</v>
      </c>
      <c r="K6" s="7">
        <f t="shared" si="1"/>
        <v>1510.5</v>
      </c>
    </row>
    <row r="7" spans="1:11" x14ac:dyDescent="0.25">
      <c r="A7" s="7" t="s">
        <v>1270</v>
      </c>
      <c r="B7" s="748">
        <v>45683</v>
      </c>
      <c r="C7" s="748" t="str">
        <f t="shared" si="0"/>
        <v>6000778791</v>
      </c>
      <c r="D7" s="749">
        <v>600077879100004</v>
      </c>
      <c r="E7" s="750" t="s">
        <v>1255</v>
      </c>
      <c r="F7" s="750" t="s">
        <v>1256</v>
      </c>
      <c r="G7" s="750" t="s">
        <v>1263</v>
      </c>
      <c r="H7" s="750">
        <v>30</v>
      </c>
      <c r="I7" s="750" t="s">
        <v>1258</v>
      </c>
      <c r="J7" s="7">
        <v>50.35</v>
      </c>
      <c r="K7" s="7">
        <f t="shared" si="1"/>
        <v>1510.5</v>
      </c>
    </row>
    <row r="8" spans="1:11" x14ac:dyDescent="0.25">
      <c r="A8" s="7" t="s">
        <v>1270</v>
      </c>
      <c r="B8" s="748">
        <v>45683</v>
      </c>
      <c r="C8" s="748" t="str">
        <f t="shared" si="0"/>
        <v/>
      </c>
      <c r="D8" s="749"/>
      <c r="E8" s="750"/>
      <c r="F8" s="750"/>
      <c r="G8" s="750"/>
      <c r="H8" s="750"/>
      <c r="I8" s="750"/>
      <c r="J8" s="7"/>
      <c r="K8" s="7">
        <f t="shared" si="1"/>
        <v>0</v>
      </c>
    </row>
    <row r="9" spans="1:11" x14ac:dyDescent="0.25">
      <c r="A9" s="7" t="s">
        <v>1270</v>
      </c>
      <c r="B9" s="748">
        <v>45683</v>
      </c>
      <c r="C9" s="748" t="str">
        <f t="shared" si="0"/>
        <v>6000771590</v>
      </c>
      <c r="D9" s="749">
        <v>600077159000001</v>
      </c>
      <c r="E9" s="750" t="s">
        <v>1255</v>
      </c>
      <c r="F9" s="750" t="s">
        <v>1256</v>
      </c>
      <c r="G9" s="750" t="s">
        <v>1264</v>
      </c>
      <c r="H9" s="750">
        <v>44</v>
      </c>
      <c r="I9" s="750" t="s">
        <v>1258</v>
      </c>
      <c r="J9" s="7">
        <v>23</v>
      </c>
      <c r="K9" s="7">
        <f t="shared" si="1"/>
        <v>1012</v>
      </c>
    </row>
    <row r="10" spans="1:11" x14ac:dyDescent="0.25">
      <c r="A10" s="7" t="s">
        <v>1270</v>
      </c>
      <c r="B10" s="748">
        <v>45683</v>
      </c>
      <c r="C10" s="748" t="str">
        <f t="shared" si="0"/>
        <v>6000778788</v>
      </c>
      <c r="D10" s="749">
        <v>600077878800001</v>
      </c>
      <c r="E10" s="750" t="s">
        <v>1255</v>
      </c>
      <c r="F10" s="750" t="s">
        <v>1256</v>
      </c>
      <c r="G10" s="750" t="s">
        <v>1265</v>
      </c>
      <c r="H10" s="750">
        <v>34</v>
      </c>
      <c r="I10" s="750" t="s">
        <v>1258</v>
      </c>
      <c r="J10" s="7">
        <v>15.08</v>
      </c>
      <c r="K10" s="7">
        <f t="shared" si="1"/>
        <v>512.72</v>
      </c>
    </row>
    <row r="11" spans="1:11" x14ac:dyDescent="0.25">
      <c r="A11" s="7" t="s">
        <v>1270</v>
      </c>
      <c r="B11" s="748">
        <v>45683</v>
      </c>
      <c r="C11" s="748" t="str">
        <f t="shared" si="0"/>
        <v>6000778788</v>
      </c>
      <c r="D11" s="749">
        <v>600077878800002</v>
      </c>
      <c r="E11" s="750" t="s">
        <v>1255</v>
      </c>
      <c r="F11" s="750" t="s">
        <v>1256</v>
      </c>
      <c r="G11" s="750" t="s">
        <v>1266</v>
      </c>
      <c r="H11" s="750">
        <v>34</v>
      </c>
      <c r="I11" s="750" t="s">
        <v>1258</v>
      </c>
      <c r="J11" s="7">
        <v>15.08</v>
      </c>
      <c r="K11" s="7">
        <f t="shared" si="1"/>
        <v>512.72</v>
      </c>
    </row>
    <row r="12" spans="1:11" x14ac:dyDescent="0.25">
      <c r="A12" s="7" t="s">
        <v>1270</v>
      </c>
      <c r="B12" s="748">
        <v>45683</v>
      </c>
      <c r="C12" s="748" t="str">
        <f t="shared" si="0"/>
        <v>6000787110</v>
      </c>
      <c r="D12" s="749">
        <v>600078711000001</v>
      </c>
      <c r="E12" s="750" t="s">
        <v>1255</v>
      </c>
      <c r="F12" s="750" t="s">
        <v>1256</v>
      </c>
      <c r="G12" s="750" t="s">
        <v>1267</v>
      </c>
      <c r="H12" s="750">
        <v>34</v>
      </c>
      <c r="I12" s="750" t="s">
        <v>1258</v>
      </c>
      <c r="J12" s="7">
        <v>18.46</v>
      </c>
      <c r="K12" s="7">
        <f t="shared" si="1"/>
        <v>627.64</v>
      </c>
    </row>
    <row r="13" spans="1:11" x14ac:dyDescent="0.25">
      <c r="A13" s="7" t="s">
        <v>1270</v>
      </c>
      <c r="B13" s="748">
        <v>45683</v>
      </c>
      <c r="C13" s="748" t="str">
        <f t="shared" si="0"/>
        <v>6000787110</v>
      </c>
      <c r="D13" s="749">
        <v>600078711000002</v>
      </c>
      <c r="E13" s="750" t="s">
        <v>1255</v>
      </c>
      <c r="F13" s="750" t="s">
        <v>1256</v>
      </c>
      <c r="G13" s="750" t="s">
        <v>1268</v>
      </c>
      <c r="H13" s="750">
        <v>34</v>
      </c>
      <c r="I13" s="750" t="s">
        <v>1258</v>
      </c>
      <c r="J13" s="7">
        <v>18.46</v>
      </c>
      <c r="K13" s="7">
        <f t="shared" si="1"/>
        <v>627.64</v>
      </c>
    </row>
    <row r="14" spans="1:11" ht="15.75" thickBot="1" x14ac:dyDescent="0.3">
      <c r="A14" s="7"/>
      <c r="B14" s="7"/>
      <c r="C14" s="7"/>
      <c r="D14" s="7"/>
      <c r="E14" s="7"/>
      <c r="F14" s="7"/>
      <c r="G14" s="7"/>
      <c r="H14" s="7"/>
      <c r="I14" s="7"/>
      <c r="J14" s="7"/>
      <c r="K14" s="751">
        <f>SUM(K2:K13)+2000</f>
        <v>13723.799999999997</v>
      </c>
    </row>
    <row r="15" spans="1:11" ht="15.75" thickTop="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ABB3-D0CD-4B0C-96ED-A8B65B57C362}">
  <sheetPr codeName="Sheet11" filterMode="1"/>
  <dimension ref="A1:AJ72"/>
  <sheetViews>
    <sheetView zoomScaleNormal="100" workbookViewId="0">
      <selection activeCell="E17" sqref="E17"/>
    </sheetView>
  </sheetViews>
  <sheetFormatPr defaultColWidth="8.7109375" defaultRowHeight="12.75" x14ac:dyDescent="0.2"/>
  <cols>
    <col min="1" max="1" width="7.42578125" style="2" bestFit="1" customWidth="1"/>
    <col min="2" max="2" width="18.5703125" style="2" customWidth="1"/>
    <col min="3" max="3" width="11.28515625" style="144" customWidth="1"/>
    <col min="4" max="4" width="14.42578125" style="1" customWidth="1"/>
    <col min="5" max="5" width="21.5703125" style="1" customWidth="1"/>
    <col min="6" max="6" width="15.7109375" style="1" customWidth="1"/>
    <col min="7" max="7" width="13.28515625" style="1" customWidth="1"/>
    <col min="8" max="8" width="19.85546875" style="1" customWidth="1"/>
    <col min="9" max="9" width="15.28515625" style="1" customWidth="1"/>
    <col min="10" max="10" width="11.42578125" style="1" customWidth="1"/>
    <col min="11" max="11" width="17.85546875" style="1" customWidth="1"/>
    <col min="12" max="12" width="21.85546875" style="1" customWidth="1"/>
    <col min="13" max="13" width="24.140625" style="1" customWidth="1"/>
    <col min="14" max="14" width="16.85546875" style="1" customWidth="1"/>
    <col min="15" max="15" width="52.5703125" style="1" customWidth="1"/>
    <col min="16" max="16" width="17.140625" style="1" customWidth="1"/>
    <col min="17" max="17" width="13.85546875" style="1" customWidth="1"/>
    <col min="18" max="18" width="19.42578125" style="144" customWidth="1"/>
    <col min="19" max="19" width="15.5703125" style="476" customWidth="1"/>
    <col min="20" max="20" width="27" style="1" customWidth="1"/>
    <col min="21" max="21" width="16.140625" style="1" hidden="1" customWidth="1"/>
    <col min="22" max="22" width="38.28515625" style="144" hidden="1" customWidth="1"/>
    <col min="23" max="23" width="19.85546875" style="144" hidden="1" customWidth="1"/>
    <col min="24" max="24" width="15.7109375" style="1" hidden="1" customWidth="1"/>
    <col min="25" max="25" width="19" style="2" hidden="1" customWidth="1"/>
    <col min="26" max="26" width="21" style="2" hidden="1" customWidth="1"/>
    <col min="27" max="27" width="73" style="144" hidden="1" customWidth="1"/>
    <col min="28" max="28" width="14" style="148" hidden="1" customWidth="1"/>
    <col min="29" max="29" width="16.85546875" style="148" hidden="1" customWidth="1"/>
    <col min="30" max="31" width="8.7109375" style="2"/>
    <col min="32" max="32" width="10" style="2" customWidth="1"/>
    <col min="33" max="33" width="14.7109375" style="2" customWidth="1"/>
    <col min="34" max="35" width="16.5703125" style="2" customWidth="1"/>
    <col min="36" max="36" width="9.140625" style="2" customWidth="1"/>
    <col min="37" max="16384" width="8.7109375" style="2"/>
  </cols>
  <sheetData>
    <row r="1" spans="1:36" s="508" customFormat="1" ht="29.25" customHeight="1" x14ac:dyDescent="0.25">
      <c r="A1" s="505" t="s">
        <v>565</v>
      </c>
      <c r="B1" s="505"/>
      <c r="C1" s="506"/>
      <c r="D1" s="475"/>
      <c r="E1" s="505"/>
      <c r="F1" s="505"/>
      <c r="G1" s="505"/>
      <c r="H1" s="505"/>
      <c r="I1" s="475"/>
      <c r="J1" s="475"/>
      <c r="K1" s="505"/>
      <c r="L1" s="475"/>
      <c r="M1" s="475"/>
      <c r="N1" s="475"/>
      <c r="O1" s="505"/>
      <c r="P1" s="505"/>
      <c r="Q1" s="475"/>
      <c r="R1" s="506"/>
      <c r="S1" s="475"/>
      <c r="T1" s="475"/>
      <c r="U1" s="475"/>
      <c r="V1" s="506"/>
      <c r="W1" s="505"/>
      <c r="X1" s="475"/>
      <c r="Y1" s="505"/>
      <c r="Z1" s="505"/>
      <c r="AA1" s="506"/>
      <c r="AB1" s="507"/>
      <c r="AC1" s="507"/>
    </row>
    <row r="2" spans="1:36" s="638" customFormat="1" ht="15" customHeight="1" x14ac:dyDescent="0.25">
      <c r="A2" s="629" t="s">
        <v>3</v>
      </c>
      <c r="B2" s="629" t="s">
        <v>2</v>
      </c>
      <c r="C2" s="630" t="s">
        <v>4</v>
      </c>
      <c r="D2" s="629" t="s">
        <v>13</v>
      </c>
      <c r="E2" s="631" t="s">
        <v>0</v>
      </c>
      <c r="F2" s="631" t="s">
        <v>1015</v>
      </c>
      <c r="G2" s="631" t="s">
        <v>837</v>
      </c>
      <c r="H2" s="631" t="s">
        <v>1021</v>
      </c>
      <c r="I2" s="632" t="s">
        <v>840</v>
      </c>
      <c r="J2" s="629" t="s">
        <v>5</v>
      </c>
      <c r="K2" s="631" t="s">
        <v>758</v>
      </c>
      <c r="L2" s="632" t="s">
        <v>759</v>
      </c>
      <c r="M2" s="632" t="s">
        <v>1020</v>
      </c>
      <c r="N2" s="632" t="s">
        <v>760</v>
      </c>
      <c r="O2" s="631" t="s">
        <v>1019</v>
      </c>
      <c r="P2" s="631" t="s">
        <v>731</v>
      </c>
      <c r="Q2" s="629" t="s">
        <v>726</v>
      </c>
      <c r="R2" s="633" t="s">
        <v>678</v>
      </c>
      <c r="S2" s="632" t="s">
        <v>688</v>
      </c>
      <c r="T2" s="632" t="s">
        <v>142</v>
      </c>
      <c r="U2" s="632" t="s">
        <v>834</v>
      </c>
      <c r="V2" s="633" t="s">
        <v>833</v>
      </c>
      <c r="W2" s="633" t="s">
        <v>741</v>
      </c>
      <c r="X2" s="632" t="s">
        <v>656</v>
      </c>
      <c r="Y2" s="632" t="s">
        <v>258</v>
      </c>
      <c r="Z2" s="634" t="s">
        <v>693</v>
      </c>
      <c r="AA2" s="630" t="s">
        <v>12</v>
      </c>
      <c r="AB2" s="635" t="s">
        <v>336</v>
      </c>
      <c r="AC2" s="635" t="s">
        <v>328</v>
      </c>
      <c r="AD2" s="636" t="s">
        <v>1</v>
      </c>
      <c r="AE2" s="637" t="s">
        <v>7</v>
      </c>
      <c r="AF2" s="636" t="s">
        <v>6</v>
      </c>
      <c r="AG2" s="636" t="s">
        <v>946</v>
      </c>
      <c r="AH2" s="636" t="s">
        <v>9</v>
      </c>
      <c r="AI2" s="636" t="s">
        <v>324</v>
      </c>
      <c r="AJ2" s="638" t="s">
        <v>948</v>
      </c>
    </row>
    <row r="3" spans="1:36" s="156" customFormat="1" ht="15" hidden="1" customHeight="1" x14ac:dyDescent="0.25">
      <c r="A3" s="199">
        <f t="shared" ref="A3:A46" si="0">ROW()-2</f>
        <v>1</v>
      </c>
      <c r="B3" s="199" t="s">
        <v>433</v>
      </c>
      <c r="C3" s="233" t="s">
        <v>262</v>
      </c>
      <c r="D3" s="225">
        <v>45498</v>
      </c>
      <c r="E3" s="511" t="s">
        <v>640</v>
      </c>
      <c r="F3" s="473" t="s">
        <v>493</v>
      </c>
      <c r="G3" s="473" t="s">
        <v>544</v>
      </c>
      <c r="H3" s="511" t="s">
        <v>217</v>
      </c>
      <c r="I3" s="511" t="s">
        <v>111</v>
      </c>
      <c r="J3" s="512">
        <v>2212</v>
      </c>
      <c r="K3" s="511" t="s">
        <v>847</v>
      </c>
      <c r="L3" s="535"/>
      <c r="M3" s="535">
        <v>2212</v>
      </c>
      <c r="N3" s="224">
        <f t="shared" ref="N3:N15" si="1">J3-M3</f>
        <v>0</v>
      </c>
      <c r="O3" s="223" t="s">
        <v>512</v>
      </c>
      <c r="P3" s="511" t="s">
        <v>733</v>
      </c>
      <c r="Q3" s="224" t="s">
        <v>790</v>
      </c>
      <c r="R3" s="222" t="s">
        <v>710</v>
      </c>
      <c r="S3" s="225">
        <v>45570</v>
      </c>
      <c r="T3" s="480">
        <v>45608</v>
      </c>
      <c r="U3" s="531" t="s">
        <v>486</v>
      </c>
      <c r="V3" s="143" t="s">
        <v>773</v>
      </c>
      <c r="W3" s="143" t="s">
        <v>662</v>
      </c>
      <c r="X3" s="140" t="s">
        <v>657</v>
      </c>
      <c r="Y3" s="140"/>
      <c r="Z3" s="491">
        <v>0</v>
      </c>
      <c r="AA3" s="456" t="s">
        <v>700</v>
      </c>
      <c r="AB3" s="461"/>
      <c r="AC3" s="461"/>
      <c r="AD3" s="573">
        <v>58</v>
      </c>
      <c r="AE3" s="584">
        <v>9.2133000000000003</v>
      </c>
      <c r="AF3" s="573">
        <v>28.898199999999999</v>
      </c>
      <c r="AG3" s="580">
        <f>AD3*J3</f>
        <v>128296</v>
      </c>
      <c r="AH3" s="580">
        <f>AE3*J3</f>
        <v>20379.819599999999</v>
      </c>
      <c r="AI3" s="580">
        <f>AF3*J3</f>
        <v>63922.818399999996</v>
      </c>
    </row>
    <row r="4" spans="1:36" s="156" customFormat="1" ht="15.75" hidden="1" customHeight="1" x14ac:dyDescent="0.25">
      <c r="A4" s="199">
        <f t="shared" si="0"/>
        <v>2</v>
      </c>
      <c r="B4" s="199" t="s">
        <v>433</v>
      </c>
      <c r="C4" s="233" t="s">
        <v>262</v>
      </c>
      <c r="D4" s="197">
        <v>45541</v>
      </c>
      <c r="E4" s="628" t="s">
        <v>640</v>
      </c>
      <c r="F4" s="473" t="s">
        <v>493</v>
      </c>
      <c r="G4" s="473" t="s">
        <v>544</v>
      </c>
      <c r="H4" s="537" t="s">
        <v>217</v>
      </c>
      <c r="I4" s="511" t="s">
        <v>111</v>
      </c>
      <c r="J4" s="195">
        <v>1002</v>
      </c>
      <c r="K4" s="511" t="s">
        <v>326</v>
      </c>
      <c r="L4" s="535"/>
      <c r="M4" s="623">
        <v>1002</v>
      </c>
      <c r="N4" s="195">
        <f t="shared" si="1"/>
        <v>0</v>
      </c>
      <c r="O4" s="536" t="s">
        <v>512</v>
      </c>
      <c r="P4" s="595"/>
      <c r="Q4" s="597" t="s">
        <v>778</v>
      </c>
      <c r="R4" s="464"/>
      <c r="S4" s="197">
        <v>45658</v>
      </c>
      <c r="T4" s="540">
        <v>45685</v>
      </c>
      <c r="U4" s="540"/>
      <c r="V4" s="143" t="s">
        <v>761</v>
      </c>
      <c r="W4" s="143"/>
      <c r="X4" s="140"/>
      <c r="Y4" s="140"/>
      <c r="Z4" s="492"/>
      <c r="AA4" s="161"/>
      <c r="AB4" s="496"/>
      <c r="AC4" s="496"/>
      <c r="AD4" s="573">
        <v>58</v>
      </c>
      <c r="AE4" s="584">
        <v>6.2743000000000002</v>
      </c>
      <c r="AF4" s="573">
        <v>27.83</v>
      </c>
      <c r="AG4" s="580">
        <f t="shared" ref="AG4:AG46" si="2">AD4*J4</f>
        <v>58116</v>
      </c>
      <c r="AH4" s="580">
        <f t="shared" ref="AH4:AH46" si="3">AE4*J4</f>
        <v>6286.8486000000003</v>
      </c>
      <c r="AI4" s="580">
        <f t="shared" ref="AI4:AI46" si="4">AF4*J4</f>
        <v>27885.66</v>
      </c>
    </row>
    <row r="5" spans="1:36" s="156" customFormat="1" ht="13.5" hidden="1" customHeight="1" x14ac:dyDescent="0.25">
      <c r="A5" s="199">
        <f t="shared" si="0"/>
        <v>3</v>
      </c>
      <c r="B5" s="199" t="s">
        <v>433</v>
      </c>
      <c r="C5" s="233" t="s">
        <v>262</v>
      </c>
      <c r="D5" s="225">
        <v>45498</v>
      </c>
      <c r="E5" s="511" t="s">
        <v>641</v>
      </c>
      <c r="F5" s="473" t="s">
        <v>493</v>
      </c>
      <c r="G5" s="473" t="s">
        <v>544</v>
      </c>
      <c r="H5" s="511" t="s">
        <v>217</v>
      </c>
      <c r="I5" s="511" t="s">
        <v>111</v>
      </c>
      <c r="J5" s="512">
        <v>1609</v>
      </c>
      <c r="K5" s="511" t="s">
        <v>763</v>
      </c>
      <c r="L5" s="535"/>
      <c r="M5" s="535">
        <v>1609</v>
      </c>
      <c r="N5" s="224">
        <f t="shared" si="1"/>
        <v>0</v>
      </c>
      <c r="O5" s="511" t="s">
        <v>111</v>
      </c>
      <c r="P5" s="511"/>
      <c r="Q5" s="512" t="s">
        <v>792</v>
      </c>
      <c r="R5" s="222" t="s">
        <v>710</v>
      </c>
      <c r="S5" s="225">
        <v>45593</v>
      </c>
      <c r="T5" s="480">
        <v>45630</v>
      </c>
      <c r="U5" s="531" t="s">
        <v>835</v>
      </c>
      <c r="V5" s="143" t="s">
        <v>807</v>
      </c>
      <c r="W5" s="143"/>
      <c r="X5" s="140" t="s">
        <v>657</v>
      </c>
      <c r="Y5" s="140">
        <f>D5+175</f>
        <v>45673</v>
      </c>
      <c r="Z5" s="491">
        <v>0</v>
      </c>
      <c r="AA5" s="161" t="s">
        <v>698</v>
      </c>
      <c r="AB5" s="461"/>
      <c r="AC5" s="461"/>
      <c r="AD5" s="574">
        <v>46</v>
      </c>
      <c r="AE5" s="574">
        <v>11.2156</v>
      </c>
      <c r="AF5" s="573">
        <v>25.9071</v>
      </c>
      <c r="AG5" s="580">
        <f t="shared" si="2"/>
        <v>74014</v>
      </c>
      <c r="AH5" s="580">
        <f t="shared" si="3"/>
        <v>18045.900399999999</v>
      </c>
      <c r="AI5" s="580">
        <f t="shared" si="4"/>
        <v>41684.5239</v>
      </c>
    </row>
    <row r="6" spans="1:36" s="156" customFormat="1" ht="13.5" hidden="1" customHeight="1" x14ac:dyDescent="0.25">
      <c r="A6" s="199">
        <f t="shared" si="0"/>
        <v>4</v>
      </c>
      <c r="B6" s="199" t="s">
        <v>433</v>
      </c>
      <c r="C6" s="233" t="s">
        <v>262</v>
      </c>
      <c r="D6" s="225">
        <v>45527</v>
      </c>
      <c r="E6" s="534" t="s">
        <v>715</v>
      </c>
      <c r="F6" s="473" t="s">
        <v>493</v>
      </c>
      <c r="G6" s="473" t="s">
        <v>544</v>
      </c>
      <c r="H6" s="511" t="s">
        <v>217</v>
      </c>
      <c r="I6" s="511" t="s">
        <v>111</v>
      </c>
      <c r="J6" s="474">
        <v>2038</v>
      </c>
      <c r="K6" s="473" t="s">
        <v>852</v>
      </c>
      <c r="L6" s="509">
        <v>45602</v>
      </c>
      <c r="M6" s="474">
        <v>2038</v>
      </c>
      <c r="N6" s="224">
        <f t="shared" si="1"/>
        <v>0</v>
      </c>
      <c r="O6" s="511" t="s">
        <v>111</v>
      </c>
      <c r="P6" s="511" t="s">
        <v>793</v>
      </c>
      <c r="Q6" s="474" t="s">
        <v>794</v>
      </c>
      <c r="R6" s="222" t="s">
        <v>712</v>
      </c>
      <c r="S6" s="225">
        <v>45593</v>
      </c>
      <c r="T6" s="480">
        <v>45629</v>
      </c>
      <c r="U6" s="479"/>
      <c r="V6" s="488" t="s">
        <v>816</v>
      </c>
      <c r="W6" s="465"/>
      <c r="X6" s="550"/>
      <c r="Y6" s="550"/>
      <c r="Z6" s="551"/>
      <c r="AA6" s="552"/>
      <c r="AB6" s="553"/>
      <c r="AC6" s="553"/>
      <c r="AD6" s="573">
        <v>41</v>
      </c>
      <c r="AE6" s="584">
        <v>6.1707000000000001</v>
      </c>
      <c r="AF6" s="573">
        <v>19</v>
      </c>
      <c r="AG6" s="580">
        <f t="shared" si="2"/>
        <v>83558</v>
      </c>
      <c r="AH6" s="580">
        <f t="shared" si="3"/>
        <v>12575.8866</v>
      </c>
      <c r="AI6" s="580">
        <f t="shared" si="4"/>
        <v>38722</v>
      </c>
    </row>
    <row r="7" spans="1:36" s="156" customFormat="1" ht="13.5" hidden="1" customHeight="1" x14ac:dyDescent="0.25">
      <c r="A7" s="199">
        <f t="shared" si="0"/>
        <v>5</v>
      </c>
      <c r="B7" s="199" t="s">
        <v>433</v>
      </c>
      <c r="C7" s="233" t="s">
        <v>262</v>
      </c>
      <c r="D7" s="225">
        <v>45527</v>
      </c>
      <c r="E7" s="473" t="s">
        <v>716</v>
      </c>
      <c r="F7" s="473" t="s">
        <v>493</v>
      </c>
      <c r="G7" s="473" t="s">
        <v>544</v>
      </c>
      <c r="H7" s="511" t="s">
        <v>217</v>
      </c>
      <c r="I7" s="511" t="s">
        <v>111</v>
      </c>
      <c r="J7" s="474">
        <v>1662</v>
      </c>
      <c r="K7" s="473" t="s">
        <v>808</v>
      </c>
      <c r="L7" s="474"/>
      <c r="M7" s="474">
        <v>1662</v>
      </c>
      <c r="N7" s="224">
        <f t="shared" si="1"/>
        <v>0</v>
      </c>
      <c r="O7" s="223" t="s">
        <v>111</v>
      </c>
      <c r="P7" s="511" t="s">
        <v>793</v>
      </c>
      <c r="Q7" s="474" t="s">
        <v>794</v>
      </c>
      <c r="R7" s="222"/>
      <c r="S7" s="225">
        <v>45593</v>
      </c>
      <c r="T7" s="542">
        <v>45622</v>
      </c>
      <c r="U7" s="478"/>
      <c r="V7" s="206" t="s">
        <v>816</v>
      </c>
      <c r="W7" s="143"/>
      <c r="X7" s="140"/>
      <c r="Y7" s="140"/>
      <c r="Z7" s="492"/>
      <c r="AA7" s="161"/>
      <c r="AB7" s="461"/>
      <c r="AC7" s="461"/>
      <c r="AD7" s="573">
        <v>47</v>
      </c>
      <c r="AE7" s="584">
        <v>7.2746000000000004</v>
      </c>
      <c r="AF7" s="573">
        <v>24</v>
      </c>
      <c r="AG7" s="580">
        <f t="shared" si="2"/>
        <v>78114</v>
      </c>
      <c r="AH7" s="580">
        <f t="shared" si="3"/>
        <v>12090.385200000001</v>
      </c>
      <c r="AI7" s="580">
        <f t="shared" si="4"/>
        <v>39888</v>
      </c>
    </row>
    <row r="8" spans="1:36" s="156" customFormat="1" ht="13.5" hidden="1" customHeight="1" x14ac:dyDescent="0.25">
      <c r="A8" s="199">
        <f t="shared" si="0"/>
        <v>6</v>
      </c>
      <c r="B8" s="199" t="s">
        <v>433</v>
      </c>
      <c r="C8" s="233" t="s">
        <v>262</v>
      </c>
      <c r="D8" s="197">
        <v>45527</v>
      </c>
      <c r="E8" s="473" t="s">
        <v>717</v>
      </c>
      <c r="F8" s="473" t="s">
        <v>493</v>
      </c>
      <c r="G8" s="473" t="s">
        <v>544</v>
      </c>
      <c r="H8" s="511" t="s">
        <v>217</v>
      </c>
      <c r="I8" s="511" t="s">
        <v>111</v>
      </c>
      <c r="J8" s="474">
        <v>1255</v>
      </c>
      <c r="K8" s="473" t="s">
        <v>809</v>
      </c>
      <c r="L8" s="509">
        <v>45606</v>
      </c>
      <c r="M8" s="474">
        <v>1255</v>
      </c>
      <c r="N8" s="195">
        <f t="shared" si="1"/>
        <v>0</v>
      </c>
      <c r="O8" s="473" t="s">
        <v>111</v>
      </c>
      <c r="P8" s="473"/>
      <c r="Q8" s="509">
        <v>45594</v>
      </c>
      <c r="R8" s="222"/>
      <c r="S8" s="197">
        <v>45601</v>
      </c>
      <c r="T8" s="542">
        <v>45636</v>
      </c>
      <c r="U8" s="542"/>
      <c r="V8" s="143" t="s">
        <v>810</v>
      </c>
      <c r="W8" s="143"/>
      <c r="X8" s="140"/>
      <c r="Y8" s="140"/>
      <c r="Z8" s="492"/>
      <c r="AA8" s="161"/>
      <c r="AB8" s="461"/>
      <c r="AC8" s="461"/>
      <c r="AD8" s="573">
        <v>45</v>
      </c>
      <c r="AE8" s="584">
        <v>7.8593000000000002</v>
      </c>
      <c r="AF8" s="573">
        <v>19.03</v>
      </c>
      <c r="AG8" s="580">
        <f t="shared" si="2"/>
        <v>56475</v>
      </c>
      <c r="AH8" s="580">
        <f t="shared" si="3"/>
        <v>9863.4215000000004</v>
      </c>
      <c r="AI8" s="580">
        <f t="shared" si="4"/>
        <v>23882.65</v>
      </c>
    </row>
    <row r="9" spans="1:36" s="156" customFormat="1" ht="13.5" hidden="1" customHeight="1" x14ac:dyDescent="0.25">
      <c r="A9" s="199">
        <f t="shared" si="0"/>
        <v>7</v>
      </c>
      <c r="B9" s="199" t="s">
        <v>433</v>
      </c>
      <c r="C9" s="233" t="s">
        <v>262</v>
      </c>
      <c r="D9" s="225">
        <v>45498</v>
      </c>
      <c r="E9" s="511" t="s">
        <v>642</v>
      </c>
      <c r="F9" s="473" t="s">
        <v>493</v>
      </c>
      <c r="G9" s="473" t="s">
        <v>544</v>
      </c>
      <c r="H9" s="511" t="s">
        <v>217</v>
      </c>
      <c r="I9" s="511" t="s">
        <v>111</v>
      </c>
      <c r="J9" s="512">
        <v>1451</v>
      </c>
      <c r="K9" s="511" t="s">
        <v>841</v>
      </c>
      <c r="L9" s="513">
        <v>45600</v>
      </c>
      <c r="M9" s="535">
        <v>1451</v>
      </c>
      <c r="N9" s="224">
        <f t="shared" si="1"/>
        <v>0</v>
      </c>
      <c r="O9" s="511" t="s">
        <v>512</v>
      </c>
      <c r="P9" s="511"/>
      <c r="Q9" s="512" t="s">
        <v>790</v>
      </c>
      <c r="R9" s="222" t="s">
        <v>689</v>
      </c>
      <c r="S9" s="225">
        <v>45593</v>
      </c>
      <c r="T9" s="480">
        <v>45630</v>
      </c>
      <c r="U9" s="531"/>
      <c r="V9" s="143" t="s">
        <v>772</v>
      </c>
      <c r="W9" s="143" t="s">
        <v>658</v>
      </c>
      <c r="X9" s="140" t="s">
        <v>658</v>
      </c>
      <c r="Y9" s="140"/>
      <c r="Z9" s="492">
        <v>400</v>
      </c>
      <c r="AA9" s="161" t="s">
        <v>696</v>
      </c>
      <c r="AB9" s="461"/>
      <c r="AC9" s="461"/>
      <c r="AD9" s="573">
        <v>54</v>
      </c>
      <c r="AE9" s="584">
        <v>7.4856999999999996</v>
      </c>
      <c r="AF9" s="573">
        <v>25.89</v>
      </c>
      <c r="AG9" s="580">
        <f t="shared" si="2"/>
        <v>78354</v>
      </c>
      <c r="AH9" s="580">
        <f t="shared" si="3"/>
        <v>10861.750699999999</v>
      </c>
      <c r="AI9" s="580">
        <f t="shared" si="4"/>
        <v>37566.39</v>
      </c>
    </row>
    <row r="10" spans="1:36" s="156" customFormat="1" ht="13.5" hidden="1" customHeight="1" x14ac:dyDescent="0.25">
      <c r="A10" s="199">
        <f t="shared" si="0"/>
        <v>8</v>
      </c>
      <c r="B10" s="199" t="s">
        <v>433</v>
      </c>
      <c r="C10" s="233" t="s">
        <v>262</v>
      </c>
      <c r="D10" s="225">
        <v>45470</v>
      </c>
      <c r="E10" s="223" t="s">
        <v>642</v>
      </c>
      <c r="F10" s="223" t="s">
        <v>493</v>
      </c>
      <c r="G10" s="223" t="s">
        <v>544</v>
      </c>
      <c r="H10" s="511" t="s">
        <v>217</v>
      </c>
      <c r="I10" s="511" t="s">
        <v>111</v>
      </c>
      <c r="J10" s="224">
        <v>2369</v>
      </c>
      <c r="K10" s="223" t="s">
        <v>368</v>
      </c>
      <c r="L10" s="225">
        <v>45593</v>
      </c>
      <c r="M10" s="224">
        <v>2369</v>
      </c>
      <c r="N10" s="224">
        <f t="shared" si="1"/>
        <v>0</v>
      </c>
      <c r="O10" s="223" t="s">
        <v>512</v>
      </c>
      <c r="P10" s="223" t="s">
        <v>750</v>
      </c>
      <c r="Q10" s="224" t="s">
        <v>790</v>
      </c>
      <c r="R10" s="225"/>
      <c r="S10" s="225">
        <v>45566</v>
      </c>
      <c r="T10" s="140">
        <v>45615</v>
      </c>
      <c r="U10" s="225" t="s">
        <v>799</v>
      </c>
      <c r="V10" s="143" t="s">
        <v>765</v>
      </c>
      <c r="W10" s="143"/>
      <c r="X10" s="140"/>
      <c r="Y10" s="140"/>
      <c r="Z10" s="490"/>
      <c r="AA10" s="161"/>
      <c r="AB10" s="170"/>
      <c r="AC10" s="170"/>
      <c r="AD10" s="573">
        <v>54</v>
      </c>
      <c r="AE10" s="584">
        <v>6.8662000000000001</v>
      </c>
      <c r="AF10" s="573">
        <v>25.89</v>
      </c>
      <c r="AG10" s="580">
        <f t="shared" si="2"/>
        <v>127926</v>
      </c>
      <c r="AH10" s="580">
        <f t="shared" si="3"/>
        <v>16266.0278</v>
      </c>
      <c r="AI10" s="580">
        <f t="shared" si="4"/>
        <v>61333.41</v>
      </c>
    </row>
    <row r="11" spans="1:36" s="156" customFormat="1" ht="13.5" hidden="1" customHeight="1" x14ac:dyDescent="0.25">
      <c r="A11" s="199">
        <f t="shared" si="0"/>
        <v>9</v>
      </c>
      <c r="B11" s="199" t="s">
        <v>433</v>
      </c>
      <c r="C11" s="233" t="s">
        <v>262</v>
      </c>
      <c r="D11" s="225">
        <v>45470</v>
      </c>
      <c r="E11" s="223" t="s">
        <v>585</v>
      </c>
      <c r="F11" s="223" t="s">
        <v>493</v>
      </c>
      <c r="G11" s="223" t="s">
        <v>544</v>
      </c>
      <c r="H11" s="511" t="s">
        <v>217</v>
      </c>
      <c r="I11" s="511" t="s">
        <v>111</v>
      </c>
      <c r="J11" s="224">
        <v>1502</v>
      </c>
      <c r="K11" s="223" t="s">
        <v>851</v>
      </c>
      <c r="L11" s="224"/>
      <c r="M11" s="224">
        <v>1502</v>
      </c>
      <c r="N11" s="224">
        <f t="shared" si="1"/>
        <v>0</v>
      </c>
      <c r="O11" s="223" t="s">
        <v>512</v>
      </c>
      <c r="P11" s="223" t="s">
        <v>751</v>
      </c>
      <c r="Q11" s="224" t="s">
        <v>790</v>
      </c>
      <c r="R11" s="225"/>
      <c r="S11" s="225">
        <v>45566</v>
      </c>
      <c r="T11" s="140">
        <v>45608</v>
      </c>
      <c r="U11" s="225"/>
      <c r="V11" s="143" t="s">
        <v>766</v>
      </c>
      <c r="W11" s="143"/>
      <c r="X11" s="140"/>
      <c r="Y11" s="140"/>
      <c r="Z11" s="490"/>
      <c r="AA11" s="161"/>
      <c r="AB11" s="170"/>
      <c r="AC11" s="170"/>
      <c r="AD11" s="573">
        <v>44</v>
      </c>
      <c r="AE11" s="584">
        <v>7.3338999999999999</v>
      </c>
      <c r="AF11" s="573">
        <v>19.5</v>
      </c>
      <c r="AG11" s="580">
        <f t="shared" si="2"/>
        <v>66088</v>
      </c>
      <c r="AH11" s="580">
        <f t="shared" si="3"/>
        <v>11015.5178</v>
      </c>
      <c r="AI11" s="580">
        <f t="shared" si="4"/>
        <v>29289</v>
      </c>
    </row>
    <row r="12" spans="1:36" s="156" customFormat="1" ht="13.5" hidden="1" customHeight="1" x14ac:dyDescent="0.25">
      <c r="A12" s="199">
        <f t="shared" si="0"/>
        <v>10</v>
      </c>
      <c r="B12" s="199" t="s">
        <v>433</v>
      </c>
      <c r="C12" s="233" t="s">
        <v>262</v>
      </c>
      <c r="D12" s="225">
        <v>45464</v>
      </c>
      <c r="E12" s="223" t="s">
        <v>829</v>
      </c>
      <c r="F12" s="223" t="s">
        <v>493</v>
      </c>
      <c r="G12" s="223" t="s">
        <v>544</v>
      </c>
      <c r="H12" s="511" t="s">
        <v>217</v>
      </c>
      <c r="I12" s="511" t="s">
        <v>111</v>
      </c>
      <c r="J12" s="224">
        <v>2304</v>
      </c>
      <c r="K12" s="223" t="s">
        <v>775</v>
      </c>
      <c r="L12" s="225">
        <v>45609</v>
      </c>
      <c r="M12" s="224">
        <v>2304</v>
      </c>
      <c r="N12" s="224">
        <f t="shared" si="1"/>
        <v>0</v>
      </c>
      <c r="O12" s="223" t="s">
        <v>111</v>
      </c>
      <c r="P12" s="223"/>
      <c r="Q12" s="224" t="s">
        <v>789</v>
      </c>
      <c r="R12" s="225"/>
      <c r="S12" s="225">
        <v>45591</v>
      </c>
      <c r="T12" s="140">
        <v>45622</v>
      </c>
      <c r="U12" s="225"/>
      <c r="V12" s="206" t="s">
        <v>814</v>
      </c>
      <c r="W12" s="143"/>
      <c r="X12" s="140"/>
      <c r="Y12" s="140"/>
      <c r="Z12" s="490"/>
      <c r="AA12" s="161"/>
      <c r="AB12" s="170" t="s">
        <v>618</v>
      </c>
      <c r="AC12" s="170"/>
      <c r="AD12" s="573">
        <v>44.5</v>
      </c>
      <c r="AE12" s="584">
        <v>9.2142999999999997</v>
      </c>
      <c r="AF12" s="573">
        <v>22.61</v>
      </c>
      <c r="AG12" s="580">
        <f t="shared" si="2"/>
        <v>102528</v>
      </c>
      <c r="AH12" s="580">
        <f t="shared" si="3"/>
        <v>21229.747199999998</v>
      </c>
      <c r="AI12" s="580">
        <f t="shared" si="4"/>
        <v>52093.440000000002</v>
      </c>
    </row>
    <row r="13" spans="1:36" s="156" customFormat="1" ht="13.5" hidden="1" customHeight="1" x14ac:dyDescent="0.25">
      <c r="A13" s="199">
        <f t="shared" si="0"/>
        <v>11</v>
      </c>
      <c r="B13" s="199" t="s">
        <v>433</v>
      </c>
      <c r="C13" s="233" t="s">
        <v>262</v>
      </c>
      <c r="D13" s="225">
        <v>45498</v>
      </c>
      <c r="E13" s="536" t="s">
        <v>844</v>
      </c>
      <c r="F13" s="473" t="s">
        <v>493</v>
      </c>
      <c r="G13" s="473" t="s">
        <v>544</v>
      </c>
      <c r="H13" s="511" t="s">
        <v>217</v>
      </c>
      <c r="I13" s="511" t="s">
        <v>111</v>
      </c>
      <c r="J13" s="512">
        <v>501</v>
      </c>
      <c r="K13" s="511" t="s">
        <v>854</v>
      </c>
      <c r="L13" s="513">
        <v>45602</v>
      </c>
      <c r="M13" s="535">
        <v>501</v>
      </c>
      <c r="N13" s="224">
        <f t="shared" si="1"/>
        <v>0</v>
      </c>
      <c r="O13" s="223" t="s">
        <v>512</v>
      </c>
      <c r="P13" s="511" t="s">
        <v>753</v>
      </c>
      <c r="Q13" s="512" t="s">
        <v>790</v>
      </c>
      <c r="R13" s="222" t="s">
        <v>677</v>
      </c>
      <c r="S13" s="225">
        <v>45570</v>
      </c>
      <c r="T13" s="480">
        <v>45608</v>
      </c>
      <c r="U13" s="498"/>
      <c r="V13" s="488" t="s">
        <v>812</v>
      </c>
      <c r="W13" s="143"/>
      <c r="X13" s="140" t="s">
        <v>659</v>
      </c>
      <c r="Y13" s="140"/>
      <c r="Z13" s="491">
        <v>500</v>
      </c>
      <c r="AA13" s="161" t="s">
        <v>701</v>
      </c>
      <c r="AB13" s="461"/>
      <c r="AC13" s="461"/>
      <c r="AD13" s="573">
        <v>75</v>
      </c>
      <c r="AE13" s="584">
        <v>30.973800000000001</v>
      </c>
      <c r="AF13" s="573">
        <v>71.668599999999998</v>
      </c>
      <c r="AG13" s="580">
        <f t="shared" si="2"/>
        <v>37575</v>
      </c>
      <c r="AH13" s="580">
        <f t="shared" si="3"/>
        <v>15517.873800000001</v>
      </c>
      <c r="AI13" s="580">
        <f t="shared" si="4"/>
        <v>35905.9686</v>
      </c>
    </row>
    <row r="14" spans="1:36" s="156" customFormat="1" ht="13.5" hidden="1" customHeight="1" x14ac:dyDescent="0.25">
      <c r="A14" s="199">
        <f t="shared" si="0"/>
        <v>12</v>
      </c>
      <c r="B14" s="199" t="s">
        <v>433</v>
      </c>
      <c r="C14" s="233" t="s">
        <v>262</v>
      </c>
      <c r="D14" s="225">
        <v>45527</v>
      </c>
      <c r="E14" s="473" t="s">
        <v>718</v>
      </c>
      <c r="F14" s="473" t="s">
        <v>493</v>
      </c>
      <c r="G14" s="473" t="s">
        <v>544</v>
      </c>
      <c r="H14" s="511" t="s">
        <v>217</v>
      </c>
      <c r="I14" s="511" t="s">
        <v>111</v>
      </c>
      <c r="J14" s="474">
        <v>6671</v>
      </c>
      <c r="K14" s="473" t="s">
        <v>777</v>
      </c>
      <c r="L14" s="509">
        <v>45606</v>
      </c>
      <c r="M14" s="474">
        <v>6671</v>
      </c>
      <c r="N14" s="224">
        <f t="shared" si="1"/>
        <v>0</v>
      </c>
      <c r="O14" s="223" t="s">
        <v>512</v>
      </c>
      <c r="P14" s="511" t="s">
        <v>753</v>
      </c>
      <c r="Q14" s="474" t="s">
        <v>795</v>
      </c>
      <c r="R14" s="222"/>
      <c r="S14" s="241">
        <v>45601</v>
      </c>
      <c r="T14" s="566">
        <v>45636</v>
      </c>
      <c r="U14" s="498"/>
      <c r="V14" s="143" t="s">
        <v>832</v>
      </c>
      <c r="W14" s="143"/>
      <c r="X14" s="140"/>
      <c r="Y14" s="140"/>
      <c r="Z14" s="492"/>
      <c r="AA14" s="161"/>
      <c r="AB14" s="461"/>
      <c r="AC14" s="461"/>
      <c r="AD14" s="573">
        <v>55</v>
      </c>
      <c r="AE14" s="584">
        <v>8.3201999999999998</v>
      </c>
      <c r="AF14" s="573">
        <v>20</v>
      </c>
      <c r="AG14" s="580">
        <f t="shared" si="2"/>
        <v>366905</v>
      </c>
      <c r="AH14" s="580">
        <f t="shared" si="3"/>
        <v>55504.054199999999</v>
      </c>
      <c r="AI14" s="580">
        <f t="shared" si="4"/>
        <v>133420</v>
      </c>
    </row>
    <row r="15" spans="1:36" s="156" customFormat="1" ht="13.5" customHeight="1" x14ac:dyDescent="0.25">
      <c r="A15" s="199">
        <f t="shared" si="0"/>
        <v>13</v>
      </c>
      <c r="B15" s="199" t="s">
        <v>433</v>
      </c>
      <c r="C15" s="233" t="s">
        <v>262</v>
      </c>
      <c r="D15" s="225">
        <v>45498</v>
      </c>
      <c r="E15" s="511" t="s">
        <v>643</v>
      </c>
      <c r="F15" s="473" t="s">
        <v>493</v>
      </c>
      <c r="G15" s="473" t="s">
        <v>544</v>
      </c>
      <c r="H15" s="511" t="s">
        <v>217</v>
      </c>
      <c r="I15" s="511" t="s">
        <v>111</v>
      </c>
      <c r="J15" s="512">
        <v>2010</v>
      </c>
      <c r="K15" s="511" t="s">
        <v>599</v>
      </c>
      <c r="L15" s="535"/>
      <c r="M15" s="535">
        <v>2010</v>
      </c>
      <c r="N15" s="224">
        <f t="shared" si="1"/>
        <v>0</v>
      </c>
      <c r="O15" s="223" t="s">
        <v>512</v>
      </c>
      <c r="P15" s="511" t="s">
        <v>753</v>
      </c>
      <c r="Q15" s="512" t="s">
        <v>790</v>
      </c>
      <c r="R15" s="222" t="s">
        <v>690</v>
      </c>
      <c r="S15" s="225">
        <v>45577</v>
      </c>
      <c r="T15" s="480">
        <v>45608</v>
      </c>
      <c r="U15" s="531"/>
      <c r="V15" s="465" t="s">
        <v>747</v>
      </c>
      <c r="W15" s="143" t="s">
        <v>658</v>
      </c>
      <c r="X15" s="140" t="s">
        <v>657</v>
      </c>
      <c r="Y15" s="140"/>
      <c r="Z15" s="492">
        <v>460</v>
      </c>
      <c r="AA15" s="456" t="s">
        <v>702</v>
      </c>
      <c r="AB15" s="461"/>
      <c r="AC15" s="461"/>
      <c r="AD15" s="573">
        <v>48.5</v>
      </c>
      <c r="AE15" s="584">
        <v>10.2479</v>
      </c>
      <c r="AF15" s="573">
        <v>33.5</v>
      </c>
      <c r="AG15" s="580">
        <f t="shared" si="2"/>
        <v>97485</v>
      </c>
      <c r="AH15" s="580">
        <f t="shared" si="3"/>
        <v>20598.278999999999</v>
      </c>
      <c r="AI15" s="580">
        <f t="shared" si="4"/>
        <v>67335</v>
      </c>
    </row>
    <row r="16" spans="1:36" s="156" customFormat="1" ht="13.5" customHeight="1" x14ac:dyDescent="0.25">
      <c r="A16" s="199">
        <f t="shared" si="0"/>
        <v>14</v>
      </c>
      <c r="B16" s="199" t="s">
        <v>433</v>
      </c>
      <c r="C16" s="233" t="s">
        <v>262</v>
      </c>
      <c r="D16" s="225">
        <v>45407</v>
      </c>
      <c r="E16" s="223" t="s">
        <v>643</v>
      </c>
      <c r="F16" s="223" t="s">
        <v>493</v>
      </c>
      <c r="G16" s="223" t="s">
        <v>544</v>
      </c>
      <c r="H16" s="511" t="s">
        <v>217</v>
      </c>
      <c r="I16" s="511" t="s">
        <v>111</v>
      </c>
      <c r="J16" s="224">
        <v>1999</v>
      </c>
      <c r="K16" s="494" t="s">
        <v>526</v>
      </c>
      <c r="L16" s="225">
        <v>45516</v>
      </c>
      <c r="M16" s="224">
        <v>1999</v>
      </c>
      <c r="N16" s="224">
        <v>0</v>
      </c>
      <c r="O16" s="223" t="s">
        <v>512</v>
      </c>
      <c r="P16" s="223"/>
      <c r="Q16" s="224" t="s">
        <v>790</v>
      </c>
      <c r="R16" s="225"/>
      <c r="S16" s="225">
        <f>T16-35</f>
        <v>45482</v>
      </c>
      <c r="T16" s="140">
        <v>45517</v>
      </c>
      <c r="U16" s="225" t="s">
        <v>799</v>
      </c>
      <c r="V16" s="469" t="s">
        <v>12</v>
      </c>
      <c r="W16" s="222" t="s">
        <v>434</v>
      </c>
      <c r="X16" s="225"/>
      <c r="Y16" s="225"/>
      <c r="Z16" s="489">
        <v>111</v>
      </c>
      <c r="AA16" s="331" t="s">
        <v>288</v>
      </c>
      <c r="AB16" s="425"/>
      <c r="AC16" s="425"/>
      <c r="AD16" s="573">
        <v>48.5</v>
      </c>
      <c r="AE16" s="584">
        <v>7.5640999999999998</v>
      </c>
      <c r="AF16" s="573">
        <v>33.5</v>
      </c>
      <c r="AG16" s="580">
        <f t="shared" si="2"/>
        <v>96951.5</v>
      </c>
      <c r="AH16" s="580">
        <f t="shared" si="3"/>
        <v>15120.635899999999</v>
      </c>
      <c r="AI16" s="580">
        <f t="shared" si="4"/>
        <v>66966.5</v>
      </c>
    </row>
    <row r="17" spans="1:35" s="462" customFormat="1" ht="13.5" customHeight="1" x14ac:dyDescent="0.25">
      <c r="A17" s="199">
        <f t="shared" si="0"/>
        <v>15</v>
      </c>
      <c r="B17" s="199" t="s">
        <v>433</v>
      </c>
      <c r="C17" s="233" t="s">
        <v>262</v>
      </c>
      <c r="D17" s="225">
        <v>45527</v>
      </c>
      <c r="E17" s="473" t="s">
        <v>643</v>
      </c>
      <c r="F17" s="473" t="s">
        <v>493</v>
      </c>
      <c r="G17" s="473" t="s">
        <v>149</v>
      </c>
      <c r="H17" s="511" t="s">
        <v>217</v>
      </c>
      <c r="I17" s="511" t="s">
        <v>111</v>
      </c>
      <c r="J17" s="474">
        <v>1563</v>
      </c>
      <c r="K17" s="473" t="s">
        <v>325</v>
      </c>
      <c r="L17" s="509">
        <v>45615</v>
      </c>
      <c r="M17" s="474">
        <v>1563</v>
      </c>
      <c r="N17" s="224">
        <f t="shared" ref="N17:N46" si="5">J17-M17</f>
        <v>0</v>
      </c>
      <c r="O17" s="473" t="s">
        <v>111</v>
      </c>
      <c r="P17" s="473"/>
      <c r="Q17" s="474" t="s">
        <v>790</v>
      </c>
      <c r="R17" s="222"/>
      <c r="S17" s="225">
        <v>45599</v>
      </c>
      <c r="T17" s="542">
        <v>45636</v>
      </c>
      <c r="U17" s="478"/>
      <c r="V17" s="465" t="s">
        <v>801</v>
      </c>
      <c r="W17" s="143"/>
      <c r="X17" s="140"/>
      <c r="Y17" s="140"/>
      <c r="Z17" s="492"/>
      <c r="AA17" s="161"/>
      <c r="AB17" s="461"/>
      <c r="AC17" s="461"/>
      <c r="AD17" s="573">
        <v>48.5</v>
      </c>
      <c r="AE17" s="584">
        <v>9.0566999999999993</v>
      </c>
      <c r="AF17" s="573">
        <v>33.5</v>
      </c>
      <c r="AG17" s="580">
        <f t="shared" si="2"/>
        <v>75805.5</v>
      </c>
      <c r="AH17" s="580">
        <f t="shared" si="3"/>
        <v>14155.622099999999</v>
      </c>
      <c r="AI17" s="580">
        <f t="shared" si="4"/>
        <v>52360.5</v>
      </c>
    </row>
    <row r="18" spans="1:35" s="156" customFormat="1" ht="13.5" hidden="1" customHeight="1" x14ac:dyDescent="0.25">
      <c r="A18" s="199">
        <f t="shared" si="0"/>
        <v>16</v>
      </c>
      <c r="B18" s="199" t="s">
        <v>433</v>
      </c>
      <c r="C18" s="233" t="s">
        <v>262</v>
      </c>
      <c r="D18" s="225">
        <v>45477</v>
      </c>
      <c r="E18" s="473" t="s">
        <v>608</v>
      </c>
      <c r="F18" s="473" t="s">
        <v>493</v>
      </c>
      <c r="G18" s="473" t="s">
        <v>544</v>
      </c>
      <c r="H18" s="511" t="s">
        <v>217</v>
      </c>
      <c r="I18" s="511" t="s">
        <v>111</v>
      </c>
      <c r="J18" s="332">
        <v>448</v>
      </c>
      <c r="K18" s="473" t="s">
        <v>845</v>
      </c>
      <c r="L18" s="474"/>
      <c r="M18" s="474">
        <v>448</v>
      </c>
      <c r="N18" s="224">
        <f t="shared" si="5"/>
        <v>0</v>
      </c>
      <c r="O18" s="223" t="s">
        <v>512</v>
      </c>
      <c r="P18" s="534" t="s">
        <v>735</v>
      </c>
      <c r="Q18" s="224" t="s">
        <v>790</v>
      </c>
      <c r="R18" s="225"/>
      <c r="S18" s="225">
        <f>T18-35</f>
        <v>45573</v>
      </c>
      <c r="T18" s="140">
        <v>45608</v>
      </c>
      <c r="U18" s="241" t="s">
        <v>486</v>
      </c>
      <c r="V18" s="143" t="s">
        <v>823</v>
      </c>
      <c r="W18" s="143"/>
      <c r="X18" s="140"/>
      <c r="Y18" s="140"/>
      <c r="Z18" s="490"/>
      <c r="AA18" s="161"/>
      <c r="AB18" s="170" t="s">
        <v>618</v>
      </c>
      <c r="AC18" s="170"/>
      <c r="AD18" s="573">
        <v>89</v>
      </c>
      <c r="AE18" s="584">
        <v>32.134300000000003</v>
      </c>
      <c r="AF18" s="573">
        <v>87.42</v>
      </c>
      <c r="AG18" s="580">
        <f t="shared" si="2"/>
        <v>39872</v>
      </c>
      <c r="AH18" s="580">
        <f t="shared" si="3"/>
        <v>14396.166400000002</v>
      </c>
      <c r="AI18" s="580">
        <f t="shared" si="4"/>
        <v>39164.160000000003</v>
      </c>
    </row>
    <row r="19" spans="1:35" s="462" customFormat="1" ht="13.5" hidden="1" customHeight="1" x14ac:dyDescent="0.25">
      <c r="A19" s="199">
        <f t="shared" si="0"/>
        <v>17</v>
      </c>
      <c r="B19" s="199" t="s">
        <v>433</v>
      </c>
      <c r="C19" s="233" t="s">
        <v>262</v>
      </c>
      <c r="D19" s="225">
        <v>45464</v>
      </c>
      <c r="E19" s="223" t="s">
        <v>826</v>
      </c>
      <c r="F19" s="223" t="s">
        <v>493</v>
      </c>
      <c r="G19" s="223" t="s">
        <v>544</v>
      </c>
      <c r="H19" s="511" t="s">
        <v>217</v>
      </c>
      <c r="I19" s="511" t="s">
        <v>111</v>
      </c>
      <c r="J19" s="224">
        <v>2329</v>
      </c>
      <c r="K19" s="223" t="s">
        <v>774</v>
      </c>
      <c r="L19" s="225">
        <v>45582</v>
      </c>
      <c r="M19" s="224">
        <v>2329</v>
      </c>
      <c r="N19" s="224">
        <f t="shared" si="5"/>
        <v>0</v>
      </c>
      <c r="O19" s="223" t="s">
        <v>111</v>
      </c>
      <c r="P19" s="223" t="s">
        <v>733</v>
      </c>
      <c r="Q19" s="224" t="s">
        <v>790</v>
      </c>
      <c r="R19" s="225"/>
      <c r="S19" s="225">
        <v>45566</v>
      </c>
      <c r="T19" s="140" t="s">
        <v>825</v>
      </c>
      <c r="U19" s="225" t="s">
        <v>799</v>
      </c>
      <c r="V19" s="143" t="s">
        <v>217</v>
      </c>
      <c r="W19" s="143"/>
      <c r="X19" s="140"/>
      <c r="Y19" s="140"/>
      <c r="Z19" s="490"/>
      <c r="AA19" s="161"/>
      <c r="AB19" s="170"/>
      <c r="AC19" s="170"/>
      <c r="AD19" s="573">
        <v>56.5</v>
      </c>
      <c r="AE19" s="584">
        <v>10.297800000000001</v>
      </c>
      <c r="AF19" s="573">
        <v>26.32</v>
      </c>
      <c r="AG19" s="580">
        <f t="shared" si="2"/>
        <v>131588.5</v>
      </c>
      <c r="AH19" s="580">
        <f t="shared" si="3"/>
        <v>23983.5762</v>
      </c>
      <c r="AI19" s="580">
        <f t="shared" si="4"/>
        <v>61299.28</v>
      </c>
    </row>
    <row r="20" spans="1:35" s="462" customFormat="1" ht="14.25" hidden="1" customHeight="1" x14ac:dyDescent="0.25">
      <c r="A20" s="199">
        <f t="shared" si="0"/>
        <v>18</v>
      </c>
      <c r="B20" s="199" t="s">
        <v>433</v>
      </c>
      <c r="C20" s="233" t="s">
        <v>262</v>
      </c>
      <c r="D20" s="225">
        <v>45464</v>
      </c>
      <c r="E20" s="223" t="s">
        <v>818</v>
      </c>
      <c r="F20" s="223" t="s">
        <v>493</v>
      </c>
      <c r="G20" s="223" t="s">
        <v>544</v>
      </c>
      <c r="H20" s="511" t="s">
        <v>217</v>
      </c>
      <c r="I20" s="511" t="s">
        <v>111</v>
      </c>
      <c r="J20" s="224">
        <v>2367</v>
      </c>
      <c r="K20" s="223" t="s">
        <v>199</v>
      </c>
      <c r="L20" s="224"/>
      <c r="M20" s="224">
        <v>2367</v>
      </c>
      <c r="N20" s="224">
        <f t="shared" si="5"/>
        <v>0</v>
      </c>
      <c r="O20" s="223" t="s">
        <v>512</v>
      </c>
      <c r="P20" s="223" t="s">
        <v>733</v>
      </c>
      <c r="Q20" s="224" t="s">
        <v>790</v>
      </c>
      <c r="R20" s="225"/>
      <c r="S20" s="225">
        <v>45566</v>
      </c>
      <c r="T20" s="140">
        <v>45608</v>
      </c>
      <c r="U20" s="140"/>
      <c r="V20" s="143" t="s">
        <v>765</v>
      </c>
      <c r="W20" s="143"/>
      <c r="X20" s="140"/>
      <c r="Y20" s="140"/>
      <c r="Z20" s="490"/>
      <c r="AA20" s="161"/>
      <c r="AB20" s="170"/>
      <c r="AC20" s="170"/>
      <c r="AD20" s="573">
        <v>44</v>
      </c>
      <c r="AE20" s="584">
        <v>7.4278000000000004</v>
      </c>
      <c r="AF20" s="573">
        <v>19.97</v>
      </c>
      <c r="AG20" s="580">
        <f t="shared" si="2"/>
        <v>104148</v>
      </c>
      <c r="AH20" s="580">
        <f t="shared" si="3"/>
        <v>17581.602600000002</v>
      </c>
      <c r="AI20" s="580">
        <f t="shared" si="4"/>
        <v>47268.99</v>
      </c>
    </row>
    <row r="21" spans="1:35" s="462" customFormat="1" ht="13.5" hidden="1" customHeight="1" x14ac:dyDescent="0.25">
      <c r="A21" s="199">
        <f t="shared" si="0"/>
        <v>19</v>
      </c>
      <c r="B21" s="199" t="s">
        <v>433</v>
      </c>
      <c r="C21" s="233" t="s">
        <v>262</v>
      </c>
      <c r="D21" s="225">
        <v>45498</v>
      </c>
      <c r="E21" s="511" t="s">
        <v>644</v>
      </c>
      <c r="F21" s="473" t="s">
        <v>493</v>
      </c>
      <c r="G21" s="473" t="s">
        <v>544</v>
      </c>
      <c r="H21" s="511" t="s">
        <v>217</v>
      </c>
      <c r="I21" s="511" t="s">
        <v>111</v>
      </c>
      <c r="J21" s="512">
        <v>1051</v>
      </c>
      <c r="K21" s="511" t="s">
        <v>797</v>
      </c>
      <c r="L21" s="535"/>
      <c r="M21" s="535">
        <v>1051</v>
      </c>
      <c r="N21" s="224">
        <f t="shared" si="5"/>
        <v>0</v>
      </c>
      <c r="O21" s="536" t="s">
        <v>512</v>
      </c>
      <c r="P21" s="511" t="s">
        <v>793</v>
      </c>
      <c r="Q21" s="512"/>
      <c r="R21" s="222" t="s">
        <v>679</v>
      </c>
      <c r="S21" s="225">
        <v>45601</v>
      </c>
      <c r="T21" s="480">
        <v>45650</v>
      </c>
      <c r="U21" s="555"/>
      <c r="V21" s="465" t="s">
        <v>815</v>
      </c>
      <c r="W21" s="465" t="s">
        <v>691</v>
      </c>
      <c r="X21" s="550" t="s">
        <v>659</v>
      </c>
      <c r="Y21" s="550"/>
      <c r="Z21" s="551">
        <v>3484</v>
      </c>
      <c r="AA21" s="556" t="s">
        <v>694</v>
      </c>
      <c r="AB21" s="553"/>
      <c r="AC21" s="553"/>
      <c r="AD21" s="573">
        <v>50.5</v>
      </c>
      <c r="AE21" s="584">
        <v>24.064</v>
      </c>
      <c r="AF21" s="573">
        <v>42.39</v>
      </c>
      <c r="AG21" s="580">
        <f t="shared" si="2"/>
        <v>53075.5</v>
      </c>
      <c r="AH21" s="580">
        <f t="shared" si="3"/>
        <v>25291.263999999999</v>
      </c>
      <c r="AI21" s="580">
        <f t="shared" si="4"/>
        <v>44551.89</v>
      </c>
    </row>
    <row r="22" spans="1:35" s="462" customFormat="1" ht="13.5" hidden="1" customHeight="1" x14ac:dyDescent="0.25">
      <c r="A22" s="199">
        <f t="shared" si="0"/>
        <v>20</v>
      </c>
      <c r="B22" s="199" t="s">
        <v>433</v>
      </c>
      <c r="C22" s="233" t="s">
        <v>262</v>
      </c>
      <c r="D22" s="225">
        <v>45464</v>
      </c>
      <c r="E22" s="223" t="s">
        <v>817</v>
      </c>
      <c r="F22" s="223" t="s">
        <v>493</v>
      </c>
      <c r="G22" s="223" t="s">
        <v>544</v>
      </c>
      <c r="H22" s="511" t="s">
        <v>217</v>
      </c>
      <c r="I22" s="511" t="s">
        <v>111</v>
      </c>
      <c r="J22" s="224">
        <v>4665</v>
      </c>
      <c r="K22" s="223" t="s">
        <v>853</v>
      </c>
      <c r="L22" s="225">
        <v>45597</v>
      </c>
      <c r="M22" s="224">
        <v>4665</v>
      </c>
      <c r="N22" s="224">
        <f t="shared" si="5"/>
        <v>0</v>
      </c>
      <c r="O22" s="223" t="s">
        <v>512</v>
      </c>
      <c r="P22" s="223" t="s">
        <v>733</v>
      </c>
      <c r="Q22" s="224" t="s">
        <v>790</v>
      </c>
      <c r="R22" s="225"/>
      <c r="S22" s="225">
        <v>45570</v>
      </c>
      <c r="T22" s="140">
        <v>45608</v>
      </c>
      <c r="U22" s="140"/>
      <c r="V22" s="143" t="s">
        <v>765</v>
      </c>
      <c r="W22" s="143"/>
      <c r="X22" s="140"/>
      <c r="Y22" s="140"/>
      <c r="Z22" s="490"/>
      <c r="AA22" s="161"/>
      <c r="AB22" s="170"/>
      <c r="AC22" s="170"/>
      <c r="AD22" s="573">
        <v>40.5</v>
      </c>
      <c r="AE22" s="584">
        <v>7.8704000000000001</v>
      </c>
      <c r="AF22" s="573">
        <v>23</v>
      </c>
      <c r="AG22" s="580">
        <f t="shared" si="2"/>
        <v>188932.5</v>
      </c>
      <c r="AH22" s="580">
        <f t="shared" si="3"/>
        <v>36715.415999999997</v>
      </c>
      <c r="AI22" s="580">
        <f t="shared" si="4"/>
        <v>107295</v>
      </c>
    </row>
    <row r="23" spans="1:35" s="462" customFormat="1" ht="13.5" hidden="1" customHeight="1" x14ac:dyDescent="0.25">
      <c r="A23" s="199">
        <f t="shared" si="0"/>
        <v>21</v>
      </c>
      <c r="B23" s="199" t="s">
        <v>433</v>
      </c>
      <c r="C23" s="233" t="s">
        <v>262</v>
      </c>
      <c r="D23" s="225">
        <v>45498</v>
      </c>
      <c r="E23" s="511" t="s">
        <v>645</v>
      </c>
      <c r="F23" s="473" t="s">
        <v>493</v>
      </c>
      <c r="G23" s="473" t="s">
        <v>544</v>
      </c>
      <c r="H23" s="511" t="s">
        <v>217</v>
      </c>
      <c r="I23" s="511" t="s">
        <v>111</v>
      </c>
      <c r="J23" s="512">
        <v>4071</v>
      </c>
      <c r="K23" s="511" t="s">
        <v>776</v>
      </c>
      <c r="L23" s="513">
        <v>45589</v>
      </c>
      <c r="M23" s="535">
        <v>4071</v>
      </c>
      <c r="N23" s="224">
        <f t="shared" si="5"/>
        <v>0</v>
      </c>
      <c r="O23" s="511" t="s">
        <v>512</v>
      </c>
      <c r="P23" s="511" t="s">
        <v>753</v>
      </c>
      <c r="Q23" s="512" t="s">
        <v>790</v>
      </c>
      <c r="R23" s="222" t="s">
        <v>712</v>
      </c>
      <c r="S23" s="225">
        <v>45570</v>
      </c>
      <c r="T23" s="480" t="s">
        <v>824</v>
      </c>
      <c r="U23" s="531" t="s">
        <v>799</v>
      </c>
      <c r="V23" s="143" t="s">
        <v>820</v>
      </c>
      <c r="W23" s="143" t="s">
        <v>692</v>
      </c>
      <c r="X23" s="140" t="s">
        <v>658</v>
      </c>
      <c r="Y23" s="140"/>
      <c r="Z23" s="492">
        <v>0</v>
      </c>
      <c r="AA23" s="161" t="s">
        <v>698</v>
      </c>
      <c r="AB23" s="461"/>
      <c r="AC23" s="461"/>
      <c r="AD23" s="573">
        <v>70</v>
      </c>
      <c r="AE23" s="584">
        <v>8.1341000000000001</v>
      </c>
      <c r="AF23" s="573">
        <v>25.0366</v>
      </c>
      <c r="AG23" s="580">
        <f t="shared" si="2"/>
        <v>284970</v>
      </c>
      <c r="AH23" s="580">
        <f t="shared" si="3"/>
        <v>33113.9211</v>
      </c>
      <c r="AI23" s="580">
        <f t="shared" si="4"/>
        <v>101923.99860000001</v>
      </c>
    </row>
    <row r="24" spans="1:35" s="462" customFormat="1" ht="13.5" hidden="1" customHeight="1" x14ac:dyDescent="0.25">
      <c r="A24" s="199">
        <f t="shared" si="0"/>
        <v>22</v>
      </c>
      <c r="B24" s="199" t="s">
        <v>433</v>
      </c>
      <c r="C24" s="233" t="s">
        <v>262</v>
      </c>
      <c r="D24" s="225">
        <v>45527</v>
      </c>
      <c r="E24" s="473" t="s">
        <v>645</v>
      </c>
      <c r="F24" s="473" t="s">
        <v>493</v>
      </c>
      <c r="G24" s="473" t="s">
        <v>149</v>
      </c>
      <c r="H24" s="511" t="s">
        <v>217</v>
      </c>
      <c r="I24" s="511" t="s">
        <v>111</v>
      </c>
      <c r="J24" s="474">
        <v>2839</v>
      </c>
      <c r="K24" s="511" t="s">
        <v>849</v>
      </c>
      <c r="L24" s="474"/>
      <c r="M24" s="474">
        <v>2839</v>
      </c>
      <c r="N24" s="224">
        <f t="shared" si="5"/>
        <v>0</v>
      </c>
      <c r="O24" s="534" t="s">
        <v>111</v>
      </c>
      <c r="P24" s="473"/>
      <c r="Q24" s="474" t="s">
        <v>790</v>
      </c>
      <c r="R24" s="222"/>
      <c r="S24" s="225">
        <v>45601</v>
      </c>
      <c r="T24" s="542">
        <v>45636</v>
      </c>
      <c r="U24" s="478"/>
      <c r="V24" s="143" t="s">
        <v>802</v>
      </c>
      <c r="W24" s="143"/>
      <c r="X24" s="140"/>
      <c r="Y24" s="140"/>
      <c r="Z24" s="492"/>
      <c r="AA24" s="161"/>
      <c r="AB24" s="461"/>
      <c r="AC24" s="461"/>
      <c r="AD24" s="573">
        <v>70</v>
      </c>
      <c r="AE24" s="584">
        <v>7.5683999999999996</v>
      </c>
      <c r="AF24" s="573">
        <v>24.87</v>
      </c>
      <c r="AG24" s="580">
        <f t="shared" si="2"/>
        <v>198730</v>
      </c>
      <c r="AH24" s="580">
        <f t="shared" si="3"/>
        <v>21486.687599999997</v>
      </c>
      <c r="AI24" s="580">
        <f t="shared" si="4"/>
        <v>70605.930000000008</v>
      </c>
    </row>
    <row r="25" spans="1:35" s="462" customFormat="1" ht="13.5" hidden="1" customHeight="1" x14ac:dyDescent="0.25">
      <c r="A25" s="199">
        <f t="shared" si="0"/>
        <v>23</v>
      </c>
      <c r="B25" s="199" t="s">
        <v>433</v>
      </c>
      <c r="C25" s="233" t="s">
        <v>262</v>
      </c>
      <c r="D25" s="225">
        <v>45484</v>
      </c>
      <c r="E25" s="223" t="s">
        <v>617</v>
      </c>
      <c r="F25" s="473" t="s">
        <v>493</v>
      </c>
      <c r="G25" s="473" t="s">
        <v>544</v>
      </c>
      <c r="H25" s="511" t="s">
        <v>217</v>
      </c>
      <c r="I25" s="511" t="s">
        <v>111</v>
      </c>
      <c r="J25" s="332">
        <v>6000</v>
      </c>
      <c r="K25" s="223" t="s">
        <v>846</v>
      </c>
      <c r="L25" s="225">
        <v>45592</v>
      </c>
      <c r="M25" s="224">
        <v>6000</v>
      </c>
      <c r="N25" s="224">
        <f t="shared" si="5"/>
        <v>0</v>
      </c>
      <c r="O25" s="223" t="s">
        <v>111</v>
      </c>
      <c r="P25" s="511"/>
      <c r="Q25" s="332" t="s">
        <v>790</v>
      </c>
      <c r="R25" s="222" t="s">
        <v>680</v>
      </c>
      <c r="S25" s="225">
        <v>45580</v>
      </c>
      <c r="T25" s="480">
        <v>45615</v>
      </c>
      <c r="U25" s="531"/>
      <c r="V25" s="143"/>
      <c r="W25" s="143" t="s">
        <v>669</v>
      </c>
      <c r="X25" s="140"/>
      <c r="Y25" s="140"/>
      <c r="Z25" s="492">
        <v>460</v>
      </c>
      <c r="AA25" s="161" t="s">
        <v>697</v>
      </c>
      <c r="AB25" s="461"/>
      <c r="AC25" s="461"/>
      <c r="AD25" s="573">
        <v>56</v>
      </c>
      <c r="AE25" s="584">
        <v>15.6394</v>
      </c>
      <c r="AF25" s="573">
        <v>28.01</v>
      </c>
      <c r="AG25" s="580">
        <f t="shared" si="2"/>
        <v>336000</v>
      </c>
      <c r="AH25" s="580">
        <f t="shared" si="3"/>
        <v>93836.4</v>
      </c>
      <c r="AI25" s="580">
        <f t="shared" si="4"/>
        <v>168060</v>
      </c>
    </row>
    <row r="26" spans="1:35" s="462" customFormat="1" ht="13.5" hidden="1" customHeight="1" x14ac:dyDescent="0.25">
      <c r="A26" s="199">
        <f t="shared" si="0"/>
        <v>24</v>
      </c>
      <c r="B26" s="199" t="s">
        <v>433</v>
      </c>
      <c r="C26" s="233" t="s">
        <v>262</v>
      </c>
      <c r="D26" s="197">
        <v>45527</v>
      </c>
      <c r="E26" s="473" t="s">
        <v>719</v>
      </c>
      <c r="F26" s="473" t="s">
        <v>493</v>
      </c>
      <c r="G26" s="473" t="s">
        <v>544</v>
      </c>
      <c r="H26" s="511" t="s">
        <v>217</v>
      </c>
      <c r="I26" s="511" t="s">
        <v>111</v>
      </c>
      <c r="J26" s="474">
        <v>2168</v>
      </c>
      <c r="K26" s="473" t="s">
        <v>885</v>
      </c>
      <c r="L26" s="509">
        <v>45617</v>
      </c>
      <c r="M26" s="474">
        <v>2168</v>
      </c>
      <c r="N26" s="195">
        <f t="shared" si="5"/>
        <v>0</v>
      </c>
      <c r="O26" s="536" t="s">
        <v>111</v>
      </c>
      <c r="P26" s="486"/>
      <c r="Q26" s="230">
        <v>45593</v>
      </c>
      <c r="R26" s="465"/>
      <c r="S26" s="197">
        <v>45601</v>
      </c>
      <c r="T26" s="542">
        <v>45636</v>
      </c>
      <c r="U26" s="478"/>
      <c r="V26" s="143" t="s">
        <v>811</v>
      </c>
      <c r="W26" s="143"/>
      <c r="X26" s="140"/>
      <c r="Y26" s="140"/>
      <c r="Z26" s="492"/>
      <c r="AA26" s="161"/>
      <c r="AB26" s="461"/>
      <c r="AC26" s="461"/>
      <c r="AD26" s="573">
        <v>41</v>
      </c>
      <c r="AE26" s="584">
        <v>5.0873999999999997</v>
      </c>
      <c r="AF26" s="573">
        <v>15.9</v>
      </c>
      <c r="AG26" s="580">
        <f t="shared" si="2"/>
        <v>88888</v>
      </c>
      <c r="AH26" s="580">
        <f t="shared" si="3"/>
        <v>11029.483199999999</v>
      </c>
      <c r="AI26" s="580">
        <f t="shared" si="4"/>
        <v>34471.200000000004</v>
      </c>
    </row>
    <row r="27" spans="1:35" s="462" customFormat="1" ht="13.5" hidden="1" customHeight="1" x14ac:dyDescent="0.25">
      <c r="A27" s="199">
        <f t="shared" si="0"/>
        <v>25</v>
      </c>
      <c r="B27" s="199" t="s">
        <v>433</v>
      </c>
      <c r="C27" s="233" t="s">
        <v>262</v>
      </c>
      <c r="D27" s="225">
        <v>45498</v>
      </c>
      <c r="E27" s="511" t="s">
        <v>638</v>
      </c>
      <c r="F27" s="473" t="s">
        <v>493</v>
      </c>
      <c r="G27" s="473" t="s">
        <v>544</v>
      </c>
      <c r="H27" s="511" t="s">
        <v>217</v>
      </c>
      <c r="I27" s="511" t="s">
        <v>111</v>
      </c>
      <c r="J27" s="224">
        <v>1011</v>
      </c>
      <c r="K27" s="511" t="s">
        <v>847</v>
      </c>
      <c r="L27" s="535"/>
      <c r="M27" s="535">
        <v>1011</v>
      </c>
      <c r="N27" s="224">
        <f t="shared" si="5"/>
        <v>0</v>
      </c>
      <c r="O27" s="223" t="s">
        <v>111</v>
      </c>
      <c r="P27" s="511" t="s">
        <v>733</v>
      </c>
      <c r="Q27" s="224" t="s">
        <v>790</v>
      </c>
      <c r="R27" s="222" t="s">
        <v>710</v>
      </c>
      <c r="S27" s="225">
        <v>45570</v>
      </c>
      <c r="T27" s="480">
        <v>45622</v>
      </c>
      <c r="U27" s="531" t="s">
        <v>486</v>
      </c>
      <c r="V27" s="143" t="s">
        <v>768</v>
      </c>
      <c r="W27" s="143" t="s">
        <v>660</v>
      </c>
      <c r="X27" s="140" t="s">
        <v>657</v>
      </c>
      <c r="Y27" s="140"/>
      <c r="Z27" s="492">
        <v>300</v>
      </c>
      <c r="AA27" s="161" t="s">
        <v>699</v>
      </c>
      <c r="AB27" s="461"/>
      <c r="AC27" s="461"/>
      <c r="AD27" s="573">
        <v>55</v>
      </c>
      <c r="AE27" s="584">
        <v>11.474</v>
      </c>
      <c r="AF27" s="573">
        <v>26.563199999999998</v>
      </c>
      <c r="AG27" s="580">
        <f t="shared" si="2"/>
        <v>55605</v>
      </c>
      <c r="AH27" s="580">
        <f t="shared" si="3"/>
        <v>11600.214</v>
      </c>
      <c r="AI27" s="580">
        <f t="shared" si="4"/>
        <v>26855.395199999999</v>
      </c>
    </row>
    <row r="28" spans="1:35" s="462" customFormat="1" ht="13.5" hidden="1" customHeight="1" x14ac:dyDescent="0.25">
      <c r="A28" s="199">
        <f t="shared" si="0"/>
        <v>26</v>
      </c>
      <c r="B28" s="199" t="s">
        <v>433</v>
      </c>
      <c r="C28" s="233" t="s">
        <v>262</v>
      </c>
      <c r="D28" s="225">
        <v>45498</v>
      </c>
      <c r="E28" s="511" t="s">
        <v>646</v>
      </c>
      <c r="F28" s="473" t="s">
        <v>493</v>
      </c>
      <c r="G28" s="473" t="s">
        <v>544</v>
      </c>
      <c r="H28" s="511" t="s">
        <v>217</v>
      </c>
      <c r="I28" s="511" t="s">
        <v>111</v>
      </c>
      <c r="J28" s="512">
        <v>1500</v>
      </c>
      <c r="K28" s="511" t="s">
        <v>264</v>
      </c>
      <c r="L28" s="513">
        <v>45600</v>
      </c>
      <c r="M28" s="535">
        <v>1500</v>
      </c>
      <c r="N28" s="224">
        <f t="shared" si="5"/>
        <v>0</v>
      </c>
      <c r="O28" s="223" t="s">
        <v>111</v>
      </c>
      <c r="P28" s="511" t="s">
        <v>753</v>
      </c>
      <c r="Q28" s="512" t="s">
        <v>791</v>
      </c>
      <c r="R28" s="222" t="s">
        <v>677</v>
      </c>
      <c r="S28" s="225">
        <v>45577</v>
      </c>
      <c r="T28" s="480" t="s">
        <v>813</v>
      </c>
      <c r="U28" s="531"/>
      <c r="V28" s="522" t="s">
        <v>798</v>
      </c>
      <c r="W28" s="455"/>
      <c r="X28" s="140" t="s">
        <v>657</v>
      </c>
      <c r="Y28" s="140"/>
      <c r="Z28" s="491">
        <v>0</v>
      </c>
      <c r="AA28" s="161" t="s">
        <v>695</v>
      </c>
      <c r="AB28" s="461"/>
      <c r="AC28" s="461"/>
      <c r="AD28" s="573">
        <v>44</v>
      </c>
      <c r="AE28" s="584">
        <v>11.525</v>
      </c>
      <c r="AF28" s="573">
        <v>27.048300000000001</v>
      </c>
      <c r="AG28" s="580">
        <f t="shared" si="2"/>
        <v>66000</v>
      </c>
      <c r="AH28" s="580">
        <f t="shared" si="3"/>
        <v>17287.5</v>
      </c>
      <c r="AI28" s="580">
        <f t="shared" si="4"/>
        <v>40572.450000000004</v>
      </c>
    </row>
    <row r="29" spans="1:35" s="462" customFormat="1" ht="13.5" hidden="1" customHeight="1" x14ac:dyDescent="0.25">
      <c r="A29" s="199">
        <f t="shared" si="0"/>
        <v>27</v>
      </c>
      <c r="B29" s="199" t="s">
        <v>433</v>
      </c>
      <c r="C29" s="233" t="s">
        <v>262</v>
      </c>
      <c r="D29" s="197">
        <v>45527</v>
      </c>
      <c r="E29" s="473" t="s">
        <v>647</v>
      </c>
      <c r="F29" s="473" t="s">
        <v>493</v>
      </c>
      <c r="G29" s="473" t="s">
        <v>149</v>
      </c>
      <c r="H29" s="511" t="s">
        <v>217</v>
      </c>
      <c r="I29" s="511" t="s">
        <v>111</v>
      </c>
      <c r="J29" s="474">
        <v>499</v>
      </c>
      <c r="K29" s="534" t="s">
        <v>264</v>
      </c>
      <c r="L29" s="474"/>
      <c r="M29" s="474">
        <v>499</v>
      </c>
      <c r="N29" s="195">
        <f t="shared" si="5"/>
        <v>0</v>
      </c>
      <c r="O29" s="536" t="s">
        <v>512</v>
      </c>
      <c r="P29" s="473"/>
      <c r="Q29" s="474" t="s">
        <v>790</v>
      </c>
      <c r="R29" s="222"/>
      <c r="S29" s="197">
        <v>45601</v>
      </c>
      <c r="T29" s="531">
        <v>45629</v>
      </c>
      <c r="U29" s="542"/>
      <c r="V29" s="143" t="s">
        <v>876</v>
      </c>
      <c r="W29" s="143"/>
      <c r="X29" s="140"/>
      <c r="Y29" s="140"/>
      <c r="Z29" s="492"/>
      <c r="AA29" s="161"/>
      <c r="AB29" s="461"/>
      <c r="AC29" s="461"/>
      <c r="AD29" s="573">
        <v>61</v>
      </c>
      <c r="AE29" s="584">
        <v>5.7831000000000001</v>
      </c>
      <c r="AF29" s="573">
        <v>17.89</v>
      </c>
      <c r="AG29" s="580">
        <f t="shared" si="2"/>
        <v>30439</v>
      </c>
      <c r="AH29" s="580">
        <f t="shared" si="3"/>
        <v>2885.7669000000001</v>
      </c>
      <c r="AI29" s="580">
        <f t="shared" si="4"/>
        <v>8927.11</v>
      </c>
    </row>
    <row r="30" spans="1:35" s="462" customFormat="1" ht="13.5" hidden="1" customHeight="1" x14ac:dyDescent="0.25">
      <c r="A30" s="199">
        <f t="shared" si="0"/>
        <v>28</v>
      </c>
      <c r="B30" s="199" t="s">
        <v>433</v>
      </c>
      <c r="C30" s="233" t="s">
        <v>262</v>
      </c>
      <c r="D30" s="225">
        <v>45498</v>
      </c>
      <c r="E30" s="511" t="s">
        <v>647</v>
      </c>
      <c r="F30" s="473" t="s">
        <v>493</v>
      </c>
      <c r="G30" s="473" t="s">
        <v>544</v>
      </c>
      <c r="H30" s="511" t="s">
        <v>217</v>
      </c>
      <c r="I30" s="511" t="s">
        <v>111</v>
      </c>
      <c r="J30" s="512">
        <v>2507</v>
      </c>
      <c r="K30" s="511" t="s">
        <v>474</v>
      </c>
      <c r="L30" s="513">
        <v>45602</v>
      </c>
      <c r="M30" s="535">
        <v>2507</v>
      </c>
      <c r="N30" s="224">
        <f t="shared" si="5"/>
        <v>0</v>
      </c>
      <c r="O30" s="223" t="s">
        <v>512</v>
      </c>
      <c r="P30" s="511" t="s">
        <v>753</v>
      </c>
      <c r="Q30" s="512" t="s">
        <v>790</v>
      </c>
      <c r="R30" s="222" t="s">
        <v>713</v>
      </c>
      <c r="S30" s="225">
        <v>45570</v>
      </c>
      <c r="T30" s="480">
        <v>45629</v>
      </c>
      <c r="U30" s="554"/>
      <c r="V30" s="488" t="s">
        <v>819</v>
      </c>
      <c r="W30" s="465"/>
      <c r="X30" s="550" t="s">
        <v>658</v>
      </c>
      <c r="Y30" s="550"/>
      <c r="Z30" s="551">
        <v>0</v>
      </c>
      <c r="AA30" s="552" t="s">
        <v>698</v>
      </c>
      <c r="AB30" s="553"/>
      <c r="AC30" s="553"/>
      <c r="AD30" s="573">
        <v>61</v>
      </c>
      <c r="AE30" s="584">
        <v>6.6872999999999996</v>
      </c>
      <c r="AF30" s="573">
        <v>17.89</v>
      </c>
      <c r="AG30" s="580">
        <f t="shared" si="2"/>
        <v>152927</v>
      </c>
      <c r="AH30" s="580">
        <f t="shared" si="3"/>
        <v>16765.061099999999</v>
      </c>
      <c r="AI30" s="580">
        <f t="shared" si="4"/>
        <v>44850.23</v>
      </c>
    </row>
    <row r="31" spans="1:35" s="462" customFormat="1" ht="13.5" hidden="1" customHeight="1" x14ac:dyDescent="0.25">
      <c r="A31" s="199">
        <f t="shared" si="0"/>
        <v>29</v>
      </c>
      <c r="B31" s="199" t="s">
        <v>433</v>
      </c>
      <c r="C31" s="233" t="s">
        <v>262</v>
      </c>
      <c r="D31" s="225">
        <v>45464</v>
      </c>
      <c r="E31" s="223" t="s">
        <v>564</v>
      </c>
      <c r="F31" s="223" t="s">
        <v>493</v>
      </c>
      <c r="G31" s="223" t="s">
        <v>544</v>
      </c>
      <c r="H31" s="511" t="s">
        <v>217</v>
      </c>
      <c r="I31" s="511" t="s">
        <v>111</v>
      </c>
      <c r="J31" s="224">
        <v>10300</v>
      </c>
      <c r="K31" s="223" t="s">
        <v>621</v>
      </c>
      <c r="L31" s="225">
        <v>45563</v>
      </c>
      <c r="M31" s="224">
        <v>10300</v>
      </c>
      <c r="N31" s="224">
        <f t="shared" si="5"/>
        <v>0</v>
      </c>
      <c r="O31" s="223" t="s">
        <v>512</v>
      </c>
      <c r="P31" s="223" t="s">
        <v>749</v>
      </c>
      <c r="Q31" s="224" t="s">
        <v>790</v>
      </c>
      <c r="R31" s="225"/>
      <c r="S31" s="225">
        <v>45536</v>
      </c>
      <c r="T31" s="140">
        <v>45573</v>
      </c>
      <c r="U31" s="140" t="s">
        <v>799</v>
      </c>
      <c r="V31" s="565" t="s">
        <v>769</v>
      </c>
      <c r="W31" s="143"/>
      <c r="X31" s="140"/>
      <c r="Y31" s="140"/>
      <c r="Z31" s="490"/>
      <c r="AA31" s="161"/>
      <c r="AB31" s="170"/>
      <c r="AC31" s="170"/>
      <c r="AD31" s="573">
        <v>35</v>
      </c>
      <c r="AE31" s="584">
        <v>6.9406999999999996</v>
      </c>
      <c r="AF31" s="573">
        <v>16.12</v>
      </c>
      <c r="AG31" s="580">
        <f t="shared" si="2"/>
        <v>360500</v>
      </c>
      <c r="AH31" s="580">
        <f t="shared" si="3"/>
        <v>71489.209999999992</v>
      </c>
      <c r="AI31" s="580">
        <f t="shared" si="4"/>
        <v>166036</v>
      </c>
    </row>
    <row r="32" spans="1:35" s="497" customFormat="1" ht="20.25" hidden="1" customHeight="1" x14ac:dyDescent="0.25">
      <c r="A32" s="199">
        <f t="shared" si="0"/>
        <v>30</v>
      </c>
      <c r="B32" s="199" t="s">
        <v>433</v>
      </c>
      <c r="C32" s="233" t="s">
        <v>262</v>
      </c>
      <c r="D32" s="225">
        <v>45477</v>
      </c>
      <c r="E32" s="473" t="s">
        <v>606</v>
      </c>
      <c r="F32" s="473" t="s">
        <v>493</v>
      </c>
      <c r="G32" s="473" t="s">
        <v>544</v>
      </c>
      <c r="H32" s="511" t="s">
        <v>217</v>
      </c>
      <c r="I32" s="511" t="s">
        <v>111</v>
      </c>
      <c r="J32" s="224">
        <v>615</v>
      </c>
      <c r="K32" s="473" t="s">
        <v>587</v>
      </c>
      <c r="L32" s="509">
        <v>45589</v>
      </c>
      <c r="M32" s="474">
        <v>615</v>
      </c>
      <c r="N32" s="224">
        <f t="shared" si="5"/>
        <v>0</v>
      </c>
      <c r="O32" s="534" t="s">
        <v>111</v>
      </c>
      <c r="P32" s="534" t="s">
        <v>752</v>
      </c>
      <c r="Q32" s="224" t="s">
        <v>790</v>
      </c>
      <c r="R32" s="225"/>
      <c r="S32" s="225">
        <f>T32-35</f>
        <v>45566</v>
      </c>
      <c r="T32" s="140">
        <v>45601</v>
      </c>
      <c r="U32" s="225" t="s">
        <v>486</v>
      </c>
      <c r="V32" s="143" t="s">
        <v>765</v>
      </c>
      <c r="W32" s="143"/>
      <c r="X32" s="140"/>
      <c r="Y32" s="140"/>
      <c r="Z32" s="490"/>
      <c r="AA32" s="161"/>
      <c r="AB32" s="170"/>
      <c r="AC32" s="170"/>
      <c r="AD32" s="573">
        <v>28.5</v>
      </c>
      <c r="AE32" s="584">
        <v>16.790600000000001</v>
      </c>
      <c r="AF32" s="573">
        <v>49.5</v>
      </c>
      <c r="AG32" s="580">
        <f t="shared" si="2"/>
        <v>17527.5</v>
      </c>
      <c r="AH32" s="580">
        <f t="shared" si="3"/>
        <v>10326.219000000001</v>
      </c>
      <c r="AI32" s="580">
        <f t="shared" si="4"/>
        <v>30442.5</v>
      </c>
    </row>
    <row r="33" spans="1:36" s="462" customFormat="1" ht="13.5" hidden="1" customHeight="1" x14ac:dyDescent="0.25">
      <c r="A33" s="199">
        <f t="shared" si="0"/>
        <v>31</v>
      </c>
      <c r="B33" s="199" t="s">
        <v>433</v>
      </c>
      <c r="C33" s="233" t="s">
        <v>262</v>
      </c>
      <c r="D33" s="225">
        <v>45477</v>
      </c>
      <c r="E33" s="473" t="s">
        <v>609</v>
      </c>
      <c r="F33" s="473" t="s">
        <v>493</v>
      </c>
      <c r="G33" s="473" t="s">
        <v>544</v>
      </c>
      <c r="H33" s="511" t="s">
        <v>217</v>
      </c>
      <c r="I33" s="511" t="s">
        <v>111</v>
      </c>
      <c r="J33" s="332">
        <v>1187</v>
      </c>
      <c r="K33" s="502" t="s">
        <v>780</v>
      </c>
      <c r="L33" s="509">
        <v>45585</v>
      </c>
      <c r="M33" s="474">
        <v>1187</v>
      </c>
      <c r="N33" s="224">
        <f t="shared" si="5"/>
        <v>0</v>
      </c>
      <c r="O33" s="503" t="s">
        <v>512</v>
      </c>
      <c r="P33" s="504" t="s">
        <v>734</v>
      </c>
      <c r="Q33" s="224" t="s">
        <v>790</v>
      </c>
      <c r="R33" s="225"/>
      <c r="S33" s="225">
        <f>T33-30</f>
        <v>45557</v>
      </c>
      <c r="T33" s="140">
        <v>45587</v>
      </c>
      <c r="U33" s="225" t="s">
        <v>486</v>
      </c>
      <c r="V33" s="143" t="s">
        <v>767</v>
      </c>
      <c r="W33" s="206" t="s">
        <v>616</v>
      </c>
      <c r="X33" s="140"/>
      <c r="Y33" s="140"/>
      <c r="Z33" s="490"/>
      <c r="AA33" s="161"/>
      <c r="AB33" s="170"/>
      <c r="AC33" s="170"/>
      <c r="AD33" s="573">
        <v>41</v>
      </c>
      <c r="AE33" s="584">
        <v>8.9085000000000001</v>
      </c>
      <c r="AF33" s="573">
        <v>39.5</v>
      </c>
      <c r="AG33" s="580">
        <f t="shared" si="2"/>
        <v>48667</v>
      </c>
      <c r="AH33" s="580">
        <f t="shared" si="3"/>
        <v>10574.389499999999</v>
      </c>
      <c r="AI33" s="580">
        <f t="shared" si="4"/>
        <v>46886.5</v>
      </c>
    </row>
    <row r="34" spans="1:36" s="462" customFormat="1" ht="13.5" hidden="1" customHeight="1" x14ac:dyDescent="0.25">
      <c r="A34" s="199">
        <f t="shared" si="0"/>
        <v>32</v>
      </c>
      <c r="B34" s="199" t="s">
        <v>433</v>
      </c>
      <c r="C34" s="233" t="s">
        <v>262</v>
      </c>
      <c r="D34" s="225">
        <v>45477</v>
      </c>
      <c r="E34" s="223" t="s">
        <v>607</v>
      </c>
      <c r="F34" s="473" t="s">
        <v>493</v>
      </c>
      <c r="G34" s="473" t="s">
        <v>544</v>
      </c>
      <c r="H34" s="511" t="s">
        <v>217</v>
      </c>
      <c r="I34" s="511" t="s">
        <v>111</v>
      </c>
      <c r="J34" s="224">
        <v>299</v>
      </c>
      <c r="K34" s="223" t="s">
        <v>854</v>
      </c>
      <c r="L34" s="224"/>
      <c r="M34" s="224">
        <v>299</v>
      </c>
      <c r="N34" s="224">
        <f t="shared" si="5"/>
        <v>0</v>
      </c>
      <c r="O34" s="223" t="s">
        <v>217</v>
      </c>
      <c r="P34" s="159" t="s">
        <v>733</v>
      </c>
      <c r="Q34" s="153" t="s">
        <v>790</v>
      </c>
      <c r="R34" s="140"/>
      <c r="S34" s="225">
        <f>T34-35</f>
        <v>45580</v>
      </c>
      <c r="T34" s="140">
        <v>45615</v>
      </c>
      <c r="U34" s="140"/>
      <c r="V34" s="143" t="s">
        <v>806</v>
      </c>
      <c r="W34" s="143"/>
      <c r="X34" s="140"/>
      <c r="Y34" s="140"/>
      <c r="Z34" s="490"/>
      <c r="AA34" s="161"/>
      <c r="AB34" s="170"/>
      <c r="AC34" s="170"/>
      <c r="AD34" s="573">
        <v>65</v>
      </c>
      <c r="AE34" s="584">
        <v>19.767199999999999</v>
      </c>
      <c r="AF34" s="573">
        <v>41.11</v>
      </c>
      <c r="AG34" s="580">
        <f t="shared" si="2"/>
        <v>19435</v>
      </c>
      <c r="AH34" s="580">
        <f t="shared" si="3"/>
        <v>5910.3927999999996</v>
      </c>
      <c r="AI34" s="580">
        <f t="shared" si="4"/>
        <v>12291.89</v>
      </c>
    </row>
    <row r="35" spans="1:36" s="462" customFormat="1" ht="13.5" hidden="1" customHeight="1" x14ac:dyDescent="0.25">
      <c r="A35" s="199">
        <f t="shared" si="0"/>
        <v>33</v>
      </c>
      <c r="B35" s="199" t="s">
        <v>433</v>
      </c>
      <c r="C35" s="233" t="s">
        <v>262</v>
      </c>
      <c r="D35" s="225">
        <v>45464</v>
      </c>
      <c r="E35" s="223" t="s">
        <v>830</v>
      </c>
      <c r="F35" s="223" t="s">
        <v>493</v>
      </c>
      <c r="G35" s="223" t="s">
        <v>544</v>
      </c>
      <c r="H35" s="511" t="s">
        <v>217</v>
      </c>
      <c r="I35" s="511" t="s">
        <v>111</v>
      </c>
      <c r="J35" s="224">
        <v>6330</v>
      </c>
      <c r="K35" s="223" t="s">
        <v>621</v>
      </c>
      <c r="L35" s="225">
        <v>45582</v>
      </c>
      <c r="M35" s="224">
        <v>6330</v>
      </c>
      <c r="N35" s="224">
        <f t="shared" si="5"/>
        <v>0</v>
      </c>
      <c r="O35" s="223" t="s">
        <v>111</v>
      </c>
      <c r="P35" s="223" t="s">
        <v>732</v>
      </c>
      <c r="Q35" s="224" t="s">
        <v>790</v>
      </c>
      <c r="R35" s="225"/>
      <c r="S35" s="225">
        <v>45557</v>
      </c>
      <c r="T35" s="140">
        <v>45615</v>
      </c>
      <c r="U35" s="225" t="s">
        <v>799</v>
      </c>
      <c r="V35" s="464" t="s">
        <v>764</v>
      </c>
      <c r="W35" s="464"/>
      <c r="X35" s="140"/>
      <c r="Y35" s="140"/>
      <c r="Z35" s="490"/>
      <c r="AA35" s="161"/>
      <c r="AB35" s="170"/>
      <c r="AC35" s="170"/>
      <c r="AD35" s="573">
        <v>30</v>
      </c>
      <c r="AE35" s="584">
        <v>5.0845000000000002</v>
      </c>
      <c r="AF35" s="573">
        <v>13.25</v>
      </c>
      <c r="AG35" s="580">
        <f t="shared" si="2"/>
        <v>189900</v>
      </c>
      <c r="AH35" s="580">
        <f t="shared" si="3"/>
        <v>32184.885000000002</v>
      </c>
      <c r="AI35" s="580">
        <f t="shared" si="4"/>
        <v>83872.5</v>
      </c>
    </row>
    <row r="36" spans="1:36" s="462" customFormat="1" ht="13.5" hidden="1" customHeight="1" x14ac:dyDescent="0.25">
      <c r="A36" s="199">
        <f t="shared" si="0"/>
        <v>34</v>
      </c>
      <c r="B36" s="199" t="s">
        <v>433</v>
      </c>
      <c r="C36" s="233" t="s">
        <v>262</v>
      </c>
      <c r="D36" s="225">
        <v>45498</v>
      </c>
      <c r="E36" s="511" t="s">
        <v>648</v>
      </c>
      <c r="F36" s="511" t="s">
        <v>493</v>
      </c>
      <c r="G36" s="223" t="s">
        <v>544</v>
      </c>
      <c r="H36" s="511" t="s">
        <v>217</v>
      </c>
      <c r="I36" s="511" t="s">
        <v>111</v>
      </c>
      <c r="J36" s="512">
        <v>531</v>
      </c>
      <c r="K36" s="511" t="s">
        <v>326</v>
      </c>
      <c r="L36" s="535"/>
      <c r="M36" s="535">
        <v>531</v>
      </c>
      <c r="N36" s="224">
        <f t="shared" si="5"/>
        <v>0</v>
      </c>
      <c r="O36" s="223" t="s">
        <v>512</v>
      </c>
      <c r="P36" s="511"/>
      <c r="Q36" s="621">
        <v>45592</v>
      </c>
      <c r="R36" s="222" t="s">
        <v>681</v>
      </c>
      <c r="S36" s="222" t="s">
        <v>856</v>
      </c>
      <c r="T36" s="480">
        <v>45650</v>
      </c>
      <c r="U36" s="555"/>
      <c r="V36" s="465" t="s">
        <v>805</v>
      </c>
      <c r="W36" s="465"/>
      <c r="X36" s="550" t="s">
        <v>659</v>
      </c>
      <c r="Y36" s="550"/>
      <c r="Z36" s="551">
        <v>1670</v>
      </c>
      <c r="AA36" s="552" t="s">
        <v>707</v>
      </c>
      <c r="AB36" s="553"/>
      <c r="AC36" s="553"/>
      <c r="AD36" s="573">
        <v>30</v>
      </c>
      <c r="AE36" s="584">
        <v>12.337</v>
      </c>
      <c r="AF36" s="573">
        <v>38.65</v>
      </c>
      <c r="AG36" s="580">
        <f t="shared" si="2"/>
        <v>15930</v>
      </c>
      <c r="AH36" s="580">
        <f t="shared" si="3"/>
        <v>6550.9470000000001</v>
      </c>
      <c r="AI36" s="580">
        <f t="shared" si="4"/>
        <v>20523.149999999998</v>
      </c>
    </row>
    <row r="37" spans="1:36" s="462" customFormat="1" ht="13.5" hidden="1" customHeight="1" x14ac:dyDescent="0.25">
      <c r="A37" s="199">
        <f t="shared" si="0"/>
        <v>35</v>
      </c>
      <c r="B37" s="199" t="s">
        <v>433</v>
      </c>
      <c r="C37" s="233" t="s">
        <v>262</v>
      </c>
      <c r="D37" s="225">
        <v>45477</v>
      </c>
      <c r="E37" s="473" t="s">
        <v>605</v>
      </c>
      <c r="F37" s="473" t="s">
        <v>493</v>
      </c>
      <c r="G37" s="473" t="s">
        <v>544</v>
      </c>
      <c r="H37" s="511" t="s">
        <v>217</v>
      </c>
      <c r="I37" s="511" t="s">
        <v>111</v>
      </c>
      <c r="J37" s="224">
        <v>1777</v>
      </c>
      <c r="K37" s="473" t="s">
        <v>587</v>
      </c>
      <c r="L37" s="509">
        <v>45578</v>
      </c>
      <c r="M37" s="474">
        <v>1777</v>
      </c>
      <c r="N37" s="224">
        <f t="shared" si="5"/>
        <v>0</v>
      </c>
      <c r="O37" s="534" t="s">
        <v>512</v>
      </c>
      <c r="P37" s="534" t="s">
        <v>752</v>
      </c>
      <c r="Q37" s="224" t="s">
        <v>790</v>
      </c>
      <c r="R37" s="225"/>
      <c r="S37" s="225">
        <f>T37-35</f>
        <v>45566</v>
      </c>
      <c r="T37" s="140">
        <v>45601</v>
      </c>
      <c r="U37" s="225" t="s">
        <v>799</v>
      </c>
      <c r="V37" s="143" t="s">
        <v>765</v>
      </c>
      <c r="W37" s="143"/>
      <c r="X37" s="140"/>
      <c r="Y37" s="140"/>
      <c r="Z37" s="490"/>
      <c r="AA37" s="161"/>
      <c r="AB37" s="170"/>
      <c r="AC37" s="170"/>
      <c r="AD37" s="573">
        <v>40</v>
      </c>
      <c r="AE37" s="584">
        <v>7.3120000000000003</v>
      </c>
      <c r="AF37" s="573">
        <v>32</v>
      </c>
      <c r="AG37" s="580">
        <f t="shared" si="2"/>
        <v>71080</v>
      </c>
      <c r="AH37" s="580">
        <f t="shared" si="3"/>
        <v>12993.424000000001</v>
      </c>
      <c r="AI37" s="580">
        <f t="shared" si="4"/>
        <v>56864</v>
      </c>
    </row>
    <row r="38" spans="1:36" s="774" customFormat="1" ht="13.5" hidden="1" customHeight="1" x14ac:dyDescent="0.25">
      <c r="A38" s="199">
        <f t="shared" si="0"/>
        <v>36</v>
      </c>
      <c r="B38" s="199" t="s">
        <v>433</v>
      </c>
      <c r="C38" s="233" t="s">
        <v>262</v>
      </c>
      <c r="D38" s="197">
        <v>45527</v>
      </c>
      <c r="E38" s="473" t="s">
        <v>720</v>
      </c>
      <c r="F38" s="473" t="s">
        <v>493</v>
      </c>
      <c r="G38" s="473" t="s">
        <v>839</v>
      </c>
      <c r="H38" s="511" t="s">
        <v>217</v>
      </c>
      <c r="I38" s="511" t="s">
        <v>111</v>
      </c>
      <c r="J38" s="474">
        <v>2004</v>
      </c>
      <c r="K38" s="473" t="s">
        <v>467</v>
      </c>
      <c r="L38" s="509">
        <v>45617</v>
      </c>
      <c r="M38" s="474">
        <v>2004</v>
      </c>
      <c r="N38" s="224">
        <f t="shared" si="5"/>
        <v>0</v>
      </c>
      <c r="O38" s="534" t="s">
        <v>512</v>
      </c>
      <c r="P38" s="511" t="s">
        <v>753</v>
      </c>
      <c r="Q38" s="474" t="s">
        <v>796</v>
      </c>
      <c r="R38" s="222"/>
      <c r="S38" s="197">
        <v>45611</v>
      </c>
      <c r="T38" s="479">
        <v>45643</v>
      </c>
      <c r="U38" s="479"/>
      <c r="V38" s="488"/>
      <c r="W38" s="465"/>
      <c r="X38" s="550"/>
      <c r="Y38" s="550"/>
      <c r="Z38" s="551"/>
      <c r="AA38" s="552"/>
      <c r="AB38" s="553"/>
      <c r="AC38" s="553"/>
      <c r="AD38" s="771">
        <v>67</v>
      </c>
      <c r="AE38" s="772">
        <v>8.0014000000000003</v>
      </c>
      <c r="AF38" s="771">
        <v>23.7</v>
      </c>
      <c r="AG38" s="773">
        <f t="shared" si="2"/>
        <v>134268</v>
      </c>
      <c r="AH38" s="773">
        <f t="shared" si="3"/>
        <v>16034.8056</v>
      </c>
      <c r="AI38" s="773">
        <f t="shared" si="4"/>
        <v>47494.799999999996</v>
      </c>
    </row>
    <row r="39" spans="1:36" s="774" customFormat="1" ht="13.5" hidden="1" customHeight="1" x14ac:dyDescent="0.25">
      <c r="A39" s="768">
        <f t="shared" si="0"/>
        <v>37</v>
      </c>
      <c r="B39" s="768" t="s">
        <v>433</v>
      </c>
      <c r="C39" s="769" t="s">
        <v>262</v>
      </c>
      <c r="D39" s="550">
        <v>45498</v>
      </c>
      <c r="E39" s="485" t="s">
        <v>639</v>
      </c>
      <c r="F39" s="486" t="s">
        <v>493</v>
      </c>
      <c r="G39" s="485" t="s">
        <v>544</v>
      </c>
      <c r="H39" s="485" t="s">
        <v>217</v>
      </c>
      <c r="I39" s="485" t="s">
        <v>111</v>
      </c>
      <c r="J39" s="770">
        <v>4675</v>
      </c>
      <c r="K39" s="485" t="s">
        <v>848</v>
      </c>
      <c r="L39" s="775">
        <v>45594</v>
      </c>
      <c r="M39" s="776">
        <v>4675</v>
      </c>
      <c r="N39" s="770">
        <f t="shared" si="5"/>
        <v>0</v>
      </c>
      <c r="O39" s="485" t="s">
        <v>111</v>
      </c>
      <c r="P39" s="485" t="s">
        <v>753</v>
      </c>
      <c r="Q39" s="770" t="s">
        <v>790</v>
      </c>
      <c r="R39" s="465" t="s">
        <v>714</v>
      </c>
      <c r="S39" s="550">
        <v>45577</v>
      </c>
      <c r="T39" s="555">
        <v>45615</v>
      </c>
      <c r="U39" s="555"/>
      <c r="V39" s="465" t="s">
        <v>770</v>
      </c>
      <c r="W39" s="465" t="s">
        <v>663</v>
      </c>
      <c r="X39" s="550" t="s">
        <v>657</v>
      </c>
      <c r="Y39" s="550"/>
      <c r="Z39" s="551">
        <v>0</v>
      </c>
      <c r="AA39" s="552" t="s">
        <v>698</v>
      </c>
      <c r="AB39" s="553"/>
      <c r="AC39" s="553"/>
      <c r="AD39" s="771">
        <v>81.5</v>
      </c>
      <c r="AE39" s="772">
        <v>9.7912999999999997</v>
      </c>
      <c r="AF39" s="771">
        <v>35.5</v>
      </c>
      <c r="AG39" s="773">
        <f t="shared" si="2"/>
        <v>381012.5</v>
      </c>
      <c r="AH39" s="773">
        <f t="shared" si="3"/>
        <v>45774.327499999999</v>
      </c>
      <c r="AI39" s="773">
        <f t="shared" si="4"/>
        <v>165962.5</v>
      </c>
    </row>
    <row r="40" spans="1:36" s="462" customFormat="1" ht="13.5" hidden="1" customHeight="1" x14ac:dyDescent="0.25">
      <c r="A40" s="199">
        <f t="shared" si="0"/>
        <v>38</v>
      </c>
      <c r="B40" s="199" t="s">
        <v>433</v>
      </c>
      <c r="C40" s="233" t="s">
        <v>262</v>
      </c>
      <c r="D40" s="225">
        <v>45498</v>
      </c>
      <c r="E40" s="511" t="s">
        <v>649</v>
      </c>
      <c r="F40" s="473" t="s">
        <v>493</v>
      </c>
      <c r="G40" s="473" t="s">
        <v>544</v>
      </c>
      <c r="H40" s="511" t="s">
        <v>217</v>
      </c>
      <c r="I40" s="511" t="s">
        <v>111</v>
      </c>
      <c r="J40" s="512">
        <v>1008</v>
      </c>
      <c r="K40" s="511" t="s">
        <v>474</v>
      </c>
      <c r="L40" s="513">
        <v>45587</v>
      </c>
      <c r="M40" s="535">
        <v>1008</v>
      </c>
      <c r="N40" s="224">
        <f t="shared" si="5"/>
        <v>0</v>
      </c>
      <c r="O40" s="511" t="s">
        <v>512</v>
      </c>
      <c r="P40" s="511" t="s">
        <v>753</v>
      </c>
      <c r="Q40" s="512" t="s">
        <v>790</v>
      </c>
      <c r="R40" s="222" t="s">
        <v>713</v>
      </c>
      <c r="S40" s="225">
        <v>45570</v>
      </c>
      <c r="T40" s="480">
        <v>45601</v>
      </c>
      <c r="U40" s="531" t="s">
        <v>799</v>
      </c>
      <c r="V40" s="143"/>
      <c r="W40" s="143"/>
      <c r="X40" s="140" t="s">
        <v>657</v>
      </c>
      <c r="Y40" s="140"/>
      <c r="Z40" s="492">
        <v>0</v>
      </c>
      <c r="AA40" s="161"/>
      <c r="AB40" s="461"/>
      <c r="AC40" s="461"/>
      <c r="AD40" s="573">
        <v>68</v>
      </c>
      <c r="AE40" s="584">
        <v>7.5467000000000004</v>
      </c>
      <c r="AF40" s="573">
        <v>23.38</v>
      </c>
      <c r="AG40" s="580">
        <f t="shared" si="2"/>
        <v>68544</v>
      </c>
      <c r="AH40" s="580">
        <f t="shared" si="3"/>
        <v>7607.0736000000006</v>
      </c>
      <c r="AI40" s="580">
        <f t="shared" si="4"/>
        <v>23567.039999999997</v>
      </c>
    </row>
    <row r="41" spans="1:36" s="462" customFormat="1" ht="13.5" hidden="1" customHeight="1" x14ac:dyDescent="0.25">
      <c r="A41" s="199">
        <f t="shared" si="0"/>
        <v>39</v>
      </c>
      <c r="B41" s="199" t="s">
        <v>433</v>
      </c>
      <c r="C41" s="233" t="s">
        <v>262</v>
      </c>
      <c r="D41" s="225">
        <v>45498</v>
      </c>
      <c r="E41" s="511" t="s">
        <v>650</v>
      </c>
      <c r="F41" s="594" t="s">
        <v>493</v>
      </c>
      <c r="G41" s="594" t="s">
        <v>493</v>
      </c>
      <c r="H41" s="511" t="s">
        <v>217</v>
      </c>
      <c r="I41" s="511" t="s">
        <v>111</v>
      </c>
      <c r="J41" s="512">
        <v>3416</v>
      </c>
      <c r="K41" s="511" t="s">
        <v>855</v>
      </c>
      <c r="L41" s="513">
        <v>45589</v>
      </c>
      <c r="M41" s="535">
        <v>3416</v>
      </c>
      <c r="N41" s="224">
        <f t="shared" si="5"/>
        <v>0</v>
      </c>
      <c r="O41" s="511" t="s">
        <v>512</v>
      </c>
      <c r="P41" s="460" t="s">
        <v>753</v>
      </c>
      <c r="Q41" s="539">
        <v>45592</v>
      </c>
      <c r="R41" s="143" t="s">
        <v>713</v>
      </c>
      <c r="S41" s="225">
        <v>45570</v>
      </c>
      <c r="T41" s="480">
        <v>45629</v>
      </c>
      <c r="U41" s="555" t="s">
        <v>799</v>
      </c>
      <c r="V41" s="465"/>
      <c r="W41" s="465"/>
      <c r="X41" s="550" t="s">
        <v>658</v>
      </c>
      <c r="Y41" s="550"/>
      <c r="Z41" s="551">
        <v>0</v>
      </c>
      <c r="AA41" s="552" t="s">
        <v>698</v>
      </c>
      <c r="AB41" s="553"/>
      <c r="AC41" s="553"/>
      <c r="AD41" s="573">
        <v>74</v>
      </c>
      <c r="AE41" s="584">
        <v>8.7071000000000005</v>
      </c>
      <c r="AF41" s="573">
        <v>23.47</v>
      </c>
      <c r="AG41" s="580">
        <f t="shared" si="2"/>
        <v>252784</v>
      </c>
      <c r="AH41" s="580">
        <f t="shared" si="3"/>
        <v>29743.453600000001</v>
      </c>
      <c r="AI41" s="580">
        <f t="shared" si="4"/>
        <v>80173.51999999999</v>
      </c>
    </row>
    <row r="42" spans="1:36" s="462" customFormat="1" ht="13.5" hidden="1" customHeight="1" x14ac:dyDescent="0.25">
      <c r="A42" s="199">
        <f t="shared" si="0"/>
        <v>40</v>
      </c>
      <c r="B42" s="199" t="s">
        <v>433</v>
      </c>
      <c r="C42" s="233" t="s">
        <v>262</v>
      </c>
      <c r="D42" s="225">
        <v>45498</v>
      </c>
      <c r="E42" s="537" t="s">
        <v>651</v>
      </c>
      <c r="F42" s="473" t="s">
        <v>493</v>
      </c>
      <c r="G42" s="473" t="s">
        <v>544</v>
      </c>
      <c r="H42" s="511" t="s">
        <v>217</v>
      </c>
      <c r="I42" s="511" t="s">
        <v>111</v>
      </c>
      <c r="J42" s="224">
        <v>4867</v>
      </c>
      <c r="K42" s="537" t="s">
        <v>784</v>
      </c>
      <c r="L42" s="538">
        <v>45582</v>
      </c>
      <c r="M42" s="561">
        <v>4867</v>
      </c>
      <c r="N42" s="224">
        <f t="shared" si="5"/>
        <v>0</v>
      </c>
      <c r="O42" s="537" t="s">
        <v>512</v>
      </c>
      <c r="P42" s="537" t="s">
        <v>753</v>
      </c>
      <c r="Q42" s="224" t="s">
        <v>790</v>
      </c>
      <c r="R42" s="222" t="s">
        <v>682</v>
      </c>
      <c r="S42" s="225">
        <v>45570</v>
      </c>
      <c r="T42" s="563">
        <v>45601</v>
      </c>
      <c r="U42" s="532" t="s">
        <v>799</v>
      </c>
      <c r="V42" s="143" t="s">
        <v>821</v>
      </c>
      <c r="W42" s="454" t="s">
        <v>687</v>
      </c>
      <c r="X42" s="140" t="s">
        <v>657</v>
      </c>
      <c r="Y42" s="140"/>
      <c r="Z42" s="492">
        <v>600</v>
      </c>
      <c r="AA42" s="161" t="s">
        <v>704</v>
      </c>
      <c r="AB42" s="496"/>
      <c r="AC42" s="496"/>
      <c r="AD42" s="573">
        <v>65</v>
      </c>
      <c r="AE42" s="584">
        <v>6.2958999999999996</v>
      </c>
      <c r="AF42" s="573">
        <v>27.939599999999999</v>
      </c>
      <c r="AG42" s="580">
        <f t="shared" si="2"/>
        <v>316355</v>
      </c>
      <c r="AH42" s="580">
        <f t="shared" si="3"/>
        <v>30642.145299999996</v>
      </c>
      <c r="AI42" s="580">
        <f t="shared" si="4"/>
        <v>135982.03320000001</v>
      </c>
    </row>
    <row r="43" spans="1:36" s="497" customFormat="1" ht="16.5" hidden="1" customHeight="1" x14ac:dyDescent="0.25">
      <c r="A43" s="199">
        <f t="shared" si="0"/>
        <v>41</v>
      </c>
      <c r="B43" s="199" t="s">
        <v>433</v>
      </c>
      <c r="C43" s="233" t="s">
        <v>262</v>
      </c>
      <c r="D43" s="197">
        <v>45527</v>
      </c>
      <c r="E43" s="309" t="s">
        <v>651</v>
      </c>
      <c r="F43" s="473" t="s">
        <v>493</v>
      </c>
      <c r="G43" s="473" t="s">
        <v>149</v>
      </c>
      <c r="H43" s="511" t="s">
        <v>217</v>
      </c>
      <c r="I43" s="511" t="s">
        <v>111</v>
      </c>
      <c r="J43" s="195">
        <v>1560</v>
      </c>
      <c r="K43" s="309" t="s">
        <v>748</v>
      </c>
      <c r="L43" s="474"/>
      <c r="M43" s="474">
        <v>1560</v>
      </c>
      <c r="N43" s="224">
        <f t="shared" si="5"/>
        <v>0</v>
      </c>
      <c r="O43" s="537" t="s">
        <v>512</v>
      </c>
      <c r="P43" s="7"/>
      <c r="Q43" s="6" t="s">
        <v>790</v>
      </c>
      <c r="R43" s="143"/>
      <c r="S43" s="197">
        <v>45601</v>
      </c>
      <c r="T43" s="540">
        <v>45643</v>
      </c>
      <c r="U43" s="540"/>
      <c r="V43" s="206" t="s">
        <v>803</v>
      </c>
      <c r="W43" s="143"/>
      <c r="X43" s="140"/>
      <c r="Y43" s="140"/>
      <c r="Z43" s="492"/>
      <c r="AA43" s="161"/>
      <c r="AB43" s="496"/>
      <c r="AC43" s="496"/>
      <c r="AD43" s="573">
        <v>65</v>
      </c>
      <c r="AE43" s="584">
        <v>6.3136000000000001</v>
      </c>
      <c r="AF43" s="573">
        <v>27.8</v>
      </c>
      <c r="AG43" s="580">
        <f t="shared" si="2"/>
        <v>101400</v>
      </c>
      <c r="AH43" s="580">
        <f t="shared" si="3"/>
        <v>9849.2160000000003</v>
      </c>
      <c r="AI43" s="580">
        <f t="shared" si="4"/>
        <v>43368</v>
      </c>
    </row>
    <row r="44" spans="1:36" s="462" customFormat="1" ht="13.5" hidden="1" customHeight="1" x14ac:dyDescent="0.25">
      <c r="A44" s="199">
        <f t="shared" si="0"/>
        <v>42</v>
      </c>
      <c r="B44" s="199" t="s">
        <v>433</v>
      </c>
      <c r="C44" s="233" t="s">
        <v>262</v>
      </c>
      <c r="D44" s="197">
        <v>45504</v>
      </c>
      <c r="E44" s="536" t="s">
        <v>661</v>
      </c>
      <c r="F44" s="473" t="s">
        <v>493</v>
      </c>
      <c r="G44" s="473" t="s">
        <v>838</v>
      </c>
      <c r="H44" s="473" t="s">
        <v>831</v>
      </c>
      <c r="I44" s="511" t="s">
        <v>111</v>
      </c>
      <c r="J44" s="474">
        <v>2955</v>
      </c>
      <c r="K44" s="511" t="s">
        <v>756</v>
      </c>
      <c r="L44" s="622"/>
      <c r="M44" s="623">
        <v>2955</v>
      </c>
      <c r="N44" s="195">
        <v>0</v>
      </c>
      <c r="O44" s="526" t="s">
        <v>512</v>
      </c>
      <c r="P44" s="595"/>
      <c r="Q44" s="596">
        <v>45610</v>
      </c>
      <c r="R44" s="464" t="s">
        <v>712</v>
      </c>
      <c r="S44" s="197">
        <f>T44-30</f>
        <v>45620</v>
      </c>
      <c r="T44" s="542">
        <v>45650</v>
      </c>
      <c r="U44" s="480"/>
      <c r="V44" s="143"/>
      <c r="W44" s="143"/>
      <c r="X44" s="140"/>
      <c r="Y44" s="140"/>
      <c r="Z44" s="492">
        <v>0</v>
      </c>
      <c r="AA44" s="161" t="s">
        <v>698</v>
      </c>
      <c r="AB44" s="461"/>
      <c r="AC44" s="461"/>
      <c r="AD44" s="573">
        <v>14.5</v>
      </c>
      <c r="AE44" s="584">
        <v>2.4781</v>
      </c>
      <c r="AF44" s="573">
        <v>7</v>
      </c>
      <c r="AG44" s="580">
        <f t="shared" si="2"/>
        <v>42847.5</v>
      </c>
      <c r="AH44" s="580">
        <f t="shared" si="3"/>
        <v>7322.7855</v>
      </c>
      <c r="AI44" s="580">
        <f t="shared" si="4"/>
        <v>20685</v>
      </c>
    </row>
    <row r="45" spans="1:36" s="497" customFormat="1" ht="15" hidden="1" customHeight="1" x14ac:dyDescent="0.25">
      <c r="A45" s="199">
        <f t="shared" si="0"/>
        <v>43</v>
      </c>
      <c r="B45" s="199" t="s">
        <v>433</v>
      </c>
      <c r="C45" s="233" t="s">
        <v>262</v>
      </c>
      <c r="D45" s="197">
        <v>45561</v>
      </c>
      <c r="E45" s="628" t="s">
        <v>661</v>
      </c>
      <c r="F45" s="473" t="s">
        <v>493</v>
      </c>
      <c r="G45" s="473" t="s">
        <v>544</v>
      </c>
      <c r="H45" s="473" t="s">
        <v>831</v>
      </c>
      <c r="I45" s="511" t="s">
        <v>111</v>
      </c>
      <c r="J45" s="201">
        <v>4217</v>
      </c>
      <c r="K45" s="511" t="s">
        <v>756</v>
      </c>
      <c r="L45" s="535"/>
      <c r="M45" s="623">
        <v>4217</v>
      </c>
      <c r="N45" s="195">
        <f t="shared" si="5"/>
        <v>0</v>
      </c>
      <c r="O45" s="536" t="s">
        <v>512</v>
      </c>
      <c r="P45" s="595"/>
      <c r="Q45" s="597" t="s">
        <v>563</v>
      </c>
      <c r="R45" s="464"/>
      <c r="S45" s="197">
        <v>45651</v>
      </c>
      <c r="T45" s="540">
        <v>45685</v>
      </c>
      <c r="U45" s="540"/>
      <c r="V45" s="143" t="s">
        <v>762</v>
      </c>
      <c r="W45" s="143"/>
      <c r="X45" s="140"/>
      <c r="Y45" s="140"/>
      <c r="Z45" s="492"/>
      <c r="AA45" s="161"/>
      <c r="AB45" s="496"/>
      <c r="AC45" s="496"/>
      <c r="AD45" s="575">
        <v>14.5</v>
      </c>
      <c r="AE45" s="584">
        <v>2.2469000000000001</v>
      </c>
      <c r="AF45" s="573">
        <v>7</v>
      </c>
      <c r="AG45" s="580">
        <f t="shared" si="2"/>
        <v>61146.5</v>
      </c>
      <c r="AH45" s="580">
        <f t="shared" si="3"/>
        <v>9475.1773000000012</v>
      </c>
      <c r="AI45" s="580">
        <f t="shared" si="4"/>
        <v>29519</v>
      </c>
    </row>
    <row r="46" spans="1:36" s="156" customFormat="1" ht="13.5" hidden="1" customHeight="1" x14ac:dyDescent="0.25">
      <c r="A46" s="199">
        <f t="shared" si="0"/>
        <v>44</v>
      </c>
      <c r="B46" s="199" t="s">
        <v>433</v>
      </c>
      <c r="C46" s="233" t="s">
        <v>262</v>
      </c>
      <c r="D46" s="225">
        <v>45527</v>
      </c>
      <c r="E46" s="534" t="s">
        <v>721</v>
      </c>
      <c r="F46" s="473" t="s">
        <v>493</v>
      </c>
      <c r="G46" s="473" t="s">
        <v>839</v>
      </c>
      <c r="H46" s="473" t="s">
        <v>831</v>
      </c>
      <c r="I46" s="511" t="s">
        <v>111</v>
      </c>
      <c r="J46" s="474">
        <v>3886</v>
      </c>
      <c r="K46" s="473" t="s">
        <v>594</v>
      </c>
      <c r="L46" s="474"/>
      <c r="M46" s="474">
        <v>3886</v>
      </c>
      <c r="N46" s="224">
        <f t="shared" si="5"/>
        <v>0</v>
      </c>
      <c r="O46" s="536" t="s">
        <v>512</v>
      </c>
      <c r="P46" s="7"/>
      <c r="Q46" s="92">
        <v>45611</v>
      </c>
      <c r="R46" s="143"/>
      <c r="S46" s="225">
        <v>45611</v>
      </c>
      <c r="T46" s="542">
        <v>45643</v>
      </c>
      <c r="U46" s="479"/>
      <c r="V46" s="465" t="s">
        <v>804</v>
      </c>
      <c r="W46" s="465"/>
      <c r="X46" s="550"/>
      <c r="Y46" s="550"/>
      <c r="Z46" s="551"/>
      <c r="AA46" s="552"/>
      <c r="AB46" s="553"/>
      <c r="AC46" s="553"/>
      <c r="AD46" s="573">
        <v>16.5</v>
      </c>
      <c r="AE46" s="585">
        <v>2.1413000000000002</v>
      </c>
      <c r="AF46" s="575">
        <v>7.31</v>
      </c>
      <c r="AG46" s="580">
        <f t="shared" si="2"/>
        <v>64119</v>
      </c>
      <c r="AH46" s="580">
        <f t="shared" si="3"/>
        <v>8321.0918000000001</v>
      </c>
      <c r="AI46" s="580">
        <f t="shared" si="4"/>
        <v>28406.66</v>
      </c>
    </row>
    <row r="47" spans="1:36" s="497" customFormat="1" ht="15.75" hidden="1" customHeight="1" x14ac:dyDescent="0.25">
      <c r="A47" s="142"/>
      <c r="B47" s="142"/>
      <c r="C47" s="234"/>
      <c r="D47" s="140"/>
      <c r="E47" s="495"/>
      <c r="F47" s="7"/>
      <c r="G47" s="159"/>
      <c r="H47" s="7"/>
      <c r="I47" s="6"/>
      <c r="J47" s="160">
        <f>SUM(J3:J46)</f>
        <v>111230</v>
      </c>
      <c r="K47" s="460"/>
      <c r="L47" s="510"/>
      <c r="M47" s="160">
        <f>SUM(M3:M45)</f>
        <v>107344</v>
      </c>
      <c r="N47" s="160">
        <f>SUM(N3:N45)</f>
        <v>0</v>
      </c>
      <c r="O47" s="460"/>
      <c r="P47" s="460"/>
      <c r="Q47" s="463"/>
      <c r="R47" s="143"/>
      <c r="S47" s="140"/>
      <c r="T47" s="540"/>
      <c r="U47" s="540"/>
      <c r="V47" s="143"/>
      <c r="W47" s="143"/>
      <c r="X47" s="140"/>
      <c r="Y47" s="140"/>
      <c r="Z47" s="492"/>
      <c r="AA47" s="161"/>
      <c r="AB47" s="496"/>
      <c r="AC47" s="496"/>
      <c r="AD47" s="570"/>
      <c r="AE47" s="586"/>
      <c r="AF47" s="570"/>
      <c r="AG47" s="588">
        <f>SUM(AG3:AG46)</f>
        <v>5404882.5</v>
      </c>
      <c r="AH47" s="154">
        <f t="shared" ref="AH47" si="6">SUM(AH3:AH46)</f>
        <v>900284.37300000037</v>
      </c>
      <c r="AI47" s="154">
        <f>SUM(AI3:AI46)</f>
        <v>2560176.5878999997</v>
      </c>
      <c r="AJ47" s="576">
        <f>AH47/AG47</f>
        <v>0.16656872244678778</v>
      </c>
    </row>
    <row r="48" spans="1:36" s="497" customFormat="1" ht="13.5" hidden="1" customHeight="1" x14ac:dyDescent="0.25">
      <c r="A48" s="142"/>
      <c r="B48" s="142"/>
      <c r="C48" s="234"/>
      <c r="D48" s="140"/>
      <c r="E48" s="460"/>
      <c r="F48" s="460"/>
      <c r="G48" s="460"/>
      <c r="H48" s="460"/>
      <c r="I48" s="460"/>
      <c r="J48" s="463"/>
      <c r="K48" s="460"/>
      <c r="L48" s="510"/>
      <c r="M48" s="510"/>
      <c r="N48" s="153"/>
      <c r="O48" s="460"/>
      <c r="P48" s="460"/>
      <c r="Q48" s="463"/>
      <c r="R48" s="143"/>
      <c r="S48" s="140"/>
      <c r="T48" s="480"/>
      <c r="U48" s="523"/>
      <c r="V48" s="143"/>
      <c r="W48" s="143"/>
      <c r="X48" s="140"/>
      <c r="Y48" s="140"/>
      <c r="Z48" s="492"/>
      <c r="AA48" s="161"/>
      <c r="AB48" s="461"/>
      <c r="AC48" s="461"/>
      <c r="AD48" s="570"/>
      <c r="AE48" s="570"/>
      <c r="AF48" s="587"/>
    </row>
    <row r="49" spans="1:36" s="462" customFormat="1" ht="13.5" hidden="1" customHeight="1" x14ac:dyDescent="0.25">
      <c r="A49" s="142"/>
      <c r="B49" s="142"/>
      <c r="C49" s="234"/>
      <c r="D49" s="481"/>
      <c r="E49" s="528"/>
      <c r="F49" s="528"/>
      <c r="G49" s="528"/>
      <c r="H49" s="528"/>
      <c r="I49" s="528"/>
      <c r="J49" s="529"/>
      <c r="K49" s="528"/>
      <c r="L49" s="530"/>
      <c r="M49" s="529"/>
      <c r="N49" s="529"/>
      <c r="O49" s="528"/>
      <c r="P49" s="528"/>
      <c r="Q49" s="529"/>
      <c r="R49" s="140"/>
      <c r="S49" s="140"/>
      <c r="T49" s="140"/>
      <c r="U49" s="143"/>
      <c r="V49" s="143"/>
      <c r="W49" s="143"/>
      <c r="X49" s="140"/>
      <c r="Y49" s="140"/>
      <c r="Z49" s="490"/>
      <c r="AA49" s="161"/>
      <c r="AB49" s="170"/>
      <c r="AC49" s="170"/>
      <c r="AD49" s="569"/>
      <c r="AE49" s="569"/>
      <c r="AF49" s="569"/>
      <c r="AI49" s="625">
        <f>AI47/1000000</f>
        <v>2.5601765878999996</v>
      </c>
      <c r="AJ49" s="626" t="s">
        <v>1017</v>
      </c>
    </row>
    <row r="50" spans="1:36" s="156" customFormat="1" ht="13.5" customHeight="1" x14ac:dyDescent="0.25">
      <c r="A50" s="142"/>
      <c r="B50" s="142"/>
      <c r="C50" s="234"/>
      <c r="D50" s="421"/>
      <c r="E50" s="419"/>
      <c r="F50" s="419"/>
      <c r="G50" s="419"/>
      <c r="H50" s="419"/>
      <c r="I50" s="501"/>
      <c r="J50" s="153"/>
      <c r="K50" s="419"/>
      <c r="L50" s="501"/>
      <c r="M50" s="501"/>
      <c r="N50" s="501"/>
      <c r="O50" s="419"/>
      <c r="P50" s="419"/>
      <c r="Q50" s="153"/>
      <c r="R50" s="143"/>
      <c r="S50" s="140"/>
      <c r="T50" s="140"/>
      <c r="U50" s="140"/>
      <c r="V50" s="143"/>
      <c r="W50" s="143"/>
      <c r="X50" s="140"/>
      <c r="Y50" s="140"/>
      <c r="Z50" s="490"/>
      <c r="AA50" s="161"/>
      <c r="AB50" s="170"/>
      <c r="AC50" s="170"/>
      <c r="AD50" s="231"/>
      <c r="AE50" s="231"/>
      <c r="AF50" s="231"/>
    </row>
    <row r="51" spans="1:36" s="156" customFormat="1" ht="15.75" customHeight="1" x14ac:dyDescent="0.25">
      <c r="A51" s="142"/>
      <c r="B51" s="59" t="s">
        <v>782</v>
      </c>
      <c r="C51" s="1224" t="s">
        <v>1018</v>
      </c>
      <c r="D51" s="1224"/>
      <c r="E51" s="1224"/>
      <c r="F51" s="364"/>
      <c r="G51" s="364"/>
      <c r="H51" s="364"/>
      <c r="I51" s="364"/>
      <c r="J51" s="48"/>
      <c r="K51" s="364"/>
      <c r="L51" s="364"/>
      <c r="M51" s="364"/>
      <c r="N51" s="364"/>
      <c r="O51" s="364"/>
      <c r="P51" s="364"/>
      <c r="Q51" s="48"/>
      <c r="R51" s="143"/>
      <c r="S51" s="140"/>
      <c r="T51" s="140"/>
      <c r="U51" s="140"/>
      <c r="V51" s="143"/>
      <c r="W51" s="143"/>
      <c r="X51" s="140"/>
      <c r="Y51" s="140"/>
      <c r="Z51" s="493" t="s">
        <v>703</v>
      </c>
      <c r="AA51" s="458">
        <v>2040</v>
      </c>
      <c r="AB51" s="170"/>
      <c r="AC51" s="170"/>
      <c r="AD51" s="231"/>
      <c r="AE51" s="231"/>
      <c r="AF51" s="231"/>
    </row>
    <row r="52" spans="1:36" s="156" customFormat="1" ht="13.5" customHeight="1" x14ac:dyDescent="0.25">
      <c r="A52" s="142"/>
      <c r="B52" s="321" t="s">
        <v>400</v>
      </c>
      <c r="C52" s="322">
        <v>44</v>
      </c>
      <c r="D52" s="482"/>
      <c r="E52" s="598" t="s">
        <v>1022</v>
      </c>
      <c r="F52" s="203"/>
      <c r="G52" s="203"/>
      <c r="H52" s="203"/>
      <c r="I52" s="203"/>
      <c r="J52" s="39"/>
      <c r="K52" s="203"/>
      <c r="L52" s="203"/>
      <c r="M52" s="203"/>
      <c r="N52" s="203"/>
      <c r="O52" s="203"/>
      <c r="P52" s="203"/>
      <c r="Q52" s="39"/>
      <c r="R52" s="143"/>
      <c r="S52" s="140"/>
      <c r="T52" s="140"/>
      <c r="U52" s="140"/>
      <c r="V52" s="143"/>
      <c r="W52" s="143"/>
      <c r="X52" s="140"/>
      <c r="Y52" s="140"/>
      <c r="Z52" s="493" t="s">
        <v>705</v>
      </c>
      <c r="AA52" s="458">
        <v>2070</v>
      </c>
      <c r="AB52" s="170"/>
      <c r="AC52" s="170"/>
      <c r="AD52" s="231"/>
      <c r="AE52" s="231"/>
      <c r="AF52" s="231"/>
    </row>
    <row r="53" spans="1:36" s="156" customFormat="1" ht="13.5" customHeight="1" x14ac:dyDescent="0.25">
      <c r="A53" s="142"/>
      <c r="B53" s="63" t="s">
        <v>201</v>
      </c>
      <c r="C53" s="558">
        <f>J47</f>
        <v>111230</v>
      </c>
      <c r="D53" s="477"/>
      <c r="E53" s="27"/>
      <c r="F53" s="27"/>
      <c r="G53" s="27"/>
      <c r="H53" s="27"/>
      <c r="I53" s="27"/>
      <c r="J53" s="27"/>
      <c r="K53" s="27"/>
      <c r="L53" s="27"/>
      <c r="M53" s="27"/>
      <c r="N53" s="27"/>
      <c r="O53" s="27"/>
      <c r="P53" s="27"/>
      <c r="Q53" s="27"/>
      <c r="R53" s="143"/>
      <c r="S53" s="140"/>
      <c r="T53" s="140"/>
      <c r="U53" s="140"/>
      <c r="V53" s="143"/>
      <c r="W53" s="143"/>
      <c r="X53" s="140"/>
      <c r="Y53" s="140"/>
      <c r="Z53" s="493" t="s">
        <v>706</v>
      </c>
      <c r="AA53" s="458">
        <v>2000</v>
      </c>
      <c r="AB53" s="170"/>
      <c r="AC53" s="170"/>
      <c r="AD53" s="231"/>
      <c r="AE53" s="231"/>
      <c r="AF53" s="231"/>
    </row>
    <row r="54" spans="1:36" s="156" customFormat="1" ht="13.5" customHeight="1" x14ac:dyDescent="0.25">
      <c r="A54" s="142"/>
      <c r="B54" s="63" t="s">
        <v>202</v>
      </c>
      <c r="C54" s="318">
        <f>M47</f>
        <v>107344</v>
      </c>
      <c r="D54" s="410" t="s">
        <v>399</v>
      </c>
      <c r="E54" s="121">
        <v>44</v>
      </c>
      <c r="F54" s="93"/>
      <c r="G54" s="93"/>
      <c r="H54" s="93"/>
      <c r="I54" s="93"/>
      <c r="J54" s="27"/>
      <c r="K54" s="93"/>
      <c r="L54" s="93"/>
      <c r="M54" s="93"/>
      <c r="N54" s="93"/>
      <c r="O54" s="93"/>
      <c r="P54" s="93"/>
      <c r="Q54" s="27"/>
      <c r="R54" s="143">
        <v>45456</v>
      </c>
      <c r="S54" s="140"/>
      <c r="T54" s="140"/>
      <c r="U54" s="140"/>
      <c r="V54" s="143"/>
      <c r="W54" s="143"/>
      <c r="X54" s="140"/>
      <c r="Y54" s="140"/>
      <c r="Z54" s="490" t="s">
        <v>708</v>
      </c>
      <c r="AA54" s="457">
        <v>1670</v>
      </c>
      <c r="AB54" s="170"/>
      <c r="AC54" s="170"/>
      <c r="AD54" s="231"/>
      <c r="AE54" s="231"/>
      <c r="AF54" s="231"/>
    </row>
    <row r="55" spans="1:36" s="156" customFormat="1" ht="13.5" customHeight="1" x14ac:dyDescent="0.25">
      <c r="A55" s="142"/>
      <c r="B55" s="63" t="s">
        <v>203</v>
      </c>
      <c r="C55" s="63">
        <v>101532</v>
      </c>
      <c r="D55" s="340" t="s">
        <v>475</v>
      </c>
      <c r="E55" s="562">
        <v>0</v>
      </c>
      <c r="F55" s="324"/>
      <c r="G55" s="324"/>
      <c r="H55" s="324"/>
      <c r="I55" s="324"/>
      <c r="J55" s="27"/>
      <c r="K55" s="324"/>
      <c r="L55" s="324"/>
      <c r="M55" s="324"/>
      <c r="N55" s="324"/>
      <c r="O55" s="324"/>
      <c r="P55" s="324"/>
      <c r="Q55" s="27"/>
      <c r="R55" s="143">
        <f>R54+45</f>
        <v>45501</v>
      </c>
      <c r="S55" s="140"/>
      <c r="T55" s="140"/>
      <c r="U55" s="140"/>
      <c r="V55" s="143"/>
      <c r="W55" s="143"/>
      <c r="X55" s="140"/>
      <c r="Y55" s="140"/>
      <c r="Z55" s="493" t="s">
        <v>709</v>
      </c>
      <c r="AA55" s="458">
        <v>3484</v>
      </c>
      <c r="AB55" s="170"/>
      <c r="AC55" s="170"/>
      <c r="AD55" s="231"/>
      <c r="AE55" s="231"/>
      <c r="AF55" s="231"/>
    </row>
    <row r="56" spans="1:36" s="317" customFormat="1" ht="17.25" customHeight="1" x14ac:dyDescent="0.25">
      <c r="A56" s="142"/>
      <c r="B56" s="45" t="s">
        <v>204</v>
      </c>
      <c r="C56" s="319">
        <f>C54-C55</f>
        <v>5812</v>
      </c>
      <c r="D56" s="483"/>
      <c r="E56" s="27"/>
      <c r="F56" s="27"/>
      <c r="G56" s="27"/>
      <c r="H56" s="27"/>
      <c r="I56" s="27"/>
      <c r="J56" s="27"/>
      <c r="K56" s="27"/>
      <c r="L56" s="27"/>
      <c r="M56" s="27"/>
      <c r="N56" s="27"/>
      <c r="O56" s="27"/>
      <c r="P56" s="27"/>
      <c r="Q56" s="27"/>
      <c r="R56" s="143"/>
      <c r="S56" s="140"/>
      <c r="T56" s="140"/>
      <c r="U56" s="140"/>
      <c r="V56" s="143"/>
      <c r="W56" s="143"/>
      <c r="X56" s="140"/>
      <c r="Y56" s="140"/>
      <c r="Z56" s="493" t="s">
        <v>711</v>
      </c>
      <c r="AA56" s="458">
        <v>1550</v>
      </c>
      <c r="AB56" s="316"/>
      <c r="AC56" s="316"/>
      <c r="AD56" s="315"/>
      <c r="AE56" s="315"/>
      <c r="AF56" s="315"/>
    </row>
    <row r="57" spans="1:36" s="317" customFormat="1" ht="15" customHeight="1" x14ac:dyDescent="0.25">
      <c r="A57" s="142"/>
      <c r="B57" s="639" t="s">
        <v>205</v>
      </c>
      <c r="C57" s="640">
        <f>C53-C54</f>
        <v>3886</v>
      </c>
      <c r="D57" s="484"/>
      <c r="E57" s="320"/>
      <c r="F57" s="320"/>
      <c r="G57" s="320"/>
      <c r="H57" s="320"/>
      <c r="I57" s="320"/>
      <c r="J57" s="27"/>
      <c r="K57" s="320"/>
      <c r="L57" s="320"/>
      <c r="M57" s="320"/>
      <c r="N57" s="320"/>
      <c r="O57" s="320"/>
      <c r="P57" s="320"/>
      <c r="Q57" s="27"/>
      <c r="R57" s="143"/>
      <c r="S57" s="140"/>
      <c r="T57" s="140"/>
      <c r="U57" s="140"/>
      <c r="V57" s="143"/>
      <c r="W57" s="143"/>
      <c r="X57" s="140"/>
      <c r="Y57" s="140"/>
      <c r="Z57" s="490"/>
      <c r="AA57" s="457"/>
      <c r="AB57" s="316"/>
      <c r="AC57" s="316"/>
      <c r="AD57" s="315"/>
      <c r="AE57" s="315"/>
      <c r="AF57" s="315"/>
    </row>
    <row r="58" spans="1:36" x14ac:dyDescent="0.2">
      <c r="N58" s="4" t="s">
        <v>6</v>
      </c>
      <c r="O58" s="591">
        <v>9.85</v>
      </c>
    </row>
    <row r="59" spans="1:36" x14ac:dyDescent="0.2">
      <c r="N59" s="4" t="s">
        <v>956</v>
      </c>
      <c r="O59" s="4" t="s">
        <v>960</v>
      </c>
    </row>
    <row r="60" spans="1:36" x14ac:dyDescent="0.2">
      <c r="N60" s="4" t="s">
        <v>957</v>
      </c>
      <c r="O60" s="4" t="s">
        <v>958</v>
      </c>
    </row>
    <row r="61" spans="1:36" ht="38.25" x14ac:dyDescent="0.2">
      <c r="N61" s="592" t="s">
        <v>959</v>
      </c>
      <c r="O61" s="593" t="s">
        <v>963</v>
      </c>
    </row>
    <row r="62" spans="1:36" x14ac:dyDescent="0.2">
      <c r="N62" s="4" t="s">
        <v>961</v>
      </c>
      <c r="O62" s="4" t="s">
        <v>962</v>
      </c>
    </row>
    <row r="63" spans="1:36" x14ac:dyDescent="0.2">
      <c r="N63" s="4" t="s">
        <v>964</v>
      </c>
      <c r="O63" s="4" t="s">
        <v>965</v>
      </c>
    </row>
    <row r="64" spans="1:36" x14ac:dyDescent="0.2">
      <c r="N64" s="4" t="s">
        <v>966</v>
      </c>
      <c r="O64" s="4" t="s">
        <v>967</v>
      </c>
    </row>
    <row r="65" spans="2:15" x14ac:dyDescent="0.2">
      <c r="N65" s="3"/>
      <c r="O65" s="590"/>
    </row>
    <row r="70" spans="2:15" ht="15" x14ac:dyDescent="0.2">
      <c r="B70" s="180"/>
    </row>
    <row r="72" spans="2:15" ht="15" x14ac:dyDescent="0.2">
      <c r="B72" s="180" t="s">
        <v>619</v>
      </c>
    </row>
  </sheetData>
  <autoFilter ref="A2:AC49" xr:uid="{8225ABB3-D0CD-4B0C-96ED-A8B65B57C362}">
    <filterColumn colId="4">
      <filters>
        <filter val="A-MELVILLE"/>
      </filters>
    </filterColumn>
  </autoFilter>
  <mergeCells count="1">
    <mergeCell ref="C51:E51"/>
  </mergeCells>
  <phoneticPr fontId="5" type="noConversion"/>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TBL F24 TNA </vt:lpstr>
      <vt:lpstr>TBL S25</vt:lpstr>
      <vt:lpstr>NAPA F24- TNA</vt:lpstr>
      <vt:lpstr>TBL S26</vt:lpstr>
      <vt:lpstr>NAPA S26</vt:lpstr>
      <vt:lpstr>NAPA F25</vt:lpstr>
      <vt:lpstr>TBL F25</vt:lpstr>
      <vt:lpstr>TBL F24 Unship PO</vt:lpstr>
      <vt:lpstr>NAPA S25</vt:lpstr>
      <vt:lpstr>BIG BILL CANADA</vt:lpstr>
      <vt:lpstr>NAPA RED HOUSE Challange</vt:lpstr>
      <vt:lpstr>WAIHING CHALLANGES </vt:lpstr>
      <vt:lpstr>'TBL F24 TNA '!Print_Area</vt:lpstr>
      <vt:lpstr>'TBL F25'!Print_Area</vt:lpstr>
      <vt:lpstr>'TBL S25'!Print_Area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2025-07-31T11:25:42Z</dcterms:modified>
</cp:coreProperties>
</file>