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Safana\Desktop\Data Analytics\Microsoft Excel Advance Excel Dashboard Design\"/>
    </mc:Choice>
  </mc:AlternateContent>
  <xr:revisionPtr revIDLastSave="0" documentId="13_ncr:1_{496EDA19-45EA-47CE-BD5E-82034497081A}" xr6:coauthVersionLast="47" xr6:coauthVersionMax="47" xr10:uidLastSave="{00000000-0000-0000-0000-000000000000}"/>
  <bookViews>
    <workbookView xWindow="-120" yWindow="-120" windowWidth="29040" windowHeight="15720" activeTab="2" xr2:uid="{EA944FB1-DE3F-40F9-BBAA-0980B1568DEE}"/>
  </bookViews>
  <sheets>
    <sheet name="Data" sheetId="16" r:id="rId1"/>
    <sheet name="Data Prep" sheetId="22" state="hidden" r:id="rId2"/>
    <sheet name="Dashboard" sheetId="23" r:id="rId3"/>
    <sheet name="New Data (Aug 2021)" sheetId="21" state="hidden" r:id="rId4"/>
    <sheet name="New Data (Sep 2021)" sheetId="18" state="hidden" r:id="rId5"/>
  </sheets>
  <definedNames>
    <definedName name="_xlnm._FilterDatabase" localSheetId="0" hidden="1">Data!$A$1:$J$4795</definedName>
    <definedName name="CurMonth">'Data Prep'!$B$9</definedName>
    <definedName name="CurYear">'Data Prep'!$B$8</definedName>
    <definedName name="PMYear">'Data Prep'!$B$12</definedName>
    <definedName name="PrevMonth">'Data Prep'!$B$11</definedName>
    <definedName name="PrevYear">'Data Prep'!$B$10</definedName>
    <definedName name="Region">'Data Prep'!$B$3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3" l="1"/>
  <c r="B3" i="22"/>
  <c r="B8" i="22"/>
  <c r="J2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B10" i="22" l="1"/>
  <c r="I2" i="22" s="1"/>
  <c r="B9" i="22"/>
  <c r="B13" i="22" s="1"/>
  <c r="AB17" i="22" l="1"/>
  <c r="K4" i="22"/>
  <c r="K5" i="22"/>
  <c r="K6" i="22"/>
  <c r="K7" i="22"/>
  <c r="K14" i="22"/>
  <c r="K8" i="22"/>
  <c r="K12" i="22"/>
  <c r="K13" i="22"/>
  <c r="K3" i="22"/>
  <c r="AB18" i="22"/>
  <c r="AB19" i="22"/>
  <c r="AB9" i="22"/>
  <c r="AB30" i="22"/>
  <c r="AB11" i="22"/>
  <c r="AB35" i="22"/>
  <c r="AB29" i="22"/>
  <c r="AB8" i="22"/>
  <c r="AB14" i="22"/>
  <c r="AB31" i="22"/>
  <c r="AB5" i="22"/>
  <c r="AB7" i="22"/>
  <c r="AB33" i="22"/>
  <c r="AB6" i="22"/>
  <c r="AB26" i="22"/>
  <c r="AB4" i="22"/>
  <c r="AB10" i="22"/>
  <c r="AB28" i="22"/>
  <c r="AB13" i="22"/>
  <c r="AB34" i="22"/>
  <c r="AB20" i="22"/>
  <c r="AB36" i="22"/>
  <c r="AB32" i="22"/>
  <c r="AB16" i="22"/>
  <c r="AB3" i="22"/>
  <c r="AB21" i="22"/>
  <c r="AB27" i="22"/>
  <c r="AB23" i="22"/>
  <c r="AB25" i="22"/>
  <c r="AB22" i="22"/>
  <c r="AB12" i="22"/>
  <c r="AB15" i="22"/>
  <c r="AB24" i="22"/>
  <c r="AY38" i="16"/>
  <c r="N3" i="22"/>
  <c r="N7" i="22"/>
  <c r="J8" i="22"/>
  <c r="J9" i="22"/>
  <c r="K9" i="22" s="1"/>
  <c r="N9" i="22"/>
  <c r="N5" i="22"/>
  <c r="J10" i="22"/>
  <c r="K10" i="22" s="1"/>
  <c r="J11" i="22"/>
  <c r="K11" i="22" s="1"/>
  <c r="N6" i="22"/>
  <c r="N8" i="22"/>
  <c r="J12" i="22"/>
  <c r="J13" i="22"/>
  <c r="N11" i="22"/>
  <c r="J14" i="22"/>
  <c r="N4" i="22"/>
  <c r="J3" i="22"/>
  <c r="N12" i="22"/>
  <c r="J4" i="22"/>
  <c r="J5" i="22"/>
  <c r="N10" i="22"/>
  <c r="J6" i="22"/>
  <c r="J7" i="22"/>
  <c r="AY14" i="16"/>
  <c r="AY44" i="16"/>
  <c r="AY43" i="16"/>
  <c r="AY15" i="16"/>
  <c r="AY27" i="16"/>
  <c r="AY19" i="16"/>
  <c r="AY12" i="16"/>
  <c r="AY9" i="16"/>
  <c r="AY33" i="16"/>
  <c r="AY24" i="16"/>
  <c r="AY39" i="16"/>
  <c r="AY20" i="16"/>
  <c r="AY34" i="16"/>
  <c r="AY8" i="16"/>
  <c r="AY30" i="16"/>
  <c r="AY22" i="16"/>
  <c r="AY51" i="16"/>
  <c r="AY23" i="16"/>
  <c r="AY21" i="16"/>
  <c r="AY5" i="16"/>
  <c r="AY46" i="16"/>
  <c r="AY40" i="16"/>
  <c r="AY50" i="16"/>
  <c r="AY49" i="16"/>
  <c r="AY4" i="16"/>
  <c r="AY36" i="16"/>
  <c r="AY25" i="16"/>
  <c r="AY48" i="16"/>
  <c r="AY3" i="16"/>
  <c r="AY45" i="16"/>
  <c r="AY47" i="16"/>
  <c r="AY31" i="16"/>
  <c r="AY42" i="16"/>
  <c r="AY29" i="16"/>
  <c r="AY35" i="16"/>
  <c r="AY26" i="16"/>
  <c r="AY32" i="16"/>
  <c r="AY41" i="16"/>
  <c r="AY7" i="16"/>
  <c r="AY6" i="16"/>
  <c r="AY52" i="16"/>
  <c r="AY16" i="16"/>
  <c r="AY11" i="16"/>
  <c r="AY17" i="16"/>
  <c r="AY13" i="16"/>
  <c r="AY37" i="16"/>
  <c r="AY18" i="16"/>
  <c r="AY10" i="16"/>
  <c r="B11" i="22"/>
  <c r="B12" i="22"/>
  <c r="E3" i="22"/>
  <c r="E2" i="22"/>
  <c r="AY28" i="16"/>
  <c r="I5" i="22"/>
  <c r="I6" i="22"/>
  <c r="I7" i="22"/>
  <c r="I8" i="22"/>
  <c r="I9" i="22"/>
  <c r="I10" i="22"/>
  <c r="I11" i="22"/>
  <c r="I12" i="22"/>
  <c r="I13" i="22"/>
  <c r="I4" i="22"/>
  <c r="I14" i="22"/>
  <c r="I3" i="22"/>
  <c r="Q4" i="22" l="1"/>
  <c r="AC4" i="22"/>
  <c r="AD4" i="22" s="1"/>
  <c r="AC29" i="22"/>
  <c r="AD29" i="22" s="1"/>
  <c r="AC16" i="22"/>
  <c r="AD16" i="22" s="1"/>
  <c r="AC7" i="22"/>
  <c r="AD7" i="22" s="1"/>
  <c r="AC22" i="22"/>
  <c r="AD22" i="22" s="1"/>
  <c r="AC24" i="22"/>
  <c r="AD24" i="22" s="1"/>
  <c r="AC18" i="22"/>
  <c r="AD18" i="22" s="1"/>
  <c r="AC20" i="22"/>
  <c r="AD20" i="22" s="1"/>
  <c r="AC15" i="22"/>
  <c r="AD15" i="22" s="1"/>
  <c r="AC36" i="22"/>
  <c r="AD36" i="22" s="1"/>
  <c r="AC31" i="22"/>
  <c r="AD31" i="22" s="1"/>
  <c r="AC11" i="22"/>
  <c r="AD11" i="22" s="1"/>
  <c r="AC27" i="22"/>
  <c r="AD27" i="22" s="1"/>
  <c r="AC23" i="22"/>
  <c r="AD23" i="22" s="1"/>
  <c r="AC34" i="22"/>
  <c r="AD34" i="22" s="1"/>
  <c r="AC26" i="22"/>
  <c r="AD26" i="22" s="1"/>
  <c r="AC30" i="22"/>
  <c r="AD30" i="22" s="1"/>
  <c r="AC6" i="22"/>
  <c r="AD6" i="22" s="1"/>
  <c r="AC5" i="22"/>
  <c r="AD5" i="22" s="1"/>
  <c r="AC3" i="22"/>
  <c r="AD3" i="22" s="1"/>
  <c r="AC12" i="22"/>
  <c r="AD12" i="22" s="1"/>
  <c r="AC35" i="22"/>
  <c r="AD35" i="22" s="1"/>
  <c r="AC13" i="22"/>
  <c r="AD13" i="22" s="1"/>
  <c r="AC14" i="22"/>
  <c r="AD14" i="22" s="1"/>
  <c r="AC9" i="22"/>
  <c r="AD9" i="22" s="1"/>
  <c r="AC25" i="22"/>
  <c r="AD25" i="22" s="1"/>
  <c r="AC10" i="22"/>
  <c r="AD10" i="22" s="1"/>
  <c r="AC17" i="22"/>
  <c r="AD17" i="22" s="1"/>
  <c r="AC32" i="22"/>
  <c r="AD32" i="22" s="1"/>
  <c r="AC33" i="22"/>
  <c r="AD33" i="22" s="1"/>
  <c r="AC21" i="22"/>
  <c r="AD21" i="22" s="1"/>
  <c r="AC28" i="22"/>
  <c r="AD28" i="22" s="1"/>
  <c r="AC8" i="22"/>
  <c r="AD8" i="22" s="1"/>
  <c r="AC19" i="22"/>
  <c r="AD19" i="22" s="1"/>
  <c r="Q8" i="22"/>
  <c r="Q6" i="22"/>
  <c r="Q10" i="22"/>
  <c r="Q5" i="22"/>
  <c r="Q12" i="22"/>
  <c r="Q9" i="22"/>
  <c r="Q7" i="22"/>
  <c r="Q11" i="22"/>
  <c r="Q3" i="22"/>
  <c r="O3" i="22"/>
  <c r="P3" i="22" s="1"/>
  <c r="O7" i="22"/>
  <c r="P7" i="22" s="1"/>
  <c r="O9" i="22"/>
  <c r="P9" i="22" s="1"/>
  <c r="O5" i="22"/>
  <c r="P5" i="22" s="1"/>
  <c r="O6" i="22"/>
  <c r="P6" i="22" s="1"/>
  <c r="O8" i="22"/>
  <c r="P8" i="22" s="1"/>
  <c r="O4" i="22"/>
  <c r="P4" i="22" s="1"/>
  <c r="O11" i="22"/>
  <c r="P11" i="22" s="1"/>
  <c r="O12" i="22"/>
  <c r="P12" i="22" s="1"/>
  <c r="O10" i="22"/>
  <c r="P10" i="22" s="1"/>
  <c r="E4" i="22"/>
  <c r="E6" i="22" s="1"/>
  <c r="E5" i="22"/>
  <c r="AF20" i="22" l="1"/>
  <c r="AF12" i="22"/>
  <c r="AE34" i="22"/>
  <c r="AE12" i="22"/>
  <c r="AF35" i="22"/>
  <c r="AF33" i="22"/>
  <c r="AF25" i="22"/>
  <c r="AE25" i="22"/>
  <c r="AF36" i="22"/>
  <c r="AE36" i="22"/>
  <c r="AF15" i="22"/>
  <c r="AE15" i="22"/>
  <c r="AE21" i="22"/>
  <c r="AF21" i="22"/>
  <c r="AE32" i="22"/>
  <c r="AF32" i="22"/>
  <c r="AE16" i="22"/>
  <c r="AF16" i="22"/>
  <c r="AF22" i="22"/>
  <c r="AF14" i="22"/>
  <c r="AE14" i="22"/>
  <c r="AE29" i="22"/>
  <c r="AE19" i="22"/>
  <c r="AF28" i="22"/>
  <c r="AE24" i="22"/>
  <c r="AF24" i="22"/>
  <c r="AE4" i="22"/>
  <c r="AE13" i="22"/>
  <c r="AF13" i="22"/>
  <c r="AF31" i="22"/>
  <c r="AF17" i="22"/>
  <c r="AF4" i="22"/>
  <c r="AE27" i="22"/>
  <c r="AE23" i="22"/>
  <c r="AE31" i="22"/>
  <c r="AE17" i="22"/>
  <c r="AE5" i="22"/>
  <c r="AF8" i="22"/>
  <c r="AE28" i="22"/>
  <c r="AF30" i="22"/>
  <c r="AE9" i="22"/>
  <c r="AF5" i="22"/>
  <c r="AE8" i="22"/>
  <c r="AE11" i="22"/>
  <c r="AE3" i="22"/>
  <c r="AF19" i="22"/>
  <c r="AE30" i="22"/>
  <c r="AF18" i="22"/>
  <c r="AF6" i="22"/>
  <c r="AE35" i="22"/>
  <c r="AE33" i="22"/>
  <c r="AF9" i="22"/>
  <c r="AF26" i="22"/>
  <c r="AE22" i="22"/>
  <c r="AF34" i="22"/>
  <c r="AE26" i="22"/>
  <c r="AF27" i="22"/>
  <c r="AF11" i="22"/>
  <c r="AF7" i="22"/>
  <c r="AE20" i="22"/>
  <c r="AE10" i="22"/>
  <c r="AE7" i="22"/>
  <c r="AF29" i="22"/>
  <c r="AF10" i="22"/>
  <c r="AF3" i="22"/>
  <c r="AE6" i="22"/>
  <c r="AE18" i="22"/>
  <c r="AF23" i="22"/>
  <c r="W4" i="22"/>
  <c r="V6" i="22"/>
  <c r="T8" i="22"/>
  <c r="U8" i="22" s="1"/>
  <c r="W5" i="22"/>
  <c r="V7" i="22"/>
  <c r="T9" i="22"/>
  <c r="U9" i="22" s="1"/>
  <c r="W6" i="22"/>
  <c r="V8" i="22"/>
  <c r="T10" i="22"/>
  <c r="U10" i="22" s="1"/>
  <c r="W7" i="22"/>
  <c r="V9" i="22"/>
  <c r="T11" i="22"/>
  <c r="U11" i="22" s="1"/>
  <c r="W8" i="22"/>
  <c r="V10" i="22"/>
  <c r="T12" i="22"/>
  <c r="U12" i="22" s="1"/>
  <c r="W9" i="22"/>
  <c r="V11" i="22"/>
  <c r="T3" i="22"/>
  <c r="U3" i="22" s="1"/>
  <c r="W10" i="22"/>
  <c r="V12" i="22"/>
  <c r="W12" i="22"/>
  <c r="T4" i="22"/>
  <c r="U4" i="22" s="1"/>
  <c r="V5" i="22"/>
  <c r="T7" i="22"/>
  <c r="U7" i="22" s="1"/>
  <c r="W11" i="22"/>
  <c r="V3" i="22"/>
  <c r="W3" i="22"/>
  <c r="T5" i="22"/>
  <c r="U5" i="22" s="1"/>
  <c r="V4" i="22"/>
  <c r="T6" i="22"/>
  <c r="U6" i="22" s="1"/>
  <c r="X5" i="22" l="1"/>
  <c r="Y5" i="22"/>
  <c r="X6" i="22"/>
  <c r="Y6" i="22"/>
  <c r="Y8" i="22"/>
  <c r="X8" i="22"/>
  <c r="Y12" i="22"/>
  <c r="X12" i="22"/>
  <c r="Y4" i="22"/>
  <c r="X4" i="22"/>
  <c r="Y10" i="22"/>
  <c r="X10" i="22"/>
  <c r="X7" i="22"/>
  <c r="Y7" i="22"/>
  <c r="X11" i="22"/>
  <c r="Y11" i="22"/>
  <c r="Y9" i="22"/>
  <c r="X9" i="22"/>
  <c r="Y3" i="22"/>
  <c r="X3" i="22"/>
  <c r="AJ4" i="22" a="1"/>
  <c r="AJ4" i="22" s="1"/>
  <c r="S15" i="23" s="1"/>
  <c r="AK6" i="22" a="1"/>
  <c r="AK6" i="22" s="1"/>
  <c r="T17" i="23" s="1"/>
  <c r="AK3" i="22" a="1"/>
  <c r="AK3" i="22" s="1"/>
  <c r="T14" i="23" s="1"/>
  <c r="AI8" i="22" a="1"/>
  <c r="AI8" i="22" s="1"/>
  <c r="R19" i="23" s="1"/>
  <c r="AK5" i="22" a="1"/>
  <c r="AK5" i="22" s="1"/>
  <c r="T16" i="23" s="1"/>
  <c r="AK7" i="22" a="1"/>
  <c r="AK7" i="22" s="1"/>
  <c r="T18" i="23" s="1"/>
  <c r="AI17" i="22" a="1"/>
  <c r="AI17" i="22" s="1"/>
  <c r="R29" i="23" s="1"/>
  <c r="AK4" i="22" a="1"/>
  <c r="AK4" i="22" s="1"/>
  <c r="T15" i="23" s="1"/>
  <c r="AK16" i="22" a="1"/>
  <c r="AK16" i="22" s="1"/>
  <c r="T28" i="23" s="1"/>
  <c r="AI15" i="22" a="1"/>
  <c r="AI15" i="22" s="1"/>
  <c r="R27" i="23" s="1"/>
  <c r="AI4" i="22" a="1"/>
  <c r="AI4" i="22" s="1"/>
  <c r="R15" i="23" s="1"/>
  <c r="AK12" i="22" a="1"/>
  <c r="AK12" i="22" s="1"/>
  <c r="T24" i="23" s="1"/>
  <c r="AI13" i="22" a="1"/>
  <c r="AI13" i="22" s="1"/>
  <c r="R25" i="23" s="1"/>
  <c r="AJ7" i="22" a="1"/>
  <c r="AJ7" i="22" s="1"/>
  <c r="S18" i="23" s="1"/>
  <c r="AK8" i="22" a="1"/>
  <c r="AK8" i="22" s="1"/>
  <c r="T19" i="23" s="1"/>
  <c r="AK14" i="22" a="1"/>
  <c r="AK14" i="22" s="1"/>
  <c r="T26" i="23" s="1"/>
  <c r="AI16" i="22" a="1"/>
  <c r="AI16" i="22" s="1"/>
  <c r="R28" i="23" s="1"/>
  <c r="AJ8" i="22" a="1"/>
  <c r="AJ8" i="22" s="1"/>
  <c r="S19" i="23" s="1"/>
  <c r="AJ13" i="22" a="1"/>
  <c r="AJ13" i="22" s="1"/>
  <c r="S25" i="23" s="1"/>
  <c r="AK13" i="22" a="1"/>
  <c r="AK13" i="22" s="1"/>
  <c r="T25" i="23" s="1"/>
  <c r="AJ3" i="22" a="1"/>
  <c r="AJ3" i="22" s="1"/>
  <c r="S14" i="23" s="1"/>
  <c r="AI14" i="22" a="1"/>
  <c r="AI14" i="22" s="1"/>
  <c r="R26" i="23" s="1"/>
  <c r="AK15" i="22" a="1"/>
  <c r="AK15" i="22" s="1"/>
  <c r="T27" i="23" s="1"/>
  <c r="AJ5" i="22" a="1"/>
  <c r="AJ5" i="22" s="1"/>
  <c r="S16" i="23" s="1"/>
  <c r="AJ14" i="22" a="1"/>
  <c r="AJ14" i="22" s="1"/>
  <c r="S26" i="23" s="1"/>
  <c r="AJ6" i="22" a="1"/>
  <c r="AJ6" i="22" s="1"/>
  <c r="S17" i="23" s="1"/>
  <c r="AJ15" i="22" a="1"/>
  <c r="AJ15" i="22" s="1"/>
  <c r="S27" i="23" s="1"/>
  <c r="AI7" i="22" a="1"/>
  <c r="AI7" i="22" s="1"/>
  <c r="R18" i="23" s="1"/>
  <c r="AJ16" i="22" a="1"/>
  <c r="AJ16" i="22" s="1"/>
  <c r="S28" i="23" s="1"/>
  <c r="AJ12" i="22" a="1"/>
  <c r="AJ12" i="22" s="1"/>
  <c r="S24" i="23" s="1"/>
  <c r="AI12" i="22" a="1"/>
  <c r="AI12" i="22" s="1"/>
  <c r="R24" i="23" s="1"/>
  <c r="AK17" i="22" a="1"/>
  <c r="AK17" i="22" s="1"/>
  <c r="T29" i="23" s="1"/>
  <c r="AI5" i="22" a="1"/>
  <c r="AI5" i="22" s="1"/>
  <c r="R16" i="23" s="1"/>
  <c r="AI3" i="22" a="1"/>
  <c r="AI3" i="22" s="1"/>
  <c r="R14" i="23" s="1"/>
  <c r="AJ17" i="22" a="1"/>
  <c r="AJ17" i="22" s="1"/>
  <c r="S29" i="23" s="1"/>
  <c r="AI6" i="22" a="1"/>
  <c r="AI6" i="22" s="1"/>
  <c r="R17" i="23" s="1"/>
  <c r="T20" i="23" l="1"/>
  <c r="T30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<sst xmlns="http://schemas.openxmlformats.org/spreadsheetml/2006/main" count="26863" uniqueCount="129">
  <si>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</si>
  <si>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</si>
  <si>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</si>
  <si>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</si>
  <si>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</si>
  <si>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</si>
  <si>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</si>
  <si>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</si>
  <si>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</si>
  <si>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</si>
  <si>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</si>
  <si>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</si>
  <si>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</si>
  <si>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</si>
  <si>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</si>
  <si>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</si>
  <si>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</si>
  <si>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</si>
  <si>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</si>
  <si>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</si>
  <si>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</si>
  <si>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</si>
  <si>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</si>
  <si>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</si>
  <si>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</si>
  <si>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</si>
  <si>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</si>
  <si>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</si>
  <si>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</si>
  <si>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</si>
  <si>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</si>
  <si>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</si>
  <si>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</si>
  <si>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</si>
  <si>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</si>
  <si>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</si>
  <si>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</si>
  <si>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</si>
  <si>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</si>
  <si>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</si>
  <si>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</si>
  <si>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</si>
  <si>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</si>
  <si>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</si>
  <si>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</si>
  <si>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</si>
  <si>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</si>
  <si>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</si>
  <si>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</si>
  <si>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</si>
  <si>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</si>
  <si>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</si>
  <si>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</si>
  <si>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</si>
  <si>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</si>
  <si>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</si>
  <si>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</si>
  <si>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</si>
  <si>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</si>
  <si>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</si>
  <si>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</si>
  <si>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</si>
  <si>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</si>
  <si>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</si>
  <si>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</si>
  <si>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</si>
  <si>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</si>
  <si>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</si>
  <si>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</si>
  <si>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</si>
  <si>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</si>
  <si>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</si>
  <si>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</si>
  <si>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</si>
  <si>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</si>
  <si>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</si>
  <si>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Selection</t>
  </si>
  <si>
    <t>DATE FILTER</t>
  </si>
  <si>
    <t>Current Year:</t>
  </si>
  <si>
    <t>Current Month:</t>
  </si>
  <si>
    <t>Previous Year:</t>
  </si>
  <si>
    <t>Previous Month:</t>
  </si>
  <si>
    <t>KPIs</t>
  </si>
  <si>
    <t>Total Revenue:</t>
  </si>
  <si>
    <t>PY Revenue:</t>
  </si>
  <si>
    <t>PM Revenue:</t>
  </si>
  <si>
    <t>PM Year</t>
  </si>
  <si>
    <r>
      <t>YoY %</t>
    </r>
    <r>
      <rPr>
        <b/>
        <sz val="11"/>
        <color theme="1"/>
        <rFont val="Cambria"/>
        <family val="1"/>
      </rPr>
      <t>Δ</t>
    </r>
    <r>
      <rPr>
        <b/>
        <sz val="11"/>
        <color theme="1"/>
        <rFont val="Calibri"/>
        <family val="2"/>
      </rPr>
      <t>:</t>
    </r>
  </si>
  <si>
    <t>MoM %Δ:</t>
  </si>
  <si>
    <t>REVENUE TREND</t>
  </si>
  <si>
    <t>Month #</t>
  </si>
  <si>
    <t>STORE PERFORMANCE</t>
  </si>
  <si>
    <t>PM Revenue</t>
  </si>
  <si>
    <t>MoM %Δ</t>
  </si>
  <si>
    <t>Rank</t>
  </si>
  <si>
    <t>STORE PERFORMANCE (SORTED)</t>
  </si>
  <si>
    <t>PRODUCT PERFORMANCE</t>
  </si>
  <si>
    <t>Product</t>
  </si>
  <si>
    <t>MoM Δ</t>
  </si>
  <si>
    <t>Rank (+)</t>
  </si>
  <si>
    <t>Rank (-)</t>
  </si>
  <si>
    <t>TOP PERFORMING PRODUCT</t>
  </si>
  <si>
    <t>BOTTOM PERFORMING PRODUCT</t>
  </si>
  <si>
    <t>How did</t>
  </si>
  <si>
    <t>Current Period: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</si>
  <si>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</si>
  <si>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</si>
  <si>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</si>
  <si>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</si>
  <si>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</si>
  <si>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</si>
  <si>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</si>
  <si>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</si>
  <si>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</si>
  <si>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</si>
  <si>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</si>
  <si>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</si>
  <si>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Perform in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</si>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</sst>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"/>
      <color theme="1"/>
      <name val="Calibri"/>
      <family val="2"/>
    </font>
    <font>
      <sz val="16"/>
      <color theme="1" tint="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6"/>
      <color rgb="FFC00000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3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1" fillId="6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7" borderId="0" xfId="0" applyFont="1" applyFill="1" applyAlignment="1">
      <alignment horizontal="centerContinuous"/>
    </xf>
    <xf numFmtId="0" fontId="0" fillId="7" borderId="0" xfId="0" applyFill="1" applyAlignment="1">
      <alignment horizontal="centerContinuous"/>
    </xf>
    <xf numFmtId="0" fontId="1" fillId="9" borderId="0" xfId="0" applyFont="1" applyFill="1"/>
    <xf numFmtId="9" fontId="0" fillId="0" borderId="0" xfId="1" applyFont="1"/>
    <xf numFmtId="0" fontId="1" fillId="9" borderId="0" xfId="0" applyFont="1" applyFill="1" applyAlignment="1">
      <alignment horizontal="right"/>
    </xf>
    <xf numFmtId="0" fontId="1" fillId="9" borderId="0" xfId="0" applyFont="1" applyFill="1" applyAlignment="1">
      <alignment horizontal="center" vertical="center"/>
    </xf>
    <xf numFmtId="165" fontId="1" fillId="8" borderId="0" xfId="1" applyNumberFormat="1" applyFont="1" applyFill="1" applyAlignment="1">
      <alignment horizontal="center" vertical="center"/>
    </xf>
    <xf numFmtId="0" fontId="7" fillId="0" borderId="0" xfId="0" applyFont="1"/>
    <xf numFmtId="164" fontId="7" fillId="0" borderId="0" xfId="0" applyNumberFormat="1" applyFont="1"/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164" fontId="7" fillId="0" borderId="1" xfId="0" applyNumberFormat="1" applyFont="1" applyBorder="1"/>
    <xf numFmtId="164" fontId="10" fillId="0" borderId="0" xfId="0" applyNumberFormat="1" applyFont="1"/>
    <xf numFmtId="164" fontId="11" fillId="0" borderId="0" xfId="0" applyNumberFormat="1" applyFont="1"/>
    <xf numFmtId="0" fontId="12" fillId="0" borderId="0" xfId="0" applyFont="1" applyAlignment="1">
      <alignment horizontal="right"/>
    </xf>
    <xf numFmtId="0" fontId="1" fillId="6" borderId="0" xfId="0" applyFont="1" applyFill="1" applyAlignment="1">
      <alignment horizontal="right"/>
    </xf>
    <xf numFmtId="0" fontId="12" fillId="0" borderId="0" xfId="0" applyFont="1"/>
    <xf numFmtId="0" fontId="9" fillId="10" borderId="0" xfId="0" applyFont="1" applyFill="1" applyAlignment="1" applyProtection="1">
      <alignment horizontal="center" vertical="center"/>
      <protection locked="0"/>
    </xf>
    <xf numFmtId="0" fontId="9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5">
    <dxf>
      <font>
        <color theme="9" tint="-0.24994659260841701"/>
      </font>
    </dxf>
    <dxf>
      <font>
        <color rgb="FFC0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6565"/>
      <color rgb="FF20E2D7"/>
      <color rgb="FFF98386"/>
      <color rgb="FFF9777A"/>
      <color rgb="FFFF4343"/>
      <color rgb="FFFF9595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112283915435305"/>
          <c:y val="3.699032717507493E-2"/>
          <c:w val="0.720429692717524"/>
          <c:h val="0.8917915238257644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Prep'!$V$2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Prep'!$T$3:$T$12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'Data Prep'!$V$3:$V$12</c:f>
              <c:numCache>
                <c:formatCode>"$"#,##0</c:formatCode>
                <c:ptCount val="10"/>
                <c:pt idx="0">
                  <c:v>7721.8800000000019</c:v>
                </c:pt>
                <c:pt idx="1">
                  <c:v>10103.540000000001</c:v>
                </c:pt>
                <c:pt idx="2">
                  <c:v>13879.13</c:v>
                </c:pt>
                <c:pt idx="3">
                  <c:v>15765.830000000002</c:v>
                </c:pt>
                <c:pt idx="4">
                  <c:v>16255.230000000001</c:v>
                </c:pt>
                <c:pt idx="5">
                  <c:v>17505.330000000002</c:v>
                </c:pt>
                <c:pt idx="6">
                  <c:v>18171.759999999995</c:v>
                </c:pt>
                <c:pt idx="7">
                  <c:v>18237.980000000003</c:v>
                </c:pt>
                <c:pt idx="8">
                  <c:v>18238.46</c:v>
                </c:pt>
                <c:pt idx="9">
                  <c:v>20484.010000000002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A-4935-94B5-BD4549C9EBFF}"/>
            </c:ext>
          </c:extLst>
        </c:ser>
        <c:ser>
          <c:idx val="1"/>
          <c:order val="1"/>
          <c:tx>
            <c:strRef>
              <c:f>'Data Prep'!$X$2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Prep'!$T$3:$T$12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'Data Prep'!$X$3:$X$12</c:f>
              <c:numCache>
                <c:formatCode>"$"#,##0</c:formatCode>
                <c:ptCount val="10"/>
                <c:pt idx="0">
                  <c:v>0</c:v>
                </c:pt>
                <c:pt idx="1">
                  <c:v>10103.540000000001</c:v>
                </c:pt>
                <c:pt idx="2">
                  <c:v>0</c:v>
                </c:pt>
                <c:pt idx="3">
                  <c:v>15765.830000000002</c:v>
                </c:pt>
                <c:pt idx="4">
                  <c:v>0</c:v>
                </c:pt>
                <c:pt idx="5">
                  <c:v>0</c:v>
                </c:pt>
                <c:pt idx="6">
                  <c:v>18171.759999999995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8-4C29-B10C-58323DDD6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446292464"/>
        <c:axId val="446290544"/>
      </c:barChart>
      <c:catAx>
        <c:axId val="446292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90544"/>
        <c:crosses val="autoZero"/>
        <c:auto val="1"/>
        <c:lblAlgn val="ctr"/>
        <c:lblOffset val="100"/>
        <c:noMultiLvlLbl val="0"/>
      </c:catAx>
      <c:valAx>
        <c:axId val="4462905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/>
                  <a:t>Revenue</a:t>
                </a:r>
              </a:p>
            </c:rich>
          </c:tx>
          <c:layout>
            <c:manualLayout>
              <c:xMode val="edge"/>
              <c:yMode val="edge"/>
              <c:x val="0.21896520827992658"/>
              <c:y val="0.94014951691410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44629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874626972998223E-2"/>
          <c:y val="3.699032717507493E-2"/>
          <c:w val="0.92651350088088302"/>
          <c:h val="0.8917915238257644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Prep'!$W$2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'Data Prep'!$R$3:$R$12</c:f>
              <c:numCache>
                <c:formatCode>General</c:formatCode>
                <c:ptCount val="10"/>
              </c:numCache>
            </c:numRef>
          </c:cat>
          <c:val>
            <c:numRef>
              <c:f>'Data Prep'!$W$3:$W$12</c:f>
              <c:numCache>
                <c:formatCode>0%</c:formatCode>
                <c:ptCount val="10"/>
                <c:pt idx="0">
                  <c:v>-0.23788412342481746</c:v>
                </c:pt>
                <c:pt idx="1">
                  <c:v>0.27268490293194403</c:v>
                </c:pt>
                <c:pt idx="2">
                  <c:v>5.7257752439920262E-2</c:v>
                </c:pt>
                <c:pt idx="3">
                  <c:v>0.38157142957292312</c:v>
                </c:pt>
                <c:pt idx="4">
                  <c:v>-0.13607835613264074</c:v>
                </c:pt>
                <c:pt idx="5">
                  <c:v>2.6734476982343214E-2</c:v>
                </c:pt>
                <c:pt idx="6">
                  <c:v>-0.17099256839675403</c:v>
                </c:pt>
                <c:pt idx="7">
                  <c:v>-0.3315731431233282</c:v>
                </c:pt>
                <c:pt idx="8">
                  <c:v>0.18953874088693379</c:v>
                </c:pt>
                <c:pt idx="9">
                  <c:v>0.14465033810308014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A-4A49-AA51-F3255B8CF43F}"/>
            </c:ext>
          </c:extLst>
        </c:ser>
        <c:ser>
          <c:idx val="1"/>
          <c:order val="1"/>
          <c:tx>
            <c:strRef>
              <c:f>'Data Prep'!$Y$2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numFmt formatCode="#%;\-#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Prep'!$R$3:$R$12</c:f>
              <c:numCache>
                <c:formatCode>General</c:formatCode>
                <c:ptCount val="10"/>
              </c:numCache>
            </c:numRef>
          </c:cat>
          <c:val>
            <c:numRef>
              <c:f>'Data Prep'!$Y$3:$Y$12</c:f>
              <c:numCache>
                <c:formatCode>0%</c:formatCode>
                <c:ptCount val="10"/>
                <c:pt idx="0">
                  <c:v>0</c:v>
                </c:pt>
                <c:pt idx="1">
                  <c:v>0.27268490293194403</c:v>
                </c:pt>
                <c:pt idx="2">
                  <c:v>0</c:v>
                </c:pt>
                <c:pt idx="3">
                  <c:v>0.38157142957292312</c:v>
                </c:pt>
                <c:pt idx="4">
                  <c:v>0</c:v>
                </c:pt>
                <c:pt idx="5">
                  <c:v>0</c:v>
                </c:pt>
                <c:pt idx="6">
                  <c:v>-0.17099256839675403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ABA3-44E4-80D4-90694B2EE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446292464"/>
        <c:axId val="446290544"/>
      </c:barChart>
      <c:catAx>
        <c:axId val="446292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90544"/>
        <c:crosses val="autoZero"/>
        <c:auto val="1"/>
        <c:lblAlgn val="ctr"/>
        <c:lblOffset val="100"/>
        <c:noMultiLvlLbl val="0"/>
      </c:catAx>
      <c:valAx>
        <c:axId val="4462905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/>
                  <a:t>MoM %</a:t>
                </a:r>
                <a:r>
                  <a:rPr lang="el-GR" sz="1100" b="0">
                    <a:latin typeface="Cambria" panose="02040503050406030204" pitchFamily="18" charset="0"/>
                    <a:ea typeface="Cambria" panose="02040503050406030204" pitchFamily="18" charset="0"/>
                  </a:rPr>
                  <a:t>Δ</a:t>
                </a:r>
                <a:endParaRPr lang="en-US" sz="1100" b="0"/>
              </a:p>
            </c:rich>
          </c:tx>
          <c:layout>
            <c:manualLayout>
              <c:xMode val="edge"/>
              <c:yMode val="edge"/>
              <c:x val="0.31223053908384907"/>
              <c:y val="0.928781927269234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44629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77327770376404"/>
          <c:y val="4.0293040293040296E-2"/>
          <c:w val="0.84048869804319759"/>
          <c:h val="0.82546436797441136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Prep'!$I$2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Prep'!$I$3:$I$14</c:f>
              <c:numCache>
                <c:formatCode>"$"#,##0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4E-42B3-AB2E-89B73C4E909A}"/>
            </c:ext>
          </c:extLst>
        </c:ser>
        <c:ser>
          <c:idx val="1"/>
          <c:order val="1"/>
          <c:tx>
            <c:strRef>
              <c:f>'Data Prep'!$J$2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Prep'!$J$3:$J$14</c:f>
              <c:numCache>
                <c:formatCode>"$"#,##0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41270.179999999986</c:v>
                </c:pt>
                <c:pt idx="8">
                  <c:v>44041.12999999999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64E-42B3-AB2E-89B73C4E909A}"/>
            </c:ext>
          </c:extLst>
        </c:ser>
        <c:ser>
          <c:idx val="2"/>
          <c:order val="2"/>
          <c:tx>
            <c:strRef>
              <c:f>'Data Prep'!$K$2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'Data Prep'!$H$3:$H$14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Prep'!$K$3:$K$14</c:f>
              <c:numCache>
                <c:formatCode>"$"#,##0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44041.12999999999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01-4FE8-95F2-66A24B655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89935"/>
        <c:axId val="167682255"/>
      </c:lineChart>
      <c:catAx>
        <c:axId val="16768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Month</a:t>
                </a:r>
              </a:p>
            </c:rich>
          </c:tx>
          <c:layout>
            <c:manualLayout>
              <c:xMode val="edge"/>
              <c:yMode val="edge"/>
              <c:x val="0.14683919158810041"/>
              <c:y val="0.935783231177735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82255"/>
        <c:crosses val="autoZero"/>
        <c:auto val="1"/>
        <c:lblAlgn val="ctr"/>
        <c:lblOffset val="100"/>
        <c:noMultiLvlLbl val="0"/>
      </c:catAx>
      <c:valAx>
        <c:axId val="1676822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Revenue</a:t>
                </a:r>
              </a:p>
            </c:rich>
          </c:tx>
          <c:layout>
            <c:manualLayout>
              <c:xMode val="edge"/>
              <c:yMode val="edge"/>
              <c:x val="5.1279605027786449E-4"/>
              <c:y val="3.373904792513180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89935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409574</xdr:colOff>
      <xdr:row>12</xdr:row>
      <xdr:rowOff>114300</xdr:rowOff>
    </xdr:from>
    <xdr:to>
      <xdr:col>11</xdr:col>
      <xdr:colOff>582866</xdr:colOff>
      <xdr:row>29</xdr:row>
      <xdr:rowOff>285750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64CAD34D-F4AD-490B-BBD8-F0B143D1D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57150</xdr:colOff>
      <xdr:row>12</xdr:row>
      <xdr:rowOff>114300</xdr:rowOff>
    </xdr:from>
    <xdr:to>
      <xdr:col>15</xdr:col>
      <xdr:colOff>28575</xdr:colOff>
      <xdr:row>29</xdr:row>
      <xdr:rowOff>285750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C29C7CEC-008B-4811-9814-129B3D18B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95251</xdr:colOff>
      <xdr:row>19</xdr:row>
      <xdr:rowOff>285750</xdr:rowOff>
    </xdr:from>
    <xdr:to>
      <xdr:col>4</xdr:col>
      <xdr:colOff>247650</xdr:colOff>
      <xdr:row>29</xdr:row>
      <xdr:rowOff>123825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098E2DC-5EF0-4C27-81C0-DC11B4CD6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991734</xdr:colOff>
          <xdr:row>16</xdr:row>
          <xdr:rowOff>161925</xdr:rowOff>
        </xdr:from>
        <xdr:to>
          <xdr:col>3</xdr:col>
          <xdr:colOff>760866</xdr:colOff>
          <xdr:row>17</xdr:row>
          <xdr:rowOff>257175</xdr:rowOff>
        </xdr:to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E0F29A68-4B09-49D5-818A-4335D8C119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5" spid="_x0000_s854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2382384" y="3848100"/>
              <a:ext cx="1474107" cy="476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440245</xdr:colOff>
          <xdr:row>16</xdr:row>
          <xdr:rowOff>161925</xdr:rowOff>
        </xdr:from>
        <xdr:to>
          <xdr:col>2</xdr:col>
          <xdr:colOff>769429</xdr:colOff>
          <xdr:row>17</xdr:row>
          <xdr:rowOff>256554</xdr:rowOff>
        </xdr:to>
        <xdr:pic>
          <xdr:nvPicPr>
            <xdr:cNvPr id="23" name="Picture 22">
              <a:extLst>
                <a:ext uri="{FF2B5EF4-FFF2-40B4-BE49-F238E27FC236}">
                  <a16:creationId xmlns:a16="http://schemas.microsoft.com/office/drawing/2014/main" id="{78AD53B1-8BC7-4817-ADBA-CBD401DD3BA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6" spid="_x0000_s854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87895" y="3848100"/>
              <a:ext cx="1472184" cy="47562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1</xdr:col>
      <xdr:colOff>0</xdr:colOff>
      <xdr:row>0</xdr:row>
      <xdr:rowOff>85725</xdr:rowOff>
    </xdr:from>
    <xdr:to>
      <xdr:col>10</xdr:col>
      <xdr:colOff>171450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68DBD4-4EE7-4068-16A9-266D6410C22B}"/>
            </a:ext>
          </a:extLst>
        </xdr:cNvPr>
        <xdr:cNvSpPr txBox="1"/>
      </xdr:nvSpPr>
      <xdr:spPr>
        <a:xfrm>
          <a:off x="247650" y="85725"/>
          <a:ext cx="8248650" cy="762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>
              <a:solidFill>
                <a:schemeClr val="tx1">
                  <a:lumMod val="75000"/>
                  <a:lumOff val="25000"/>
                </a:schemeClr>
              </a:solidFill>
            </a:rPr>
            <a:t>REGIONAL REVENUE DASHBOARD</a:t>
          </a:r>
        </a:p>
      </xdr:txBody>
    </xdr:sp>
    <xdr:clientData/>
  </xdr:twoCellAnchor>
  <xdr:twoCellAnchor editAs="absolute">
    <xdr:from>
      <xdr:col>1</xdr:col>
      <xdr:colOff>9525</xdr:colOff>
      <xdr:row>7</xdr:row>
      <xdr:rowOff>114300</xdr:rowOff>
    </xdr:from>
    <xdr:to>
      <xdr:col>19</xdr:col>
      <xdr:colOff>2419350</xdr:colOff>
      <xdr:row>7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5D85075-D99B-846C-6E91-13927402FC76}"/>
            </a:ext>
          </a:extLst>
        </xdr:cNvPr>
        <xdr:cNvCxnSpPr/>
      </xdr:nvCxnSpPr>
      <xdr:spPr>
        <a:xfrm>
          <a:off x="257175" y="1552575"/>
          <a:ext cx="17192625" cy="0"/>
        </a:xfrm>
        <a:prstGeom prst="line">
          <a:avLst/>
        </a:prstGeom>
        <a:ln w="19050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104775</xdr:colOff>
      <xdr:row>10</xdr:row>
      <xdr:rowOff>38100</xdr:rowOff>
    </xdr:from>
    <xdr:to>
      <xdr:col>3</xdr:col>
      <xdr:colOff>1076324</xdr:colOff>
      <xdr:row>11</xdr:row>
      <xdr:rowOff>219075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6191F6C-F327-03CC-E00A-165820C9BBEF}"/>
            </a:ext>
          </a:extLst>
        </xdr:cNvPr>
        <xdr:cNvSpPr txBox="1"/>
      </xdr:nvSpPr>
      <xdr:spPr>
        <a:xfrm>
          <a:off x="352425" y="1895475"/>
          <a:ext cx="3819524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tx1">
                  <a:lumMod val="75000"/>
                  <a:lumOff val="25000"/>
                </a:schemeClr>
              </a:solidFill>
            </a:rPr>
            <a:t>This</a:t>
          </a:r>
          <a:r>
            <a:rPr lang="en-US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was the </a:t>
          </a:r>
          <a:r>
            <a:rPr lang="en-US" sz="1800" b="1" baseline="0">
              <a:solidFill>
                <a:schemeClr val="accent1">
                  <a:lumMod val="75000"/>
                </a:schemeClr>
              </a:solidFill>
            </a:rPr>
            <a:t>r</a:t>
          </a:r>
          <a:r>
            <a:rPr lang="en-US" sz="1800" b="1">
              <a:solidFill>
                <a:schemeClr val="accent1">
                  <a:lumMod val="75000"/>
                </a:schemeClr>
              </a:solidFill>
            </a:rPr>
            <a:t>evenue</a:t>
          </a:r>
          <a:r>
            <a:rPr lang="en-US" sz="1800" b="1">
              <a:solidFill>
                <a:schemeClr val="tx1">
                  <a:lumMod val="75000"/>
                  <a:lumOff val="25000"/>
                </a:schemeClr>
              </a:solidFill>
            </a:rPr>
            <a:t> we drove in ...</a:t>
          </a:r>
        </a:p>
      </xdr:txBody>
    </xdr:sp>
    <xdr:clientData/>
  </xdr:twoCellAnchor>
  <xdr:twoCellAnchor editAs="absolute">
    <xdr:from>
      <xdr:col>1</xdr:col>
      <xdr:colOff>381000</xdr:colOff>
      <xdr:row>17</xdr:row>
      <xdr:rowOff>209550</xdr:rowOff>
    </xdr:from>
    <xdr:to>
      <xdr:col>2</xdr:col>
      <xdr:colOff>828675</xdr:colOff>
      <xdr:row>18</xdr:row>
      <xdr:rowOff>200025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DF915FE-D4F5-574A-0AA7-6434476A6B49}"/>
            </a:ext>
          </a:extLst>
        </xdr:cNvPr>
        <xdr:cNvSpPr txBox="1"/>
      </xdr:nvSpPr>
      <xdr:spPr>
        <a:xfrm>
          <a:off x="628650" y="4276725"/>
          <a:ext cx="15906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>
              <a:solidFill>
                <a:schemeClr val="tx1">
                  <a:lumMod val="75000"/>
                  <a:lumOff val="25000"/>
                </a:schemeClr>
              </a:solidFill>
            </a:rPr>
            <a:t>vs.</a:t>
          </a:r>
          <a:r>
            <a:rPr lang="en-US" sz="1100" b="0" baseline="0">
              <a:solidFill>
                <a:schemeClr val="tx1">
                  <a:lumMod val="75000"/>
                  <a:lumOff val="25000"/>
                </a:schemeClr>
              </a:solidFill>
            </a:rPr>
            <a:t> Last Month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2</xdr:col>
      <xdr:colOff>933450</xdr:colOff>
      <xdr:row>17</xdr:row>
      <xdr:rowOff>209550</xdr:rowOff>
    </xdr:from>
    <xdr:to>
      <xdr:col>3</xdr:col>
      <xdr:colOff>819150</xdr:colOff>
      <xdr:row>18</xdr:row>
      <xdr:rowOff>200025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6D4B625-F49D-E5A5-5990-A3DD5A993480}"/>
            </a:ext>
          </a:extLst>
        </xdr:cNvPr>
        <xdr:cNvSpPr txBox="1"/>
      </xdr:nvSpPr>
      <xdr:spPr>
        <a:xfrm>
          <a:off x="2324100" y="4276725"/>
          <a:ext cx="15906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>
              <a:solidFill>
                <a:schemeClr val="tx1">
                  <a:lumMod val="75000"/>
                  <a:lumOff val="25000"/>
                </a:schemeClr>
              </a:solidFill>
            </a:rPr>
            <a:t>vs. Last Year</a:t>
          </a:r>
        </a:p>
      </xdr:txBody>
    </xdr:sp>
    <xdr:clientData/>
  </xdr:twoCellAnchor>
  <xdr:twoCellAnchor editAs="absolute">
    <xdr:from>
      <xdr:col>1</xdr:col>
      <xdr:colOff>114301</xdr:colOff>
      <xdr:row>18</xdr:row>
      <xdr:rowOff>238125</xdr:rowOff>
    </xdr:from>
    <xdr:to>
      <xdr:col>3</xdr:col>
      <xdr:colOff>1381125</xdr:colOff>
      <xdr:row>19</xdr:row>
      <xdr:rowOff>228600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2EBAB9-52F4-F13C-81F9-E0039470DFB7}"/>
            </a:ext>
          </a:extLst>
        </xdr:cNvPr>
        <xdr:cNvSpPr txBox="1"/>
      </xdr:nvSpPr>
      <xdr:spPr>
        <a:xfrm>
          <a:off x="361951" y="4686300"/>
          <a:ext cx="4114799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...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 and the revenue trend in </a:t>
          </a:r>
          <a:r>
            <a:rPr lang="en-US" sz="1800" b="1" baseline="0">
              <a:solidFill>
                <a:schemeClr val="accent1">
                  <a:lumMod val="75000"/>
                </a:schemeClr>
              </a:solidFill>
            </a:rPr>
            <a:t>2021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 vs </a:t>
          </a:r>
          <a:r>
            <a:rPr lang="en-US" sz="1800" b="1" baseline="0">
              <a:solidFill>
                <a:schemeClr val="accent3"/>
              </a:solidFill>
            </a:rPr>
            <a:t>2020</a:t>
          </a:r>
          <a:endParaRPr lang="en-US" sz="1800" b="1">
            <a:solidFill>
              <a:schemeClr val="accent3"/>
            </a:solidFill>
          </a:endParaRPr>
        </a:p>
      </xdr:txBody>
    </xdr:sp>
    <xdr:clientData/>
  </xdr:twoCellAnchor>
  <xdr:twoCellAnchor editAs="absolute">
    <xdr:from>
      <xdr:col>5</xdr:col>
      <xdr:colOff>28576</xdr:colOff>
      <xdr:row>10</xdr:row>
      <xdr:rowOff>0</xdr:rowOff>
    </xdr:from>
    <xdr:to>
      <xdr:col>13</xdr:col>
      <xdr:colOff>495300</xdr:colOff>
      <xdr:row>11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6A9C60C-744B-0DC8-6351-9733334A5924}"/>
            </a:ext>
          </a:extLst>
        </xdr:cNvPr>
        <xdr:cNvSpPr txBox="1"/>
      </xdr:nvSpPr>
      <xdr:spPr>
        <a:xfrm>
          <a:off x="5305426" y="1857375"/>
          <a:ext cx="5343524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This is how </a:t>
          </a:r>
          <a:r>
            <a:rPr lang="en-US" sz="1800" b="1">
              <a:solidFill>
                <a:schemeClr val="accent1">
                  <a:lumMod val="75000"/>
                </a:schemeClr>
              </a:solidFill>
            </a:rPr>
            <a:t>our stores </a:t>
          </a:r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rank compared to </a:t>
          </a:r>
          <a:r>
            <a:rPr lang="en-US" sz="1800" b="1">
              <a:solidFill>
                <a:schemeClr val="accent3"/>
              </a:solidFill>
            </a:rPr>
            <a:t>other regions</a:t>
          </a:r>
        </a:p>
      </xdr:txBody>
    </xdr:sp>
    <xdr:clientData/>
  </xdr:twoCellAnchor>
  <xdr:twoCellAnchor editAs="absolute">
    <xdr:from>
      <xdr:col>17</xdr:col>
      <xdr:colOff>38100</xdr:colOff>
      <xdr:row>10</xdr:row>
      <xdr:rowOff>47625</xdr:rowOff>
    </xdr:from>
    <xdr:to>
      <xdr:col>19</xdr:col>
      <xdr:colOff>2533649</xdr:colOff>
      <xdr:row>12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794194C-E1B4-4CD1-FBFD-13FD02CB02F3}"/>
            </a:ext>
          </a:extLst>
        </xdr:cNvPr>
        <xdr:cNvSpPr txBox="1"/>
      </xdr:nvSpPr>
      <xdr:spPr>
        <a:xfrm>
          <a:off x="11296650" y="1905000"/>
          <a:ext cx="6267449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Where these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 products </a:t>
          </a:r>
          <a:r>
            <a:rPr lang="en-US" sz="1800" b="1" baseline="0">
              <a:solidFill>
                <a:schemeClr val="accent6">
                  <a:lumMod val="75000"/>
                </a:schemeClr>
              </a:solidFill>
            </a:rPr>
            <a:t>drove growth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...</a:t>
          </a:r>
          <a:endParaRPr lang="en-US" sz="18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17</xdr:col>
      <xdr:colOff>0</xdr:colOff>
      <xdr:row>20</xdr:row>
      <xdr:rowOff>85725</xdr:rowOff>
    </xdr:from>
    <xdr:to>
      <xdr:col>19</xdr:col>
      <xdr:colOff>2495550</xdr:colOff>
      <xdr:row>21</xdr:row>
      <xdr:rowOff>190500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5A78465-A069-D6FE-66BE-6FEA6F697BDD}"/>
            </a:ext>
          </a:extLst>
        </xdr:cNvPr>
        <xdr:cNvSpPr txBox="1"/>
      </xdr:nvSpPr>
      <xdr:spPr>
        <a:xfrm>
          <a:off x="11258550" y="5295900"/>
          <a:ext cx="626745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... and these products </a:t>
          </a:r>
          <a:r>
            <a:rPr lang="en-US" sz="1800" b="1">
              <a:solidFill>
                <a:srgbClr val="C00000"/>
              </a:solidFill>
            </a:rPr>
            <a:t>caused losses</a:t>
          </a:r>
        </a:p>
      </xdr:txBody>
    </xdr:sp>
    <xdr:clientData/>
  </xdr:twoCellAnchor>
  <xdr:twoCellAnchor editAs="absolute">
    <xdr:from>
      <xdr:col>1</xdr:col>
      <xdr:colOff>104775</xdr:colOff>
      <xdr:row>12</xdr:row>
      <xdr:rowOff>228600</xdr:rowOff>
    </xdr:from>
    <xdr:to>
      <xdr:col>3</xdr:col>
      <xdr:colOff>1114425</xdr:colOff>
      <xdr:row>15</xdr:row>
      <xdr:rowOff>371475</xdr:rowOff>
    </xdr:to>
    <xdr:sp macro="" textlink="'Data Prep'!$E$2">
      <xdr:nvSpPr>
        <xdr:cNvPr id="21" name="TextBox 20">
          <a:extLst>
            <a:ext uri="{FF2B5EF4-FFF2-40B4-BE49-F238E27FC236}">
              <a16:creationId xmlns:a16="http://schemas.microsoft.com/office/drawing/2014/main" id="{81EAF444-F43E-4B0F-9C0D-2243290F5918}"/>
            </a:ext>
          </a:extLst>
        </xdr:cNvPr>
        <xdr:cNvSpPr txBox="1"/>
      </xdr:nvSpPr>
      <xdr:spPr>
        <a:xfrm>
          <a:off x="352425" y="2505075"/>
          <a:ext cx="3857625" cy="1171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C3AE8AC-C99D-4CC0-9D5D-BF27694B22AF}" type="TxLink">
            <a:rPr lang="en-US" sz="80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 algn="ctr"/>
            <a:t>$44,041</a:t>
          </a:fld>
          <a:endParaRPr lang="en-US" sz="239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114300</xdr:colOff>
      <xdr:row>16</xdr:row>
      <xdr:rowOff>38100</xdr:rowOff>
    </xdr:from>
    <xdr:to>
      <xdr:col>3</xdr:col>
      <xdr:colOff>1104900</xdr:colOff>
      <xdr:row>16</xdr:row>
      <xdr:rowOff>38100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25A609E-4FD8-EC05-9D1D-4CCE915C8764}"/>
            </a:ext>
          </a:extLst>
        </xdr:cNvPr>
        <xdr:cNvCxnSpPr/>
      </xdr:nvCxnSpPr>
      <xdr:spPr>
        <a:xfrm>
          <a:off x="361950" y="3724275"/>
          <a:ext cx="38385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890587</xdr:colOff>
      <xdr:row>16</xdr:row>
      <xdr:rowOff>47625</xdr:rowOff>
    </xdr:from>
    <xdr:to>
      <xdr:col>2</xdr:col>
      <xdr:colOff>890587</xdr:colOff>
      <xdr:row>18</xdr:row>
      <xdr:rowOff>108585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8E03FE3-53B7-A7D1-E03D-5717587E43C9}"/>
            </a:ext>
          </a:extLst>
        </xdr:cNvPr>
        <xdr:cNvCxnSpPr/>
      </xdr:nvCxnSpPr>
      <xdr:spPr>
        <a:xfrm>
          <a:off x="2281237" y="3733800"/>
          <a:ext cx="0" cy="82296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1382553</xdr:colOff>
      <xdr:row>0</xdr:row>
      <xdr:rowOff>152399</xdr:rowOff>
    </xdr:from>
    <xdr:to>
      <xdr:col>19</xdr:col>
      <xdr:colOff>2502618</xdr:colOff>
      <xdr:row>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563F54-A494-361B-376A-B808ED8AA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98478" y="152399"/>
          <a:ext cx="2967915" cy="1133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BD426-5275-4A38-BE5F-247408C16DCF}" name="Data" displayName="Data" ref="A1:J4795" totalsRowShown="0" headerRowDxfId="4">
  <autoFilter ref="A1:J4795" xr:uid="{58EBD426-5275-4A38-BE5F-247408C16DCF}"/>
  <tableColumns count="10">
    <tableColumn id="1" xr3:uid="{2FDC2D3B-02A5-42A5-A1D8-E1FFCC0DAF77}" name="Year"/>
    <tableColumn id="2" xr3:uid="{10B50FFE-D67D-4F5D-9E41-958B76FC7A56}" name="Month"/>
    <tableColumn id="3" xr3:uid="{CBD3BE15-F8EC-4815-BC49-B4902A0663B6}" name="Store Name"/>
    <tableColumn id="4" xr3:uid="{BD2AD9A4-213C-4C55-937E-EC59BE423302}" name="Region"/>
    <tableColumn id="5" xr3:uid="{D8FB36D0-5A18-475E-B2EF-EF32032F1432}" name="Store Type"/>
    <tableColumn id="6" xr3:uid="{C9FA93B4-2976-41B2-9CB1-6A0D2A937E02}" name="Product Name"/>
    <tableColumn id="7" xr3:uid="{5E833BED-0453-43DA-A3F4-6FEED140ABBA}" name="Product Category"/>
    <tableColumn id="8" xr3:uid="{4E5E8D40-3B31-4851-8978-7BF22E1F8FE8}" name="Units Sold"/>
    <tableColumn id="9" xr3:uid="{7A438671-EB91-44E9-B48B-10327411163C}" name="Revenue" dataDxfId="3"/>
    <tableColumn id="10" xr3:uid="{9117800E-D818-4CDE-BE65-710A6AE216FE}" name="Profi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795"/>
  <sheetViews>
    <sheetView showGridLines="0" topLeftCell="A4500" zoomScaleNormal="100" workbookViewId="0">
      <selection activeCell="A4536" sqref="A4536:J4795"/>
    </sheetView>
  </sheetViews>
  <sheetFormatPr defaultRowHeight="15" x14ac:dyDescent="0.25"/>
  <cols>
    <col min="1" max="1" width="7.140625" customWidth="1"/>
    <col min="2" max="2" width="9.140625" customWidth="1"/>
    <col min="3" max="3" width="14.28515625" customWidth="1"/>
    <col min="4" max="4" width="15" customWidth="1"/>
    <col min="5" max="5" width="16.28515625" customWidth="1"/>
    <col min="6" max="6" width="20.42578125" bestFit="1" customWidth="1"/>
    <col min="7" max="7" width="18.85546875" customWidth="1"/>
    <col min="8" max="8" width="12.140625" customWidth="1"/>
    <col min="9" max="9" width="11" customWidth="1"/>
    <col min="12" max="13" width="11.42578125" bestFit="1" customWidth="1"/>
    <col min="16" max="16" width="15.42578125" bestFit="1" customWidth="1"/>
    <col min="18" max="18" width="18.28515625" bestFit="1" customWidth="1"/>
    <col min="27" max="27" width="14.28515625" customWidth="1"/>
    <col min="28" max="28" width="11.42578125" customWidth="1"/>
    <col min="32" max="33" width="14.28515625" customWidth="1"/>
    <col min="34" max="34" width="11.42578125" customWidth="1"/>
    <col min="37" max="37" width="12.28515625" bestFit="1" customWidth="1"/>
    <col min="38" max="38" width="17.7109375" bestFit="1" customWidth="1"/>
    <col min="48" max="49" width="14.28515625" customWidth="1"/>
    <col min="50" max="50" width="17.42578125" bestFit="1" customWidth="1"/>
    <col min="51" max="51" width="11.42578125" customWidth="1"/>
  </cols>
  <sheetData>
    <row r="1" spans="1:51" x14ac:dyDescent="0.25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25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25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56</v>
      </c>
      <c r="AX3" t="s">
        <v>14</v>
      </c>
      <c r="AY3" s="3">
        <f t="shared" ref="AY3:AY34" si="1">SUMIFS(I:I,D:D,_xlfn.SINGLE(Region),C:C,AW3,G:G,AX3,A:A,_xlfn.SINGLE(CurYear),B:B,_xlfn.SINGLE(CurMonth))</f>
        <v>4004.3199999999997</v>
      </c>
    </row>
    <row r="4" spans="1:51" x14ac:dyDescent="0.25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56</v>
      </c>
      <c r="AX4" t="s">
        <v>9</v>
      </c>
      <c r="AY4" s="3">
        <f t="shared" si="1"/>
        <v>1343.6100000000001</v>
      </c>
    </row>
    <row r="5" spans="1:51" x14ac:dyDescent="0.25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56</v>
      </c>
      <c r="AX5" t="s">
        <v>21</v>
      </c>
      <c r="AY5" s="3">
        <f t="shared" si="1"/>
        <v>2989.38</v>
      </c>
    </row>
    <row r="6" spans="1:51" x14ac:dyDescent="0.25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56</v>
      </c>
      <c r="AX6" t="s">
        <v>7</v>
      </c>
      <c r="AY6" s="3">
        <f t="shared" si="1"/>
        <v>2509.21</v>
      </c>
    </row>
    <row r="7" spans="1:51" x14ac:dyDescent="0.25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56</v>
      </c>
      <c r="AX7" t="s">
        <v>12</v>
      </c>
      <c r="AY7" s="3">
        <f t="shared" si="1"/>
        <v>4919.3100000000004</v>
      </c>
    </row>
    <row r="8" spans="1:51" x14ac:dyDescent="0.25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58</v>
      </c>
      <c r="AX8" t="s">
        <v>14</v>
      </c>
      <c r="AY8" s="3">
        <f t="shared" si="1"/>
        <v>0</v>
      </c>
    </row>
    <row r="9" spans="1:51" x14ac:dyDescent="0.25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58</v>
      </c>
      <c r="AX9" t="s">
        <v>9</v>
      </c>
      <c r="AY9" s="3">
        <f t="shared" si="1"/>
        <v>0</v>
      </c>
    </row>
    <row r="10" spans="1:51" x14ac:dyDescent="0.25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58</v>
      </c>
      <c r="AX10" t="s">
        <v>21</v>
      </c>
      <c r="AY10" s="3">
        <f t="shared" si="1"/>
        <v>0</v>
      </c>
    </row>
    <row r="11" spans="1:51" x14ac:dyDescent="0.25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58</v>
      </c>
      <c r="AX11" t="s">
        <v>7</v>
      </c>
      <c r="AY11" s="3">
        <f t="shared" si="1"/>
        <v>0</v>
      </c>
    </row>
    <row r="12" spans="1:51" x14ac:dyDescent="0.25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58</v>
      </c>
      <c r="AX12" t="s">
        <v>12</v>
      </c>
      <c r="AY12" s="3">
        <f t="shared" si="1"/>
        <v>0</v>
      </c>
    </row>
    <row r="13" spans="1:51" x14ac:dyDescent="0.25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59</v>
      </c>
      <c r="AX13" t="s">
        <v>14</v>
      </c>
      <c r="AY13" s="3">
        <f t="shared" si="1"/>
        <v>3117.4900000000002</v>
      </c>
    </row>
    <row r="14" spans="1:51" x14ac:dyDescent="0.25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59</v>
      </c>
      <c r="AX14" t="s">
        <v>9</v>
      </c>
      <c r="AY14" s="3">
        <f t="shared" si="1"/>
        <v>1624.23</v>
      </c>
    </row>
    <row r="15" spans="1:51" x14ac:dyDescent="0.25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59</v>
      </c>
      <c r="AX15" t="s">
        <v>21</v>
      </c>
      <c r="AY15" s="3">
        <f t="shared" si="1"/>
        <v>650.57000000000005</v>
      </c>
    </row>
    <row r="16" spans="1:51" x14ac:dyDescent="0.25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59</v>
      </c>
      <c r="AX16" t="s">
        <v>7</v>
      </c>
      <c r="AY16" s="3">
        <f t="shared" si="1"/>
        <v>1062.1399999999999</v>
      </c>
    </row>
    <row r="17" spans="1:51" x14ac:dyDescent="0.25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59</v>
      </c>
      <c r="AX17" t="s">
        <v>12</v>
      </c>
      <c r="AY17" s="3">
        <f t="shared" si="1"/>
        <v>3649.11</v>
      </c>
    </row>
    <row r="18" spans="1:51" x14ac:dyDescent="0.25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60</v>
      </c>
      <c r="AX18" t="s">
        <v>14</v>
      </c>
      <c r="AY18" s="3">
        <f t="shared" si="1"/>
        <v>0</v>
      </c>
    </row>
    <row r="19" spans="1:51" x14ac:dyDescent="0.25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60</v>
      </c>
      <c r="AX19" t="s">
        <v>9</v>
      </c>
      <c r="AY19" s="3">
        <f t="shared" si="1"/>
        <v>0</v>
      </c>
    </row>
    <row r="20" spans="1:51" x14ac:dyDescent="0.25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60</v>
      </c>
      <c r="AX20" t="s">
        <v>21</v>
      </c>
      <c r="AY20" s="3">
        <f t="shared" si="1"/>
        <v>0</v>
      </c>
    </row>
    <row r="21" spans="1:51" x14ac:dyDescent="0.25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60</v>
      </c>
      <c r="AX21" t="s">
        <v>7</v>
      </c>
      <c r="AY21" s="3">
        <f t="shared" si="1"/>
        <v>0</v>
      </c>
    </row>
    <row r="22" spans="1:51" x14ac:dyDescent="0.25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60</v>
      </c>
      <c r="AX22" t="s">
        <v>12</v>
      </c>
      <c r="AY22" s="3">
        <f t="shared" si="1"/>
        <v>0</v>
      </c>
    </row>
    <row r="23" spans="1:51" x14ac:dyDescent="0.25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61</v>
      </c>
      <c r="AX23" t="s">
        <v>14</v>
      </c>
      <c r="AY23" s="3">
        <f t="shared" si="1"/>
        <v>6425.0400000000009</v>
      </c>
    </row>
    <row r="24" spans="1:51" x14ac:dyDescent="0.25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61</v>
      </c>
      <c r="AX24" t="s">
        <v>9</v>
      </c>
      <c r="AY24" s="3">
        <f t="shared" si="1"/>
        <v>2839.35</v>
      </c>
    </row>
    <row r="25" spans="1:51" x14ac:dyDescent="0.25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61</v>
      </c>
      <c r="AX25" t="s">
        <v>21</v>
      </c>
      <c r="AY25" s="3">
        <f t="shared" si="1"/>
        <v>2885.23</v>
      </c>
    </row>
    <row r="26" spans="1:51" x14ac:dyDescent="0.25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61</v>
      </c>
      <c r="AX26" t="s">
        <v>7</v>
      </c>
      <c r="AY26" s="3">
        <f t="shared" si="1"/>
        <v>1833.58</v>
      </c>
    </row>
    <row r="27" spans="1:51" x14ac:dyDescent="0.25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61</v>
      </c>
      <c r="AX27" t="s">
        <v>12</v>
      </c>
      <c r="AY27" s="3">
        <f t="shared" si="1"/>
        <v>4188.5600000000004</v>
      </c>
    </row>
    <row r="28" spans="1:51" x14ac:dyDescent="0.25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53</v>
      </c>
      <c r="AX28" t="s">
        <v>14</v>
      </c>
      <c r="AY28" s="3">
        <f t="shared" si="1"/>
        <v>0</v>
      </c>
    </row>
    <row r="29" spans="1:51" x14ac:dyDescent="0.25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53</v>
      </c>
      <c r="AX29" t="s">
        <v>9</v>
      </c>
      <c r="AY29" s="3">
        <f t="shared" si="1"/>
        <v>0</v>
      </c>
    </row>
    <row r="30" spans="1:51" x14ac:dyDescent="0.25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53</v>
      </c>
      <c r="AX30" t="s">
        <v>21</v>
      </c>
      <c r="AY30" s="3">
        <f t="shared" si="1"/>
        <v>0</v>
      </c>
    </row>
    <row r="31" spans="1:51" x14ac:dyDescent="0.25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53</v>
      </c>
      <c r="AX31" t="s">
        <v>7</v>
      </c>
      <c r="AY31" s="3">
        <f t="shared" si="1"/>
        <v>0</v>
      </c>
    </row>
    <row r="32" spans="1:51" x14ac:dyDescent="0.25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53</v>
      </c>
      <c r="AX32" t="s">
        <v>12</v>
      </c>
      <c r="AY32" s="3">
        <f t="shared" si="1"/>
        <v>0</v>
      </c>
    </row>
    <row r="33" spans="1:51" x14ac:dyDescent="0.25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54</v>
      </c>
      <c r="AX33" t="s">
        <v>14</v>
      </c>
      <c r="AY33" s="3">
        <f t="shared" si="1"/>
        <v>0</v>
      </c>
    </row>
    <row r="34" spans="1:51" x14ac:dyDescent="0.25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54</v>
      </c>
      <c r="AX34" t="s">
        <v>9</v>
      </c>
      <c r="AY34" s="3">
        <f t="shared" si="1"/>
        <v>0</v>
      </c>
    </row>
    <row r="35" spans="1:51" x14ac:dyDescent="0.25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Chicago</v>
      </c>
      <c r="AW35" t="s">
        <v>54</v>
      </c>
      <c r="AX35" t="s">
        <v>21</v>
      </c>
      <c r="AY35" s="3">
        <f t="shared" ref="AY35:AY52" si="3">SUMIFS(I:I,D:D,_xlfn.SINGLE(Region),C:C,AW35,G:G,AX35,A:A,_xlfn.SINGLE(CurYear),B:B,_xlfn.SINGLE(CurMonth))</f>
        <v>0</v>
      </c>
    </row>
    <row r="36" spans="1:51" x14ac:dyDescent="0.25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54</v>
      </c>
      <c r="AX36" t="s">
        <v>7</v>
      </c>
      <c r="AY36" s="3">
        <f t="shared" si="3"/>
        <v>0</v>
      </c>
    </row>
    <row r="37" spans="1:51" x14ac:dyDescent="0.25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54</v>
      </c>
      <c r="AX37" t="s">
        <v>12</v>
      </c>
      <c r="AY37" s="3">
        <f t="shared" si="3"/>
        <v>0</v>
      </c>
    </row>
    <row r="38" spans="1:51" x14ac:dyDescent="0.25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55</v>
      </c>
      <c r="AX38" t="s">
        <v>14</v>
      </c>
      <c r="AY38" s="3">
        <f t="shared" si="3"/>
        <v>0</v>
      </c>
    </row>
    <row r="39" spans="1:51" x14ac:dyDescent="0.25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55</v>
      </c>
      <c r="AX39" t="s">
        <v>9</v>
      </c>
      <c r="AY39" s="3">
        <f t="shared" si="3"/>
        <v>0</v>
      </c>
    </row>
    <row r="40" spans="1:51" x14ac:dyDescent="0.25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55</v>
      </c>
      <c r="AX40" t="s">
        <v>21</v>
      </c>
      <c r="AY40" s="3">
        <f t="shared" si="3"/>
        <v>0</v>
      </c>
    </row>
    <row r="41" spans="1:51" x14ac:dyDescent="0.25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55</v>
      </c>
      <c r="AX41" t="s">
        <v>7</v>
      </c>
      <c r="AY41" s="3">
        <f t="shared" si="3"/>
        <v>0</v>
      </c>
    </row>
    <row r="42" spans="1:51" x14ac:dyDescent="0.25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55</v>
      </c>
      <c r="AX42" t="s">
        <v>12</v>
      </c>
      <c r="AY42" s="3">
        <f t="shared" si="3"/>
        <v>0</v>
      </c>
    </row>
    <row r="43" spans="1:51" x14ac:dyDescent="0.25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57</v>
      </c>
      <c r="AX43" t="s">
        <v>14</v>
      </c>
      <c r="AY43" s="3">
        <f t="shared" si="3"/>
        <v>0</v>
      </c>
    </row>
    <row r="44" spans="1:51" x14ac:dyDescent="0.25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57</v>
      </c>
      <c r="AX44" t="s">
        <v>9</v>
      </c>
      <c r="AY44" s="3">
        <f t="shared" si="3"/>
        <v>0</v>
      </c>
    </row>
    <row r="45" spans="1:51" x14ac:dyDescent="0.25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57</v>
      </c>
      <c r="AX45" t="s">
        <v>21</v>
      </c>
      <c r="AY45" s="3">
        <f t="shared" si="3"/>
        <v>0</v>
      </c>
    </row>
    <row r="46" spans="1:51" x14ac:dyDescent="0.25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57</v>
      </c>
      <c r="AX46" t="s">
        <v>7</v>
      </c>
      <c r="AY46" s="3">
        <f t="shared" si="3"/>
        <v>0</v>
      </c>
    </row>
    <row r="47" spans="1:51" x14ac:dyDescent="0.25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57</v>
      </c>
      <c r="AX47" t="s">
        <v>12</v>
      </c>
      <c r="AY47" s="3">
        <f t="shared" si="3"/>
        <v>0</v>
      </c>
    </row>
    <row r="48" spans="1:51" x14ac:dyDescent="0.25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62</v>
      </c>
      <c r="AX48" t="s">
        <v>14</v>
      </c>
      <c r="AY48" s="3">
        <f t="shared" si="3"/>
        <v>0</v>
      </c>
    </row>
    <row r="49" spans="1:51" x14ac:dyDescent="0.25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62</v>
      </c>
      <c r="AX49" t="s">
        <v>9</v>
      </c>
      <c r="AY49" s="3">
        <f t="shared" si="3"/>
        <v>0</v>
      </c>
    </row>
    <row r="50" spans="1:51" x14ac:dyDescent="0.25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62</v>
      </c>
      <c r="AX50" t="s">
        <v>21</v>
      </c>
      <c r="AY50" s="3">
        <f t="shared" si="3"/>
        <v>0</v>
      </c>
    </row>
    <row r="51" spans="1:51" x14ac:dyDescent="0.25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62</v>
      </c>
      <c r="AX51" t="s">
        <v>7</v>
      </c>
      <c r="AY51" s="3">
        <f t="shared" si="3"/>
        <v>0</v>
      </c>
    </row>
    <row r="52" spans="1:51" x14ac:dyDescent="0.25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62</v>
      </c>
      <c r="AX52" t="s">
        <v>12</v>
      </c>
      <c r="AY52" s="3">
        <f t="shared" si="3"/>
        <v>0</v>
      </c>
    </row>
    <row r="53" spans="1:51" x14ac:dyDescent="0.25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25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25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25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25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25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25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25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25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25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25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25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25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25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25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25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25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25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25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25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25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25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25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25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25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25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25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25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25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25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25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25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25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25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25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25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25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25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25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25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25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25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25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25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25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25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25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25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25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25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25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25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25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25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25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25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25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25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25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25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25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25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25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25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25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25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25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25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25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25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25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25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25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25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25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25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25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25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25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25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25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25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25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25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25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25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25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25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25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25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25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25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25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25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25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25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25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25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25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25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25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25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25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25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25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25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25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25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25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25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25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25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25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25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25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25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25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25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25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25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25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25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25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25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25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25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25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25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25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25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25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25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25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25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25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25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25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25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25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25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25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25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25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25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25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25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25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25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25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25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25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25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25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25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25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25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25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25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25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25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25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25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25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25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25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25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25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25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25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25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25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25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25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25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25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25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25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25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25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25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25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25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25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25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25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25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25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25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25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25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25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25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25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25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25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25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25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25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25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25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25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25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25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25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25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25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25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25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25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25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25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25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25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25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25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25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25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25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25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25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25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25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25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25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25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25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25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25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25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25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25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25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25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25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25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25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25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25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25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25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25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25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25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25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25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25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25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25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25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25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25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25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25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25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25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25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25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25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25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25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25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25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25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25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25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25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25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25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25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25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25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25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25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25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25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25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25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25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25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25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25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25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25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25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25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25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25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25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25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25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25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25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25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25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25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25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25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25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25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25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25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25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25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25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25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25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25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25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25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25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25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25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25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25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25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25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25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25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25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25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25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25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25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25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25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25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25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25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25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25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25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25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25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25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25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25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25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25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25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25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25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25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25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25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25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25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25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25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25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25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25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25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25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25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25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25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25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25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25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25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25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25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25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25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25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25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25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25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25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25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25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25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25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25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25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25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25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25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25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25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25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25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25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25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25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25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25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25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25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25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25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25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25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25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25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25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25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25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25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25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25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25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25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25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25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25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25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25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25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25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25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25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25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25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25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25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25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25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25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25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25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25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25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25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25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25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25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25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25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25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25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25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25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25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25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25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25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25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25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25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25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25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25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25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25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25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25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25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25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25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25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25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25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25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25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25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25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25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25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25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25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25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25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25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25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25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25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25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25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25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25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25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25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25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25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25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25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25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25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25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25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25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25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25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25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25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25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25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25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25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25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25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25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25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25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25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25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25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25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25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25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25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25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25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25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25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25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25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25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25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25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25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25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25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25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25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25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25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25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25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25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25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25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25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25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25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25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25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25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25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25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25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25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25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25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25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25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25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25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25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25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25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25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25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25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25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25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25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25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25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25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25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25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25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25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25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25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25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25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25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25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25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25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25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25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25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25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25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25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25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25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25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25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25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25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25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25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25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25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25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25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25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25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25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25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25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25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25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25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25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25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25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25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25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25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25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25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25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25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25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25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25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25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25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25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25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25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25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25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25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25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25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25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25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25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25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25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25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25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25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25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25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25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25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25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25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25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25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25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25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25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25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25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25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25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25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25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25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25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25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25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25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25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25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25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25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25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25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25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25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25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25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25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25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25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25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25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25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25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25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25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25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25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25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25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25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25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25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25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25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25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25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25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25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25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25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25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25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25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25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25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25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25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25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25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25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25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25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25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25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25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25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25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25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25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25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25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25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25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25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25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25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25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25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25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25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25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25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25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25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25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25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25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25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25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25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25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25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25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25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25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25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25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25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25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25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25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25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25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25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25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25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25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25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25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25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25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25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25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25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25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25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25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25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25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25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25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25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25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25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25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25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25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25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25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25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25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25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25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25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25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25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25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25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25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25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25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25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25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25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25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25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25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25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25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25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25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25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25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25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25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25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25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25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25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25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25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25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25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25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25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25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25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25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25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25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25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25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25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25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25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25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25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25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25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25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25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25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25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25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25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25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25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25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25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25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25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25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25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25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25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25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25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25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25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25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25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25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25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25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25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25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25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25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25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25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25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25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25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25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25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25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25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25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25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25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25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25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25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25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25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25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25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25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25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25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25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25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25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25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25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25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25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25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25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25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25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25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25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25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25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25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25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25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25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25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25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25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25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25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25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25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25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25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25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25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25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25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25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25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25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25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25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25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25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25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25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25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25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25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25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25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25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25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25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25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25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25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25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25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25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25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25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25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25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25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25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25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25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25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25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25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25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25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25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25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25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25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25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25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25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25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25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25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25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25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25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25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25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25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25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25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25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25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25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25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25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25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25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25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25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25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25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25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25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25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25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25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25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25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25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25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25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25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25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25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25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25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25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25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25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25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25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25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25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25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25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25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25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25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25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25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25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25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25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25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25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25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25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25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25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25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25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25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25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25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25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25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25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25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25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25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25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25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25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25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25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25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25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25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25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25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25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25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25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25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25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25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25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25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25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25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25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25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25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25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25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25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25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25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25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25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25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25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25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25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25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25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25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25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25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25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25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25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25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25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25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25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25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25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25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25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25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25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25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25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25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25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25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25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25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25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25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25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25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25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25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25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25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25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25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25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25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25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25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25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25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25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25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25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25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25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25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25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25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25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25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25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25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25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25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25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25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25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25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25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25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25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25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25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25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25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25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25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25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25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25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25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25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25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25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25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25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25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25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25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25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25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25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25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25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25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25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25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25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25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25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25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25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25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25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25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25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25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25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25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25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25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25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25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25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25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25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25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25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25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25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25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25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25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25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25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25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25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25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25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25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25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25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25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25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25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25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25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25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25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25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25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25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25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25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25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25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25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25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25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25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25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25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25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25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25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25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25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25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25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25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25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25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25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25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25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25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25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25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25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25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25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25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25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25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25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25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25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25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25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25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25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25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25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25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25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25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25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25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25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25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25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25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25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25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25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25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25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25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25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25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25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25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25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25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25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25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25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25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25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25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25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25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25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25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25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25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25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25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25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25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25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25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25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25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25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25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25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25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25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25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25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25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25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25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25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25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25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25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25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25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25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25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25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25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25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25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25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25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25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25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25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25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25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25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25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25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25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25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25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25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25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25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25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25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25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25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25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25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25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25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25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25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25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25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25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25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25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25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25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25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25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25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25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25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25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25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25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25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25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25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25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25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25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25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25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25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25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25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25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25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25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25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25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25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25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25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25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25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25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25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25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25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25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25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25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25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25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25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25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25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25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25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25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25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25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25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25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25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25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25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25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25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25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25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25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25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25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25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25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25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25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25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25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25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25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25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25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25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25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25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25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25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25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25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25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25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25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25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25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25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25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25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25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25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25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25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25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25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25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25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25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25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25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25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25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25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25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25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25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25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25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25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25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25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25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25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25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25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25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25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25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25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25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25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25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25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25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25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25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25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25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25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25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25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25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25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25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25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25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25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25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25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25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25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25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25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25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25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25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25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25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25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25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25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25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25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25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25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25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25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25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25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25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25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25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25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25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25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25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25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25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25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25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25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25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25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25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25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25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25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25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25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25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25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25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25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25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25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25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25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25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25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25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25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25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25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25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25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25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25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25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25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25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25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25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25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25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25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25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25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25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25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25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25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25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25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25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25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25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25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25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25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25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25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25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25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25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25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25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25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25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25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25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25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25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25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25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25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25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25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25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25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25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25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25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25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25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25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25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25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25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25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25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25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25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25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25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25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25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25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25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25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25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25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25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25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25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25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25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25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25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25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25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25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25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25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25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25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25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25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25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25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25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25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25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25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25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25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25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25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25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25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25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25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25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25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25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25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25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25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25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25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25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25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25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25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25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25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25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25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25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25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25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25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25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25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25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25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25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25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25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25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25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25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25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25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25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25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25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25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25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25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25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25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25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25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25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25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25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25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25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25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25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25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25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25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25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25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25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25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25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25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25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25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25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25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25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25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25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25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25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25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25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25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25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25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25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25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25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25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25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25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25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25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25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25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25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25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25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25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25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25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25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25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25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25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25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25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25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25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25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25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25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25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25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25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25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25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25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25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25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25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25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25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25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25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25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25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25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25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25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25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25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25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25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25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25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25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25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25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25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25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25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25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25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25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25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25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25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25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25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25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25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25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25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25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25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25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25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25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25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25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25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25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25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25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25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25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25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25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25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25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25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25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25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25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25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25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25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25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25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25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25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25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25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25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25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25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25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25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25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25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25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25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25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25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25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25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25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25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25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25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25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25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25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25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25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25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25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25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25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25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25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25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25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25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25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25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25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25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25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25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25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25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25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25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25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25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25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25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25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25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25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25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25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25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25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25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25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25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25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25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25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25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25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25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25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25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25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25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25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25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25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25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25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25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25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25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25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25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25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25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25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25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25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25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25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25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25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25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25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25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25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25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25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25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25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25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25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25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25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25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25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25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25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25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25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25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25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25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25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25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25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25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25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25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25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25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25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25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25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25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25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25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25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25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25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25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25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25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25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25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25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25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25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25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25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25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25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25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25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25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25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25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25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25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25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25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25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25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25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25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25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25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25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25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25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25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25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25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25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25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25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25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25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25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25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25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25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25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25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25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25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25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25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25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25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25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25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25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25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25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25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25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25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25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25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25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25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25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25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25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25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25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25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25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25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25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25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25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25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25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25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25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25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25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25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25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25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25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25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25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25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25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25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25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25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25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25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25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25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25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25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25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25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25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25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25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25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25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25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25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25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25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25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25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25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25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25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25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25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25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25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25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25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25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25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25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25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25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25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25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25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25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25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25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25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25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25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25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25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25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25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25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25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25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25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25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25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25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25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25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25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25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25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25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25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25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25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25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25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25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25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25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25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25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25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25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25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25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25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25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25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25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25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25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25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25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25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25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25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25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25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25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25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25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25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25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25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25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25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25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25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25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25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25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25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25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25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25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25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25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25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25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25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25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25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25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25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25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25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25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25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25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25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25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25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25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25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25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25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25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25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25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25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25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25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25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25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25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25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25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25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25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25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25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25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25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25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25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25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25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25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25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25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25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25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25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25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25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25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25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25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25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25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25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25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25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25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25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25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25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25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25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25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25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25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25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25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25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25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25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25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25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25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25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25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25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25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25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25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25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25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25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25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25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25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25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25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25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25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25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25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25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25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25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25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25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25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25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25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25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25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25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25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25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25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25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25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25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25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25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25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25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25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25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25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25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25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25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25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25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25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25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25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25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25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25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25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25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25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25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25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25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25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25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25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25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25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25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25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25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25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25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25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25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25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25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25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25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25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25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25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25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25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25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25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25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25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25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25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25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25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25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25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25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25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25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25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25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25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25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25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25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25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25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25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25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25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25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25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25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25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25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25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25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25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25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25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25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25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25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25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25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25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25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25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25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25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25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25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25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25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25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25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25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25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25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25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25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25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25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25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25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25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25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25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25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25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25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25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25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25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25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25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25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25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25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25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25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25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25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25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25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25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25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25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25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25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25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25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25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25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25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25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25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25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25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25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25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25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25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25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25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25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25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25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25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25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25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25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25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25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25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25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25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25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25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25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25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25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25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25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25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25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25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25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25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25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25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25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25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25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25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25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25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25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25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25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25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25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25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25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25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25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25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25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25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25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25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25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25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25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25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25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25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25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25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25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25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25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25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25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25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25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25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25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25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25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25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25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25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25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25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25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25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25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25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25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25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25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25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25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25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25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25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25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25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25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25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25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25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25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25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25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25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25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25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25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25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25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25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25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25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25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25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25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25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25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25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25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25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25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25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25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25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25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25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25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25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25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25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25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25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25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25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25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25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25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25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25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25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25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25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25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25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25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25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25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25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25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25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25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25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25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25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25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25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25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25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25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25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25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25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25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25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25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25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25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25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25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25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25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25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25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25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25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25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25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25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25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25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25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25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25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25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25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25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25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25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25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25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25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25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25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25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25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25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25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25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25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25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25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25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25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25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25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25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25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25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25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25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25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25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25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25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25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25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25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25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25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25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25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25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25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25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25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25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25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25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25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25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25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25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25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25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25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25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25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25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25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25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25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25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25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25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25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25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25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25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25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25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25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25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25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25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25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25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25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25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25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25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25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25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25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25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25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25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25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25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25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25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25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25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25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25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25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25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25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25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25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25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25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25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25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25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25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25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25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25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25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25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25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25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25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25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25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25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25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25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25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25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25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25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25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25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25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25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25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25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25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25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25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25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25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25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25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25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25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25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25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25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25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25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25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25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25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25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25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25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25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25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25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25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25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25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25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25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25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25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25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25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25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25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25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25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25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25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25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25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25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25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25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25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25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25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25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25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25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25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25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25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25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25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25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25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25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25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25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25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25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25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25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25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25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25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25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25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25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25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25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25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25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25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25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25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25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25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25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25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25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25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25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25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25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25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25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25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25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25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25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25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25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25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25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25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25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25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25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25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25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25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25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25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25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25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25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25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25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25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25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25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25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25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25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25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25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25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25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25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25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25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25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25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25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25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25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25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25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25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25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25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25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25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25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25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25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25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25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25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25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25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25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25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25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25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25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25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25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25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25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25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25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25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25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25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25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25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25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25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25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25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25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25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25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25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25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25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25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25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25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25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25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25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25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25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25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25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25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25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25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25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25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25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25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25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25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25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25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25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25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25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25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25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25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25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25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25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25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25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25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25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25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25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25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25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25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25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25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25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25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25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25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25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25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25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25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25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25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25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25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25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25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25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25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25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25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25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25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25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25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25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25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25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25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25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25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25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25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25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25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25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25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25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25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25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25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25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25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25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25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25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25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25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25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25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25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25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25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25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25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25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25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25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25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25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25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25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25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25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25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25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25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25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25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25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25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25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25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25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25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25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25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25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25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25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25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25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25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25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25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25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25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25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25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25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25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25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25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25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25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25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25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25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25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25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25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25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25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25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25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25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25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25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25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25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25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25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25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25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25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25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25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25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25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25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25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25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25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25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25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25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25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25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25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25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25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25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25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25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25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25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25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25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25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25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25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25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25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25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25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25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25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25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25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25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25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25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25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25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25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25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25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25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25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25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25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25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25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25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25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25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25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25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25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25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25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25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25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25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25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25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25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25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25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25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25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25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25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25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25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25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25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25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25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25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25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25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25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25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25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25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25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25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25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25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25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25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25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25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25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25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25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25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25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25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25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25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25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25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25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25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25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25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25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25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25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25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25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25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25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25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25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25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25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25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25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25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25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25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25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25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25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25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25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25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25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25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25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25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25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25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25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25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25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25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25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25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25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25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25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25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25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25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25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25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25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25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25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25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25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25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25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25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25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25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25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25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25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25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25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25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25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25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25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25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25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25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25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25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25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25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25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25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25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25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25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25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25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25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25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25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25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25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25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25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25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25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25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25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25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25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25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25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25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25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25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25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25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25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25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25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25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25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25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25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25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25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25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25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25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25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25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25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25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25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25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25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25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25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25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25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25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25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25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25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25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25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25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25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25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25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25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25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25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25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25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25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25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25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25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25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25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25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25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25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25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25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25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25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25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25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25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25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25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25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25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25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25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25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25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25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25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25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25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25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25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25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25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25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25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25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25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25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25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25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25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25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25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25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25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25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25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25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25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25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25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25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25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25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25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25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25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25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25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25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25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25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25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25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25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25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25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25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25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25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25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25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25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25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25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25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25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25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25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25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25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25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25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25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25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25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25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25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25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25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25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25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25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25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25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25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25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25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25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25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25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25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25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25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25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25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25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25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25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25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25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25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25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25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25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25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25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25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25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25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25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25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25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25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25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25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25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25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25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25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25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25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25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25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25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25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25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25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25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25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25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25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25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25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25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25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25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25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25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25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25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25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25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25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25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25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25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25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25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25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25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25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25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25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25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25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25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25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25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25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25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25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25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25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25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25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25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25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25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25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25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25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25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25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25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25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25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25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25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25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25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25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25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25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25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25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25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25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25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25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25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25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25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25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25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25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25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25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25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25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25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25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25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25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25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25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25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25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25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25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25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25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25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25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25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25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25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25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25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25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25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25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25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25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25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25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25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25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25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25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25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25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25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25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25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25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25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25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25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25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25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25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25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25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25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25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25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25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25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25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25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25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25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25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25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25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25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25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25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25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25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25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25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25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25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25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25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25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25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25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25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25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25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25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25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25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25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25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25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25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25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25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25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25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25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25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25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25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25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25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25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25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25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25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25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25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25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25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25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25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25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25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25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25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25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25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25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25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25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25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25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25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25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25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25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25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25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25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25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25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25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25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25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25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25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25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25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25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25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25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25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25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25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25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25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25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25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25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25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25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25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25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25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25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25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25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25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25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25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25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25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25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25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25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25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25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25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25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25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25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25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25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25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25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25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25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25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25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25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25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25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25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25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25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25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25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25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25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25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25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25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25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25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25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25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25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25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25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25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25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25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25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25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25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25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25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25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25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25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25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25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25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25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25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25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25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25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25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25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25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25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25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25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25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25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25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25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25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25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25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25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25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25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25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25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25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25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25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25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25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25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25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25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25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25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25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25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25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25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25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25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25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25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25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25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25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25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25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25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25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25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25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25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25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25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25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25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25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25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25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25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25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25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25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25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25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25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25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25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25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25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25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25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25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25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25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25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25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25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25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25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25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25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25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25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25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25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25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25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25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25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25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25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25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25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25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25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25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25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25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25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25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25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25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25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25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25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25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25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25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25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25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25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25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25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25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25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25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25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25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25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25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25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25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25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25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25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25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25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25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25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25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25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25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25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25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25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25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25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25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25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25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25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25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25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25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25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25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25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25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25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25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25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25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25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25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25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25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25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25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25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25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25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25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25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25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25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25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25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25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25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25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25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25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25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25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25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25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25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25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25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25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25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25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25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25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25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25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25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25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25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25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25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25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25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25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25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25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25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25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25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25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25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25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25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25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25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25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25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25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25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25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25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25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25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25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25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25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25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25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25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25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25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25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25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25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25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25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25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25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25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25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25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25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25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25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25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25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25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25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25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25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25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25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25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25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25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25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25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25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25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25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25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25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25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25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25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25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25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25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25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25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25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25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25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25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25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25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25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25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25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25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25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25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25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25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25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25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25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25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25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25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25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25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25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25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25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25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25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25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25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25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25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25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25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25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25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25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25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25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25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25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25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25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25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25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25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25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25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25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25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25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25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25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25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25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25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25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25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25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25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25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25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25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25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25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25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25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25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25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25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25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25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25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25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25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25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25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25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25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25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25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25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25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25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25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25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25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25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25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25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25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25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25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25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25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25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25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25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25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25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25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25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25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25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25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25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25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25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25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25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25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25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25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25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25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25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25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25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25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25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25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25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25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25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25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25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25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25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25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25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25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25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25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25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25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25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25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25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25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25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25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25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25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25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25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25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25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25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25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25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25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25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25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25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25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25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25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25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25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25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25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25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25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25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25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25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25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25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25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25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25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25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25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25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25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25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25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25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25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25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25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25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25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25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25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25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25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25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25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25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25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25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25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25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25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25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25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25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25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25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25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25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25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25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25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25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25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25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25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25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25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25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25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25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25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25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25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25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25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25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25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25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25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25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25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25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25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25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25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25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25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25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25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25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25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25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25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25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25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25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25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25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25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25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25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25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25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25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25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25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25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25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25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25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25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25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25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25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25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25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25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25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25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25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25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25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25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25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25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25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25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25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25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25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25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25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25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25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25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25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25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25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25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25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25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25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25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25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25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25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25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25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25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25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25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25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25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25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25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25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25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25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25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25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25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25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25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25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25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25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25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25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25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25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25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25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25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25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25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25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25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25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25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25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25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25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25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25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25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25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25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25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25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25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25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25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25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25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25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25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25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25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25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25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25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25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25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25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25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25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25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25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25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25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25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25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25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25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25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25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  <row r="4267" spans="1:10" x14ac:dyDescent="0.25">
      <c r="A4267">
        <v>2021</v>
      </c>
      <c r="B4267">
        <v>8</v>
      </c>
      <c r="C4267" t="s">
        <v>56</v>
      </c>
      <c r="D4267" t="s">
        <v>4</v>
      </c>
      <c r="E4267" t="s">
        <v>2</v>
      </c>
      <c r="F4267" t="s">
        <v>13</v>
      </c>
      <c r="G4267" t="s">
        <v>14</v>
      </c>
      <c r="H4267">
        <v>7</v>
      </c>
      <c r="I4267" s="2">
        <v>111.93</v>
      </c>
      <c r="J4267" s="2">
        <v>42</v>
      </c>
    </row>
    <row r="4268" spans="1:10" x14ac:dyDescent="0.25">
      <c r="A4268">
        <v>2021</v>
      </c>
      <c r="B4268">
        <v>8</v>
      </c>
      <c r="C4268" t="s">
        <v>56</v>
      </c>
      <c r="D4268" t="s">
        <v>4</v>
      </c>
      <c r="E4268" t="s">
        <v>2</v>
      </c>
      <c r="F4268" t="s">
        <v>24</v>
      </c>
      <c r="G4268" t="s">
        <v>14</v>
      </c>
      <c r="H4268">
        <v>71</v>
      </c>
      <c r="I4268" s="2">
        <v>922.29</v>
      </c>
      <c r="J4268" s="2">
        <v>213</v>
      </c>
    </row>
    <row r="4269" spans="1:10" x14ac:dyDescent="0.25">
      <c r="A4269">
        <v>2021</v>
      </c>
      <c r="B4269">
        <v>8</v>
      </c>
      <c r="C4269" t="s">
        <v>56</v>
      </c>
      <c r="D4269" t="s">
        <v>4</v>
      </c>
      <c r="E4269" t="s">
        <v>2</v>
      </c>
      <c r="F4269" t="s">
        <v>34</v>
      </c>
      <c r="G4269" t="s">
        <v>12</v>
      </c>
      <c r="H4269">
        <v>47</v>
      </c>
      <c r="I4269" s="2">
        <v>187.53</v>
      </c>
      <c r="J4269" s="2">
        <v>94</v>
      </c>
    </row>
    <row r="4270" spans="1:10" x14ac:dyDescent="0.25">
      <c r="A4270">
        <v>2021</v>
      </c>
      <c r="B4270">
        <v>8</v>
      </c>
      <c r="C4270" t="s">
        <v>56</v>
      </c>
      <c r="D4270" t="s">
        <v>4</v>
      </c>
      <c r="E4270" t="s">
        <v>2</v>
      </c>
      <c r="F4270" t="s">
        <v>20</v>
      </c>
      <c r="G4270" t="s">
        <v>21</v>
      </c>
      <c r="H4270">
        <v>113</v>
      </c>
      <c r="I4270" s="2">
        <v>1693.8700000000001</v>
      </c>
      <c r="J4270" s="2">
        <v>904</v>
      </c>
    </row>
    <row r="4271" spans="1:10" x14ac:dyDescent="0.25">
      <c r="A4271">
        <v>2021</v>
      </c>
      <c r="B4271">
        <v>8</v>
      </c>
      <c r="C4271" t="s">
        <v>56</v>
      </c>
      <c r="D4271" t="s">
        <v>4</v>
      </c>
      <c r="E4271" t="s">
        <v>2</v>
      </c>
      <c r="F4271" t="s">
        <v>25</v>
      </c>
      <c r="G4271" t="s">
        <v>7</v>
      </c>
      <c r="H4271">
        <v>13</v>
      </c>
      <c r="I4271" s="2">
        <v>207.87</v>
      </c>
      <c r="J4271" s="2">
        <v>52</v>
      </c>
    </row>
    <row r="4272" spans="1:10" x14ac:dyDescent="0.25">
      <c r="A4272">
        <v>2021</v>
      </c>
      <c r="B4272">
        <v>8</v>
      </c>
      <c r="C4272" t="s">
        <v>56</v>
      </c>
      <c r="D4272" t="s">
        <v>4</v>
      </c>
      <c r="E4272" t="s">
        <v>2</v>
      </c>
      <c r="F4272" t="s">
        <v>8</v>
      </c>
      <c r="G4272" t="s">
        <v>9</v>
      </c>
      <c r="H4272">
        <v>131</v>
      </c>
      <c r="I4272" s="2">
        <v>915.69</v>
      </c>
      <c r="J4272" s="2">
        <v>393</v>
      </c>
    </row>
    <row r="4273" spans="1:10" x14ac:dyDescent="0.25">
      <c r="A4273">
        <v>2021</v>
      </c>
      <c r="B4273">
        <v>8</v>
      </c>
      <c r="C4273" t="s">
        <v>56</v>
      </c>
      <c r="D4273" t="s">
        <v>4</v>
      </c>
      <c r="E4273" t="s">
        <v>2</v>
      </c>
      <c r="F4273" t="s">
        <v>17</v>
      </c>
      <c r="G4273" t="s">
        <v>14</v>
      </c>
      <c r="H4273">
        <v>30</v>
      </c>
      <c r="I4273" s="2">
        <v>329.7</v>
      </c>
      <c r="J4273" s="2">
        <v>30</v>
      </c>
    </row>
    <row r="4274" spans="1:10" x14ac:dyDescent="0.25">
      <c r="A4274">
        <v>2021</v>
      </c>
      <c r="B4274">
        <v>8</v>
      </c>
      <c r="C4274" t="s">
        <v>56</v>
      </c>
      <c r="D4274" t="s">
        <v>4</v>
      </c>
      <c r="E4274" t="s">
        <v>2</v>
      </c>
      <c r="F4274" t="s">
        <v>28</v>
      </c>
      <c r="G4274" t="s">
        <v>14</v>
      </c>
      <c r="H4274">
        <v>8</v>
      </c>
      <c r="I4274" s="2">
        <v>119.92</v>
      </c>
      <c r="J4274" s="2">
        <v>32</v>
      </c>
    </row>
    <row r="4275" spans="1:10" x14ac:dyDescent="0.25">
      <c r="A4275">
        <v>2021</v>
      </c>
      <c r="B4275">
        <v>8</v>
      </c>
      <c r="C4275" t="s">
        <v>56</v>
      </c>
      <c r="D4275" t="s">
        <v>4</v>
      </c>
      <c r="E4275" t="s">
        <v>2</v>
      </c>
      <c r="F4275" t="s">
        <v>43</v>
      </c>
      <c r="G4275" t="s">
        <v>12</v>
      </c>
      <c r="H4275">
        <v>18</v>
      </c>
      <c r="I4275" s="2">
        <v>377.82</v>
      </c>
      <c r="J4275" s="2">
        <v>179.99999999999997</v>
      </c>
    </row>
    <row r="4276" spans="1:10" x14ac:dyDescent="0.25">
      <c r="A4276">
        <v>2021</v>
      </c>
      <c r="B4276">
        <v>8</v>
      </c>
      <c r="C4276" t="s">
        <v>56</v>
      </c>
      <c r="D4276" t="s">
        <v>4</v>
      </c>
      <c r="E4276" t="s">
        <v>2</v>
      </c>
      <c r="F4276" t="s">
        <v>44</v>
      </c>
      <c r="G4276" t="s">
        <v>7</v>
      </c>
      <c r="H4276">
        <v>6</v>
      </c>
      <c r="I4276" s="2">
        <v>71.94</v>
      </c>
      <c r="J4276" s="2">
        <v>18</v>
      </c>
    </row>
    <row r="4277" spans="1:10" x14ac:dyDescent="0.25">
      <c r="A4277">
        <v>2021</v>
      </c>
      <c r="B4277">
        <v>8</v>
      </c>
      <c r="C4277" t="s">
        <v>56</v>
      </c>
      <c r="D4277" t="s">
        <v>4</v>
      </c>
      <c r="E4277" t="s">
        <v>2</v>
      </c>
      <c r="F4277" t="s">
        <v>40</v>
      </c>
      <c r="G4277" t="s">
        <v>21</v>
      </c>
      <c r="H4277">
        <v>5</v>
      </c>
      <c r="I4277" s="2">
        <v>104.94999999999999</v>
      </c>
      <c r="J4277" s="2">
        <v>29.999999999999993</v>
      </c>
    </row>
    <row r="4278" spans="1:10" x14ac:dyDescent="0.25">
      <c r="A4278">
        <v>2021</v>
      </c>
      <c r="B4278">
        <v>8</v>
      </c>
      <c r="C4278" t="s">
        <v>56</v>
      </c>
      <c r="D4278" t="s">
        <v>4</v>
      </c>
      <c r="E4278" t="s">
        <v>2</v>
      </c>
      <c r="F4278" t="s">
        <v>38</v>
      </c>
      <c r="G4278" t="s">
        <v>9</v>
      </c>
      <c r="H4278">
        <v>5</v>
      </c>
      <c r="I4278" s="2">
        <v>49.95</v>
      </c>
      <c r="J4278" s="2">
        <v>35</v>
      </c>
    </row>
    <row r="4279" spans="1:10" x14ac:dyDescent="0.25">
      <c r="A4279">
        <v>2021</v>
      </c>
      <c r="B4279">
        <v>8</v>
      </c>
      <c r="C4279" t="s">
        <v>56</v>
      </c>
      <c r="D4279" t="s">
        <v>4</v>
      </c>
      <c r="E4279" t="s">
        <v>2</v>
      </c>
      <c r="F4279" t="s">
        <v>31</v>
      </c>
      <c r="G4279" t="s">
        <v>12</v>
      </c>
      <c r="H4279">
        <v>8</v>
      </c>
      <c r="I4279" s="2">
        <v>159.91999999999999</v>
      </c>
      <c r="J4279" s="2">
        <v>47.999999999999986</v>
      </c>
    </row>
    <row r="4280" spans="1:10" x14ac:dyDescent="0.25">
      <c r="A4280">
        <v>2021</v>
      </c>
      <c r="B4280">
        <v>8</v>
      </c>
      <c r="C4280" t="s">
        <v>56</v>
      </c>
      <c r="D4280" t="s">
        <v>4</v>
      </c>
      <c r="E4280" t="s">
        <v>2</v>
      </c>
      <c r="F4280" t="s">
        <v>15</v>
      </c>
      <c r="G4280" t="s">
        <v>14</v>
      </c>
      <c r="H4280">
        <v>22</v>
      </c>
      <c r="I4280" s="2">
        <v>879.78000000000009</v>
      </c>
      <c r="J4280" s="2">
        <v>110</v>
      </c>
    </row>
    <row r="4281" spans="1:10" x14ac:dyDescent="0.25">
      <c r="A4281">
        <v>2021</v>
      </c>
      <c r="B4281">
        <v>8</v>
      </c>
      <c r="C4281" t="s">
        <v>56</v>
      </c>
      <c r="D4281" t="s">
        <v>4</v>
      </c>
      <c r="E4281" t="s">
        <v>2</v>
      </c>
      <c r="F4281" t="s">
        <v>42</v>
      </c>
      <c r="G4281" t="s">
        <v>12</v>
      </c>
      <c r="H4281">
        <v>93</v>
      </c>
      <c r="I4281" s="2">
        <v>1487.07</v>
      </c>
      <c r="J4281" s="2">
        <v>186</v>
      </c>
    </row>
    <row r="4282" spans="1:10" x14ac:dyDescent="0.25">
      <c r="A4282">
        <v>2021</v>
      </c>
      <c r="B4282">
        <v>8</v>
      </c>
      <c r="C4282" t="s">
        <v>56</v>
      </c>
      <c r="D4282" t="s">
        <v>4</v>
      </c>
      <c r="E4282" t="s">
        <v>2</v>
      </c>
      <c r="F4282" t="s">
        <v>22</v>
      </c>
      <c r="G4282" t="s">
        <v>7</v>
      </c>
      <c r="H4282">
        <v>8</v>
      </c>
      <c r="I4282" s="2">
        <v>79.92</v>
      </c>
      <c r="J4282" s="2">
        <v>24</v>
      </c>
    </row>
    <row r="4283" spans="1:10" x14ac:dyDescent="0.25">
      <c r="A4283">
        <v>2021</v>
      </c>
      <c r="B4283">
        <v>8</v>
      </c>
      <c r="C4283" t="s">
        <v>56</v>
      </c>
      <c r="D4283" t="s">
        <v>4</v>
      </c>
      <c r="E4283" t="s">
        <v>2</v>
      </c>
      <c r="F4283" t="s">
        <v>19</v>
      </c>
      <c r="G4283" t="s">
        <v>9</v>
      </c>
      <c r="H4283">
        <v>18</v>
      </c>
      <c r="I4283" s="2">
        <v>359.82</v>
      </c>
      <c r="J4283" s="2">
        <v>107.99999999999997</v>
      </c>
    </row>
    <row r="4284" spans="1:10" x14ac:dyDescent="0.25">
      <c r="A4284">
        <v>2021</v>
      </c>
      <c r="B4284">
        <v>8</v>
      </c>
      <c r="C4284" t="s">
        <v>56</v>
      </c>
      <c r="D4284" t="s">
        <v>4</v>
      </c>
      <c r="E4284" t="s">
        <v>2</v>
      </c>
      <c r="F4284" t="s">
        <v>41</v>
      </c>
      <c r="G4284" t="s">
        <v>14</v>
      </c>
      <c r="H4284">
        <v>34</v>
      </c>
      <c r="I4284" s="2">
        <v>339.66</v>
      </c>
      <c r="J4284" s="2">
        <v>170</v>
      </c>
    </row>
    <row r="4285" spans="1:10" x14ac:dyDescent="0.25">
      <c r="A4285">
        <v>2021</v>
      </c>
      <c r="B4285">
        <v>8</v>
      </c>
      <c r="C4285" t="s">
        <v>56</v>
      </c>
      <c r="D4285" t="s">
        <v>4</v>
      </c>
      <c r="E4285" t="s">
        <v>2</v>
      </c>
      <c r="F4285" t="s">
        <v>10</v>
      </c>
      <c r="G4285" t="s">
        <v>7</v>
      </c>
      <c r="H4285">
        <v>40</v>
      </c>
      <c r="I4285" s="2">
        <v>799.59999999999991</v>
      </c>
      <c r="J4285" s="2">
        <v>199.99999999999994</v>
      </c>
    </row>
    <row r="4286" spans="1:10" x14ac:dyDescent="0.25">
      <c r="A4286">
        <v>2021</v>
      </c>
      <c r="B4286">
        <v>8</v>
      </c>
      <c r="C4286" t="s">
        <v>56</v>
      </c>
      <c r="D4286" t="s">
        <v>4</v>
      </c>
      <c r="E4286" t="s">
        <v>2</v>
      </c>
      <c r="F4286" t="s">
        <v>27</v>
      </c>
      <c r="G4286" t="s">
        <v>12</v>
      </c>
      <c r="H4286">
        <v>163</v>
      </c>
      <c r="I4286" s="2">
        <v>487.37000000000006</v>
      </c>
      <c r="J4286" s="2">
        <v>163.00000000000003</v>
      </c>
    </row>
    <row r="4287" spans="1:10" x14ac:dyDescent="0.25">
      <c r="A4287">
        <v>2021</v>
      </c>
      <c r="B4287">
        <v>8</v>
      </c>
      <c r="C4287" t="s">
        <v>56</v>
      </c>
      <c r="D4287" t="s">
        <v>4</v>
      </c>
      <c r="E4287" t="s">
        <v>2</v>
      </c>
      <c r="F4287" t="s">
        <v>45</v>
      </c>
      <c r="G4287" t="s">
        <v>12</v>
      </c>
      <c r="H4287">
        <v>4</v>
      </c>
      <c r="I4287" s="2">
        <v>43.96</v>
      </c>
      <c r="J4287" s="2">
        <v>28</v>
      </c>
    </row>
    <row r="4288" spans="1:10" x14ac:dyDescent="0.25">
      <c r="A4288">
        <v>2021</v>
      </c>
      <c r="B4288">
        <v>8</v>
      </c>
      <c r="C4288" t="s">
        <v>56</v>
      </c>
      <c r="D4288" t="s">
        <v>4</v>
      </c>
      <c r="E4288" t="s">
        <v>2</v>
      </c>
      <c r="F4288" t="s">
        <v>39</v>
      </c>
      <c r="G4288" t="s">
        <v>14</v>
      </c>
      <c r="H4288">
        <v>17</v>
      </c>
      <c r="I4288" s="2">
        <v>339.83</v>
      </c>
      <c r="J4288" s="2">
        <v>186.99999999999997</v>
      </c>
    </row>
    <row r="4289" spans="1:10" x14ac:dyDescent="0.25">
      <c r="A4289">
        <v>2021</v>
      </c>
      <c r="B4289">
        <v>8</v>
      </c>
      <c r="C4289" t="s">
        <v>56</v>
      </c>
      <c r="D4289" t="s">
        <v>4</v>
      </c>
      <c r="E4289" t="s">
        <v>2</v>
      </c>
      <c r="F4289" t="s">
        <v>26</v>
      </c>
      <c r="G4289" t="s">
        <v>9</v>
      </c>
      <c r="H4289">
        <v>29</v>
      </c>
      <c r="I4289" s="2">
        <v>579.70999999999992</v>
      </c>
      <c r="J4289" s="2">
        <v>58</v>
      </c>
    </row>
    <row r="4290" spans="1:10" x14ac:dyDescent="0.25">
      <c r="A4290">
        <v>2021</v>
      </c>
      <c r="B4290">
        <v>8</v>
      </c>
      <c r="C4290" t="s">
        <v>56</v>
      </c>
      <c r="D4290" t="s">
        <v>4</v>
      </c>
      <c r="E4290" t="s">
        <v>2</v>
      </c>
      <c r="F4290" t="s">
        <v>6</v>
      </c>
      <c r="G4290" t="s">
        <v>7</v>
      </c>
      <c r="H4290">
        <v>16</v>
      </c>
      <c r="I4290" s="2">
        <v>143.84</v>
      </c>
      <c r="J4290" s="2">
        <v>16</v>
      </c>
    </row>
    <row r="4291" spans="1:10" x14ac:dyDescent="0.25">
      <c r="A4291">
        <v>2021</v>
      </c>
      <c r="B4291">
        <v>8</v>
      </c>
      <c r="C4291" t="s">
        <v>56</v>
      </c>
      <c r="D4291" t="s">
        <v>4</v>
      </c>
      <c r="E4291" t="s">
        <v>2</v>
      </c>
      <c r="F4291" t="s">
        <v>36</v>
      </c>
      <c r="G4291" t="s">
        <v>7</v>
      </c>
      <c r="H4291">
        <v>36</v>
      </c>
      <c r="I4291" s="2">
        <v>539.64</v>
      </c>
      <c r="J4291" s="2">
        <v>108</v>
      </c>
    </row>
    <row r="4292" spans="1:10" x14ac:dyDescent="0.25">
      <c r="A4292">
        <v>2021</v>
      </c>
      <c r="B4292">
        <v>8</v>
      </c>
      <c r="C4292" t="s">
        <v>56</v>
      </c>
      <c r="D4292" t="s">
        <v>4</v>
      </c>
      <c r="E4292" t="s">
        <v>2</v>
      </c>
      <c r="F4292" t="s">
        <v>16</v>
      </c>
      <c r="G4292" t="s">
        <v>14</v>
      </c>
      <c r="H4292">
        <v>6</v>
      </c>
      <c r="I4292" s="2">
        <v>77.94</v>
      </c>
      <c r="J4292" s="2">
        <v>12</v>
      </c>
    </row>
    <row r="4293" spans="1:10" x14ac:dyDescent="0.25">
      <c r="A4293">
        <v>2021</v>
      </c>
      <c r="B4293">
        <v>8</v>
      </c>
      <c r="C4293" t="s">
        <v>59</v>
      </c>
      <c r="D4293" t="s">
        <v>4</v>
      </c>
      <c r="E4293" t="s">
        <v>1</v>
      </c>
      <c r="F4293" t="s">
        <v>13</v>
      </c>
      <c r="G4293" t="s">
        <v>14</v>
      </c>
      <c r="H4293">
        <v>10</v>
      </c>
      <c r="I4293" s="2">
        <v>159.9</v>
      </c>
      <c r="J4293" s="2">
        <v>60</v>
      </c>
    </row>
    <row r="4294" spans="1:10" x14ac:dyDescent="0.25">
      <c r="A4294">
        <v>2021</v>
      </c>
      <c r="B4294">
        <v>8</v>
      </c>
      <c r="C4294" t="s">
        <v>59</v>
      </c>
      <c r="D4294" t="s">
        <v>4</v>
      </c>
      <c r="E4294" t="s">
        <v>1</v>
      </c>
      <c r="F4294" t="s">
        <v>24</v>
      </c>
      <c r="G4294" t="s">
        <v>14</v>
      </c>
      <c r="H4294">
        <v>86</v>
      </c>
      <c r="I4294" s="2">
        <v>1117.1400000000001</v>
      </c>
      <c r="J4294" s="2">
        <v>258</v>
      </c>
    </row>
    <row r="4295" spans="1:10" x14ac:dyDescent="0.25">
      <c r="A4295">
        <v>2021</v>
      </c>
      <c r="B4295">
        <v>8</v>
      </c>
      <c r="C4295" t="s">
        <v>59</v>
      </c>
      <c r="D4295" t="s">
        <v>4</v>
      </c>
      <c r="E4295" t="s">
        <v>1</v>
      </c>
      <c r="F4295" t="s">
        <v>34</v>
      </c>
      <c r="G4295" t="s">
        <v>12</v>
      </c>
      <c r="H4295">
        <v>116</v>
      </c>
      <c r="I4295" s="2">
        <v>462.84000000000003</v>
      </c>
      <c r="J4295" s="2">
        <v>232</v>
      </c>
    </row>
    <row r="4296" spans="1:10" x14ac:dyDescent="0.25">
      <c r="A4296">
        <v>2021</v>
      </c>
      <c r="B4296">
        <v>8</v>
      </c>
      <c r="C4296" t="s">
        <v>59</v>
      </c>
      <c r="D4296" t="s">
        <v>4</v>
      </c>
      <c r="E4296" t="s">
        <v>1</v>
      </c>
      <c r="F4296" t="s">
        <v>20</v>
      </c>
      <c r="G4296" t="s">
        <v>21</v>
      </c>
      <c r="H4296">
        <v>55</v>
      </c>
      <c r="I4296" s="2">
        <v>824.45</v>
      </c>
      <c r="J4296" s="2">
        <v>440</v>
      </c>
    </row>
    <row r="4297" spans="1:10" x14ac:dyDescent="0.25">
      <c r="A4297">
        <v>2021</v>
      </c>
      <c r="B4297">
        <v>8</v>
      </c>
      <c r="C4297" t="s">
        <v>59</v>
      </c>
      <c r="D4297" t="s">
        <v>4</v>
      </c>
      <c r="E4297" t="s">
        <v>1</v>
      </c>
      <c r="F4297" t="s">
        <v>25</v>
      </c>
      <c r="G4297" t="s">
        <v>7</v>
      </c>
      <c r="H4297">
        <v>12</v>
      </c>
      <c r="I4297" s="2">
        <v>191.88</v>
      </c>
      <c r="J4297" s="2">
        <v>48</v>
      </c>
    </row>
    <row r="4298" spans="1:10" x14ac:dyDescent="0.25">
      <c r="A4298">
        <v>2021</v>
      </c>
      <c r="B4298">
        <v>8</v>
      </c>
      <c r="C4298" t="s">
        <v>59</v>
      </c>
      <c r="D4298" t="s">
        <v>4</v>
      </c>
      <c r="E4298" t="s">
        <v>1</v>
      </c>
      <c r="F4298" t="s">
        <v>8</v>
      </c>
      <c r="G4298" t="s">
        <v>9</v>
      </c>
      <c r="H4298">
        <v>38</v>
      </c>
      <c r="I4298" s="2">
        <v>265.62</v>
      </c>
      <c r="J4298" s="2">
        <v>114</v>
      </c>
    </row>
    <row r="4299" spans="1:10" x14ac:dyDescent="0.25">
      <c r="A4299">
        <v>2021</v>
      </c>
      <c r="B4299">
        <v>8</v>
      </c>
      <c r="C4299" t="s">
        <v>59</v>
      </c>
      <c r="D4299" t="s">
        <v>4</v>
      </c>
      <c r="E4299" t="s">
        <v>1</v>
      </c>
      <c r="F4299" t="s">
        <v>17</v>
      </c>
      <c r="G4299" t="s">
        <v>14</v>
      </c>
      <c r="H4299">
        <v>71</v>
      </c>
      <c r="I4299" s="2">
        <v>780.29</v>
      </c>
      <c r="J4299" s="2">
        <v>71</v>
      </c>
    </row>
    <row r="4300" spans="1:10" x14ac:dyDescent="0.25">
      <c r="A4300">
        <v>2021</v>
      </c>
      <c r="B4300">
        <v>8</v>
      </c>
      <c r="C4300" t="s">
        <v>59</v>
      </c>
      <c r="D4300" t="s">
        <v>4</v>
      </c>
      <c r="E4300" t="s">
        <v>1</v>
      </c>
      <c r="F4300" t="s">
        <v>28</v>
      </c>
      <c r="G4300" t="s">
        <v>14</v>
      </c>
      <c r="H4300">
        <v>5</v>
      </c>
      <c r="I4300" s="2">
        <v>74.95</v>
      </c>
      <c r="J4300" s="2">
        <v>20</v>
      </c>
    </row>
    <row r="4301" spans="1:10" x14ac:dyDescent="0.25">
      <c r="A4301">
        <v>2021</v>
      </c>
      <c r="B4301">
        <v>8</v>
      </c>
      <c r="C4301" t="s">
        <v>59</v>
      </c>
      <c r="D4301" t="s">
        <v>4</v>
      </c>
      <c r="E4301" t="s">
        <v>1</v>
      </c>
      <c r="F4301" t="s">
        <v>43</v>
      </c>
      <c r="G4301" t="s">
        <v>12</v>
      </c>
      <c r="H4301">
        <v>7</v>
      </c>
      <c r="I4301" s="2">
        <v>146.92999999999998</v>
      </c>
      <c r="J4301" s="2">
        <v>69.999999999999986</v>
      </c>
    </row>
    <row r="4302" spans="1:10" x14ac:dyDescent="0.25">
      <c r="A4302">
        <v>2021</v>
      </c>
      <c r="B4302">
        <v>8</v>
      </c>
      <c r="C4302" t="s">
        <v>59</v>
      </c>
      <c r="D4302" t="s">
        <v>4</v>
      </c>
      <c r="E4302" t="s">
        <v>1</v>
      </c>
      <c r="F4302" t="s">
        <v>44</v>
      </c>
      <c r="G4302" t="s">
        <v>7</v>
      </c>
      <c r="H4302">
        <v>7</v>
      </c>
      <c r="I4302" s="2">
        <v>83.93</v>
      </c>
      <c r="J4302" s="2">
        <v>21</v>
      </c>
    </row>
    <row r="4303" spans="1:10" x14ac:dyDescent="0.25">
      <c r="A4303">
        <v>2021</v>
      </c>
      <c r="B4303">
        <v>8</v>
      </c>
      <c r="C4303" t="s">
        <v>59</v>
      </c>
      <c r="D4303" t="s">
        <v>4</v>
      </c>
      <c r="E4303" t="s">
        <v>1</v>
      </c>
      <c r="F4303" t="s">
        <v>40</v>
      </c>
      <c r="G4303" t="s">
        <v>21</v>
      </c>
      <c r="H4303">
        <v>10</v>
      </c>
      <c r="I4303" s="2">
        <v>209.89999999999998</v>
      </c>
      <c r="J4303" s="2">
        <v>59.999999999999986</v>
      </c>
    </row>
    <row r="4304" spans="1:10" x14ac:dyDescent="0.25">
      <c r="A4304">
        <v>2021</v>
      </c>
      <c r="B4304">
        <v>8</v>
      </c>
      <c r="C4304" t="s">
        <v>59</v>
      </c>
      <c r="D4304" t="s">
        <v>4</v>
      </c>
      <c r="E4304" t="s">
        <v>1</v>
      </c>
      <c r="F4304" t="s">
        <v>32</v>
      </c>
      <c r="G4304" t="s">
        <v>9</v>
      </c>
      <c r="H4304">
        <v>36</v>
      </c>
      <c r="I4304" s="2">
        <v>395.64</v>
      </c>
      <c r="J4304" s="2">
        <v>180</v>
      </c>
    </row>
    <row r="4305" spans="1:10" x14ac:dyDescent="0.25">
      <c r="A4305">
        <v>2021</v>
      </c>
      <c r="B4305">
        <v>8</v>
      </c>
      <c r="C4305" t="s">
        <v>59</v>
      </c>
      <c r="D4305" t="s">
        <v>4</v>
      </c>
      <c r="E4305" t="s">
        <v>1</v>
      </c>
      <c r="F4305" t="s">
        <v>35</v>
      </c>
      <c r="G4305" t="s">
        <v>14</v>
      </c>
      <c r="H4305">
        <v>15</v>
      </c>
      <c r="I4305" s="2">
        <v>89.850000000000009</v>
      </c>
      <c r="J4305" s="2">
        <v>30</v>
      </c>
    </row>
    <row r="4306" spans="1:10" x14ac:dyDescent="0.25">
      <c r="A4306">
        <v>2021</v>
      </c>
      <c r="B4306">
        <v>8</v>
      </c>
      <c r="C4306" t="s">
        <v>59</v>
      </c>
      <c r="D4306" t="s">
        <v>4</v>
      </c>
      <c r="E4306" t="s">
        <v>1</v>
      </c>
      <c r="F4306" t="s">
        <v>38</v>
      </c>
      <c r="G4306" t="s">
        <v>9</v>
      </c>
      <c r="H4306">
        <v>13</v>
      </c>
      <c r="I4306" s="2">
        <v>129.87</v>
      </c>
      <c r="J4306" s="2">
        <v>91</v>
      </c>
    </row>
    <row r="4307" spans="1:10" x14ac:dyDescent="0.25">
      <c r="A4307">
        <v>2021</v>
      </c>
      <c r="B4307">
        <v>8</v>
      </c>
      <c r="C4307" t="s">
        <v>59</v>
      </c>
      <c r="D4307" t="s">
        <v>4</v>
      </c>
      <c r="E4307" t="s">
        <v>1</v>
      </c>
      <c r="F4307" t="s">
        <v>31</v>
      </c>
      <c r="G4307" t="s">
        <v>12</v>
      </c>
      <c r="H4307">
        <v>14</v>
      </c>
      <c r="I4307" s="2">
        <v>279.85999999999996</v>
      </c>
      <c r="J4307" s="2">
        <v>83.999999999999972</v>
      </c>
    </row>
    <row r="4308" spans="1:10" x14ac:dyDescent="0.25">
      <c r="A4308">
        <v>2021</v>
      </c>
      <c r="B4308">
        <v>8</v>
      </c>
      <c r="C4308" t="s">
        <v>59</v>
      </c>
      <c r="D4308" t="s">
        <v>4</v>
      </c>
      <c r="E4308" t="s">
        <v>1</v>
      </c>
      <c r="F4308" t="s">
        <v>42</v>
      </c>
      <c r="G4308" t="s">
        <v>12</v>
      </c>
      <c r="H4308">
        <v>14</v>
      </c>
      <c r="I4308" s="2">
        <v>223.86</v>
      </c>
      <c r="J4308" s="2">
        <v>28</v>
      </c>
    </row>
    <row r="4309" spans="1:10" x14ac:dyDescent="0.25">
      <c r="A4309">
        <v>2021</v>
      </c>
      <c r="B4309">
        <v>8</v>
      </c>
      <c r="C4309" t="s">
        <v>59</v>
      </c>
      <c r="D4309" t="s">
        <v>4</v>
      </c>
      <c r="E4309" t="s">
        <v>1</v>
      </c>
      <c r="F4309" t="s">
        <v>22</v>
      </c>
      <c r="G4309" t="s">
        <v>7</v>
      </c>
      <c r="H4309">
        <v>15</v>
      </c>
      <c r="I4309" s="2">
        <v>149.85</v>
      </c>
      <c r="J4309" s="2">
        <v>45</v>
      </c>
    </row>
    <row r="4310" spans="1:10" x14ac:dyDescent="0.25">
      <c r="A4310">
        <v>2021</v>
      </c>
      <c r="B4310">
        <v>8</v>
      </c>
      <c r="C4310" t="s">
        <v>59</v>
      </c>
      <c r="D4310" t="s">
        <v>4</v>
      </c>
      <c r="E4310" t="s">
        <v>1</v>
      </c>
      <c r="F4310" t="s">
        <v>41</v>
      </c>
      <c r="G4310" t="s">
        <v>14</v>
      </c>
      <c r="H4310">
        <v>3</v>
      </c>
      <c r="I4310" s="2">
        <v>29.97</v>
      </c>
      <c r="J4310" s="2">
        <v>15</v>
      </c>
    </row>
    <row r="4311" spans="1:10" x14ac:dyDescent="0.25">
      <c r="A4311">
        <v>2021</v>
      </c>
      <c r="B4311">
        <v>8</v>
      </c>
      <c r="C4311" t="s">
        <v>59</v>
      </c>
      <c r="D4311" t="s">
        <v>4</v>
      </c>
      <c r="E4311" t="s">
        <v>1</v>
      </c>
      <c r="F4311" t="s">
        <v>10</v>
      </c>
      <c r="G4311" t="s">
        <v>7</v>
      </c>
      <c r="H4311">
        <v>28</v>
      </c>
      <c r="I4311" s="2">
        <v>559.71999999999991</v>
      </c>
      <c r="J4311" s="2">
        <v>139.99999999999994</v>
      </c>
    </row>
    <row r="4312" spans="1:10" x14ac:dyDescent="0.25">
      <c r="A4312">
        <v>2021</v>
      </c>
      <c r="B4312">
        <v>8</v>
      </c>
      <c r="C4312" t="s">
        <v>59</v>
      </c>
      <c r="D4312" t="s">
        <v>4</v>
      </c>
      <c r="E4312" t="s">
        <v>1</v>
      </c>
      <c r="F4312" t="s">
        <v>27</v>
      </c>
      <c r="G4312" t="s">
        <v>12</v>
      </c>
      <c r="H4312">
        <v>87</v>
      </c>
      <c r="I4312" s="2">
        <v>260.13</v>
      </c>
      <c r="J4312" s="2">
        <v>87.000000000000014</v>
      </c>
    </row>
    <row r="4313" spans="1:10" x14ac:dyDescent="0.25">
      <c r="A4313">
        <v>2021</v>
      </c>
      <c r="B4313">
        <v>8</v>
      </c>
      <c r="C4313" t="s">
        <v>59</v>
      </c>
      <c r="D4313" t="s">
        <v>4</v>
      </c>
      <c r="E4313" t="s">
        <v>1</v>
      </c>
      <c r="F4313" t="s">
        <v>37</v>
      </c>
      <c r="G4313" t="s">
        <v>12</v>
      </c>
      <c r="H4313">
        <v>11</v>
      </c>
      <c r="I4313" s="2">
        <v>274.89</v>
      </c>
      <c r="J4313" s="2">
        <v>44</v>
      </c>
    </row>
    <row r="4314" spans="1:10" x14ac:dyDescent="0.25">
      <c r="A4314">
        <v>2021</v>
      </c>
      <c r="B4314">
        <v>8</v>
      </c>
      <c r="C4314" t="s">
        <v>59</v>
      </c>
      <c r="D4314" t="s">
        <v>4</v>
      </c>
      <c r="E4314" t="s">
        <v>1</v>
      </c>
      <c r="F4314" t="s">
        <v>11</v>
      </c>
      <c r="G4314" t="s">
        <v>12</v>
      </c>
      <c r="H4314">
        <v>5</v>
      </c>
      <c r="I4314" s="2">
        <v>24.950000000000003</v>
      </c>
      <c r="J4314" s="2">
        <v>5</v>
      </c>
    </row>
    <row r="4315" spans="1:10" x14ac:dyDescent="0.25">
      <c r="A4315">
        <v>2021</v>
      </c>
      <c r="B4315">
        <v>8</v>
      </c>
      <c r="C4315" t="s">
        <v>59</v>
      </c>
      <c r="D4315" t="s">
        <v>4</v>
      </c>
      <c r="E4315" t="s">
        <v>1</v>
      </c>
      <c r="F4315" t="s">
        <v>45</v>
      </c>
      <c r="G4315" t="s">
        <v>12</v>
      </c>
      <c r="H4315">
        <v>13</v>
      </c>
      <c r="I4315" s="2">
        <v>142.87</v>
      </c>
      <c r="J4315" s="2">
        <v>91</v>
      </c>
    </row>
    <row r="4316" spans="1:10" x14ac:dyDescent="0.25">
      <c r="A4316">
        <v>2021</v>
      </c>
      <c r="B4316">
        <v>8</v>
      </c>
      <c r="C4316" t="s">
        <v>59</v>
      </c>
      <c r="D4316" t="s">
        <v>4</v>
      </c>
      <c r="E4316" t="s">
        <v>1</v>
      </c>
      <c r="F4316" t="s">
        <v>39</v>
      </c>
      <c r="G4316" t="s">
        <v>14</v>
      </c>
      <c r="H4316">
        <v>15</v>
      </c>
      <c r="I4316" s="2">
        <v>299.84999999999997</v>
      </c>
      <c r="J4316" s="2">
        <v>164.99999999999997</v>
      </c>
    </row>
    <row r="4317" spans="1:10" x14ac:dyDescent="0.25">
      <c r="A4317">
        <v>2021</v>
      </c>
      <c r="B4317">
        <v>8</v>
      </c>
      <c r="C4317" t="s">
        <v>59</v>
      </c>
      <c r="D4317" t="s">
        <v>4</v>
      </c>
      <c r="E4317" t="s">
        <v>1</v>
      </c>
      <c r="F4317" t="s">
        <v>26</v>
      </c>
      <c r="G4317" t="s">
        <v>9</v>
      </c>
      <c r="H4317">
        <v>38</v>
      </c>
      <c r="I4317" s="2">
        <v>759.61999999999989</v>
      </c>
      <c r="J4317" s="2">
        <v>76</v>
      </c>
    </row>
    <row r="4318" spans="1:10" x14ac:dyDescent="0.25">
      <c r="A4318">
        <v>2021</v>
      </c>
      <c r="B4318">
        <v>8</v>
      </c>
      <c r="C4318" t="s">
        <v>62</v>
      </c>
      <c r="D4318" t="s">
        <v>5</v>
      </c>
      <c r="E4318" t="s">
        <v>0</v>
      </c>
      <c r="F4318" t="s">
        <v>13</v>
      </c>
      <c r="G4318" t="s">
        <v>14</v>
      </c>
      <c r="H4318">
        <v>54</v>
      </c>
      <c r="I4318" s="2">
        <v>863.46</v>
      </c>
      <c r="J4318" s="2">
        <v>324</v>
      </c>
    </row>
    <row r="4319" spans="1:10" x14ac:dyDescent="0.25">
      <c r="A4319">
        <v>2021</v>
      </c>
      <c r="B4319">
        <v>8</v>
      </c>
      <c r="C4319" t="s">
        <v>62</v>
      </c>
      <c r="D4319" t="s">
        <v>5</v>
      </c>
      <c r="E4319" t="s">
        <v>0</v>
      </c>
      <c r="F4319" t="s">
        <v>24</v>
      </c>
      <c r="G4319" t="s">
        <v>14</v>
      </c>
      <c r="H4319">
        <v>89</v>
      </c>
      <c r="I4319" s="2">
        <v>1156.1100000000001</v>
      </c>
      <c r="J4319" s="2">
        <v>267</v>
      </c>
    </row>
    <row r="4320" spans="1:10" x14ac:dyDescent="0.25">
      <c r="A4320">
        <v>2021</v>
      </c>
      <c r="B4320">
        <v>8</v>
      </c>
      <c r="C4320" t="s">
        <v>62</v>
      </c>
      <c r="D4320" t="s">
        <v>5</v>
      </c>
      <c r="E4320" t="s">
        <v>0</v>
      </c>
      <c r="F4320" t="s">
        <v>34</v>
      </c>
      <c r="G4320" t="s">
        <v>12</v>
      </c>
      <c r="H4320">
        <v>99</v>
      </c>
      <c r="I4320" s="2">
        <v>395.01000000000005</v>
      </c>
      <c r="J4320" s="2">
        <v>198</v>
      </c>
    </row>
    <row r="4321" spans="1:10" x14ac:dyDescent="0.25">
      <c r="A4321">
        <v>2021</v>
      </c>
      <c r="B4321">
        <v>8</v>
      </c>
      <c r="C4321" t="s">
        <v>62</v>
      </c>
      <c r="D4321" t="s">
        <v>5</v>
      </c>
      <c r="E4321" t="s">
        <v>0</v>
      </c>
      <c r="F4321" t="s">
        <v>18</v>
      </c>
      <c r="G4321" t="s">
        <v>9</v>
      </c>
      <c r="H4321">
        <v>30</v>
      </c>
      <c r="I4321" s="2">
        <v>389.7</v>
      </c>
      <c r="J4321" s="2">
        <v>90</v>
      </c>
    </row>
    <row r="4322" spans="1:10" x14ac:dyDescent="0.25">
      <c r="A4322">
        <v>2021</v>
      </c>
      <c r="B4322">
        <v>8</v>
      </c>
      <c r="C4322" t="s">
        <v>62</v>
      </c>
      <c r="D4322" t="s">
        <v>5</v>
      </c>
      <c r="E4322" t="s">
        <v>0</v>
      </c>
      <c r="F4322" t="s">
        <v>20</v>
      </c>
      <c r="G4322" t="s">
        <v>21</v>
      </c>
      <c r="H4322">
        <v>110</v>
      </c>
      <c r="I4322" s="2">
        <v>1648.9</v>
      </c>
      <c r="J4322" s="2">
        <v>880</v>
      </c>
    </row>
    <row r="4323" spans="1:10" x14ac:dyDescent="0.25">
      <c r="A4323">
        <v>2021</v>
      </c>
      <c r="B4323">
        <v>8</v>
      </c>
      <c r="C4323" t="s">
        <v>62</v>
      </c>
      <c r="D4323" t="s">
        <v>5</v>
      </c>
      <c r="E4323" t="s">
        <v>0</v>
      </c>
      <c r="F4323" t="s">
        <v>25</v>
      </c>
      <c r="G4323" t="s">
        <v>7</v>
      </c>
      <c r="H4323">
        <v>36</v>
      </c>
      <c r="I4323" s="2">
        <v>575.64</v>
      </c>
      <c r="J4323" s="2">
        <v>144</v>
      </c>
    </row>
    <row r="4324" spans="1:10" x14ac:dyDescent="0.25">
      <c r="A4324">
        <v>2021</v>
      </c>
      <c r="B4324">
        <v>8</v>
      </c>
      <c r="C4324" t="s">
        <v>62</v>
      </c>
      <c r="D4324" t="s">
        <v>5</v>
      </c>
      <c r="E4324" t="s">
        <v>0</v>
      </c>
      <c r="F4324" t="s">
        <v>8</v>
      </c>
      <c r="G4324" t="s">
        <v>9</v>
      </c>
      <c r="H4324">
        <v>48</v>
      </c>
      <c r="I4324" s="2">
        <v>335.52</v>
      </c>
      <c r="J4324" s="2">
        <v>144</v>
      </c>
    </row>
    <row r="4325" spans="1:10" x14ac:dyDescent="0.25">
      <c r="A4325">
        <v>2021</v>
      </c>
      <c r="B4325">
        <v>8</v>
      </c>
      <c r="C4325" t="s">
        <v>62</v>
      </c>
      <c r="D4325" t="s">
        <v>5</v>
      </c>
      <c r="E4325" t="s">
        <v>0</v>
      </c>
      <c r="F4325" t="s">
        <v>17</v>
      </c>
      <c r="G4325" t="s">
        <v>14</v>
      </c>
      <c r="H4325">
        <v>20</v>
      </c>
      <c r="I4325" s="2">
        <v>219.8</v>
      </c>
      <c r="J4325" s="2">
        <v>20</v>
      </c>
    </row>
    <row r="4326" spans="1:10" x14ac:dyDescent="0.25">
      <c r="A4326">
        <v>2021</v>
      </c>
      <c r="B4326">
        <v>8</v>
      </c>
      <c r="C4326" t="s">
        <v>62</v>
      </c>
      <c r="D4326" t="s">
        <v>5</v>
      </c>
      <c r="E4326" t="s">
        <v>0</v>
      </c>
      <c r="F4326" t="s">
        <v>28</v>
      </c>
      <c r="G4326" t="s">
        <v>14</v>
      </c>
      <c r="H4326">
        <v>45</v>
      </c>
      <c r="I4326" s="2">
        <v>674.55</v>
      </c>
      <c r="J4326" s="2">
        <v>180</v>
      </c>
    </row>
    <row r="4327" spans="1:10" x14ac:dyDescent="0.25">
      <c r="A4327">
        <v>2021</v>
      </c>
      <c r="B4327">
        <v>8</v>
      </c>
      <c r="C4327" t="s">
        <v>62</v>
      </c>
      <c r="D4327" t="s">
        <v>5</v>
      </c>
      <c r="E4327" t="s">
        <v>0</v>
      </c>
      <c r="F4327" t="s">
        <v>40</v>
      </c>
      <c r="G4327" t="s">
        <v>21</v>
      </c>
      <c r="H4327">
        <v>2</v>
      </c>
      <c r="I4327" s="2">
        <v>41.98</v>
      </c>
      <c r="J4327" s="2">
        <v>11.999999999999996</v>
      </c>
    </row>
    <row r="4328" spans="1:10" x14ac:dyDescent="0.25">
      <c r="A4328">
        <v>2021</v>
      </c>
      <c r="B4328">
        <v>8</v>
      </c>
      <c r="C4328" t="s">
        <v>62</v>
      </c>
      <c r="D4328" t="s">
        <v>5</v>
      </c>
      <c r="E4328" t="s">
        <v>0</v>
      </c>
      <c r="F4328" t="s">
        <v>32</v>
      </c>
      <c r="G4328" t="s">
        <v>9</v>
      </c>
      <c r="H4328">
        <v>21</v>
      </c>
      <c r="I4328" s="2">
        <v>230.79</v>
      </c>
      <c r="J4328" s="2">
        <v>105</v>
      </c>
    </row>
    <row r="4329" spans="1:10" x14ac:dyDescent="0.25">
      <c r="A4329">
        <v>2021</v>
      </c>
      <c r="B4329">
        <v>8</v>
      </c>
      <c r="C4329" t="s">
        <v>62</v>
      </c>
      <c r="D4329" t="s">
        <v>5</v>
      </c>
      <c r="E4329" t="s">
        <v>0</v>
      </c>
      <c r="F4329" t="s">
        <v>35</v>
      </c>
      <c r="G4329" t="s">
        <v>14</v>
      </c>
      <c r="H4329">
        <v>68</v>
      </c>
      <c r="I4329" s="2">
        <v>407.32</v>
      </c>
      <c r="J4329" s="2">
        <v>136</v>
      </c>
    </row>
    <row r="4330" spans="1:10" x14ac:dyDescent="0.25">
      <c r="A4330">
        <v>2021</v>
      </c>
      <c r="B4330">
        <v>8</v>
      </c>
      <c r="C4330" t="s">
        <v>62</v>
      </c>
      <c r="D4330" t="s">
        <v>5</v>
      </c>
      <c r="E4330" t="s">
        <v>0</v>
      </c>
      <c r="F4330" t="s">
        <v>38</v>
      </c>
      <c r="G4330" t="s">
        <v>9</v>
      </c>
      <c r="H4330">
        <v>12</v>
      </c>
      <c r="I4330" s="2">
        <v>119.88</v>
      </c>
      <c r="J4330" s="2">
        <v>84</v>
      </c>
    </row>
    <row r="4331" spans="1:10" x14ac:dyDescent="0.25">
      <c r="A4331">
        <v>2021</v>
      </c>
      <c r="B4331">
        <v>8</v>
      </c>
      <c r="C4331" t="s">
        <v>62</v>
      </c>
      <c r="D4331" t="s">
        <v>5</v>
      </c>
      <c r="E4331" t="s">
        <v>0</v>
      </c>
      <c r="F4331" t="s">
        <v>31</v>
      </c>
      <c r="G4331" t="s">
        <v>12</v>
      </c>
      <c r="H4331">
        <v>14</v>
      </c>
      <c r="I4331" s="2">
        <v>279.85999999999996</v>
      </c>
      <c r="J4331" s="2">
        <v>83.999999999999972</v>
      </c>
    </row>
    <row r="4332" spans="1:10" x14ac:dyDescent="0.25">
      <c r="A4332">
        <v>2021</v>
      </c>
      <c r="B4332">
        <v>8</v>
      </c>
      <c r="C4332" t="s">
        <v>62</v>
      </c>
      <c r="D4332" t="s">
        <v>5</v>
      </c>
      <c r="E4332" t="s">
        <v>0</v>
      </c>
      <c r="F4332" t="s">
        <v>15</v>
      </c>
      <c r="G4332" t="s">
        <v>14</v>
      </c>
      <c r="H4332">
        <v>91</v>
      </c>
      <c r="I4332" s="2">
        <v>3639.09</v>
      </c>
      <c r="J4332" s="2">
        <v>455</v>
      </c>
    </row>
    <row r="4333" spans="1:10" x14ac:dyDescent="0.25">
      <c r="A4333">
        <v>2021</v>
      </c>
      <c r="B4333">
        <v>8</v>
      </c>
      <c r="C4333" t="s">
        <v>62</v>
      </c>
      <c r="D4333" t="s">
        <v>5</v>
      </c>
      <c r="E4333" t="s">
        <v>0</v>
      </c>
      <c r="F4333" t="s">
        <v>42</v>
      </c>
      <c r="G4333" t="s">
        <v>12</v>
      </c>
      <c r="H4333">
        <v>126</v>
      </c>
      <c r="I4333" s="2">
        <v>2014.74</v>
      </c>
      <c r="J4333" s="2">
        <v>252</v>
      </c>
    </row>
    <row r="4334" spans="1:10" x14ac:dyDescent="0.25">
      <c r="A4334">
        <v>2021</v>
      </c>
      <c r="B4334">
        <v>8</v>
      </c>
      <c r="C4334" t="s">
        <v>62</v>
      </c>
      <c r="D4334" t="s">
        <v>5</v>
      </c>
      <c r="E4334" t="s">
        <v>0</v>
      </c>
      <c r="F4334" t="s">
        <v>33</v>
      </c>
      <c r="G4334" t="s">
        <v>7</v>
      </c>
      <c r="H4334">
        <v>4</v>
      </c>
      <c r="I4334" s="2">
        <v>99.96</v>
      </c>
      <c r="J4334" s="2">
        <v>63.999999999999993</v>
      </c>
    </row>
    <row r="4335" spans="1:10" x14ac:dyDescent="0.25">
      <c r="A4335">
        <v>2021</v>
      </c>
      <c r="B4335">
        <v>8</v>
      </c>
      <c r="C4335" t="s">
        <v>62</v>
      </c>
      <c r="D4335" t="s">
        <v>5</v>
      </c>
      <c r="E4335" t="s">
        <v>0</v>
      </c>
      <c r="F4335" t="s">
        <v>22</v>
      </c>
      <c r="G4335" t="s">
        <v>7</v>
      </c>
      <c r="H4335">
        <v>59</v>
      </c>
      <c r="I4335" s="2">
        <v>589.41</v>
      </c>
      <c r="J4335" s="2">
        <v>177</v>
      </c>
    </row>
    <row r="4336" spans="1:10" x14ac:dyDescent="0.25">
      <c r="A4336">
        <v>2021</v>
      </c>
      <c r="B4336">
        <v>8</v>
      </c>
      <c r="C4336" t="s">
        <v>62</v>
      </c>
      <c r="D4336" t="s">
        <v>5</v>
      </c>
      <c r="E4336" t="s">
        <v>0</v>
      </c>
      <c r="F4336" t="s">
        <v>19</v>
      </c>
      <c r="G4336" t="s">
        <v>9</v>
      </c>
      <c r="H4336">
        <v>8</v>
      </c>
      <c r="I4336" s="2">
        <v>159.91999999999999</v>
      </c>
      <c r="J4336" s="2">
        <v>47.999999999999986</v>
      </c>
    </row>
    <row r="4337" spans="1:10" x14ac:dyDescent="0.25">
      <c r="A4337">
        <v>2021</v>
      </c>
      <c r="B4337">
        <v>8</v>
      </c>
      <c r="C4337" t="s">
        <v>62</v>
      </c>
      <c r="D4337" t="s">
        <v>5</v>
      </c>
      <c r="E4337" t="s">
        <v>0</v>
      </c>
      <c r="F4337" t="s">
        <v>10</v>
      </c>
      <c r="G4337" t="s">
        <v>7</v>
      </c>
      <c r="H4337">
        <v>25</v>
      </c>
      <c r="I4337" s="2">
        <v>499.74999999999994</v>
      </c>
      <c r="J4337" s="2">
        <v>124.99999999999996</v>
      </c>
    </row>
    <row r="4338" spans="1:10" x14ac:dyDescent="0.25">
      <c r="A4338">
        <v>2021</v>
      </c>
      <c r="B4338">
        <v>8</v>
      </c>
      <c r="C4338" t="s">
        <v>62</v>
      </c>
      <c r="D4338" t="s">
        <v>5</v>
      </c>
      <c r="E4338" t="s">
        <v>0</v>
      </c>
      <c r="F4338" t="s">
        <v>27</v>
      </c>
      <c r="G4338" t="s">
        <v>12</v>
      </c>
      <c r="H4338">
        <v>205</v>
      </c>
      <c r="I4338" s="2">
        <v>612.95000000000005</v>
      </c>
      <c r="J4338" s="2">
        <v>205.00000000000006</v>
      </c>
    </row>
    <row r="4339" spans="1:10" x14ac:dyDescent="0.25">
      <c r="A4339">
        <v>2021</v>
      </c>
      <c r="B4339">
        <v>8</v>
      </c>
      <c r="C4339" t="s">
        <v>62</v>
      </c>
      <c r="D4339" t="s">
        <v>5</v>
      </c>
      <c r="E4339" t="s">
        <v>0</v>
      </c>
      <c r="F4339" t="s">
        <v>37</v>
      </c>
      <c r="G4339" t="s">
        <v>12</v>
      </c>
      <c r="H4339">
        <v>14</v>
      </c>
      <c r="I4339" s="2">
        <v>349.85999999999996</v>
      </c>
      <c r="J4339" s="2">
        <v>56</v>
      </c>
    </row>
    <row r="4340" spans="1:10" x14ac:dyDescent="0.25">
      <c r="A4340">
        <v>2021</v>
      </c>
      <c r="B4340">
        <v>8</v>
      </c>
      <c r="C4340" t="s">
        <v>62</v>
      </c>
      <c r="D4340" t="s">
        <v>5</v>
      </c>
      <c r="E4340" t="s">
        <v>0</v>
      </c>
      <c r="F4340" t="s">
        <v>11</v>
      </c>
      <c r="G4340" t="s">
        <v>12</v>
      </c>
      <c r="H4340">
        <v>16</v>
      </c>
      <c r="I4340" s="2">
        <v>79.84</v>
      </c>
      <c r="J4340" s="2">
        <v>16</v>
      </c>
    </row>
    <row r="4341" spans="1:10" x14ac:dyDescent="0.25">
      <c r="A4341">
        <v>2021</v>
      </c>
      <c r="B4341">
        <v>8</v>
      </c>
      <c r="C4341" t="s">
        <v>62</v>
      </c>
      <c r="D4341" t="s">
        <v>5</v>
      </c>
      <c r="E4341" t="s">
        <v>0</v>
      </c>
      <c r="F4341" t="s">
        <v>45</v>
      </c>
      <c r="G4341" t="s">
        <v>12</v>
      </c>
      <c r="H4341">
        <v>31</v>
      </c>
      <c r="I4341" s="2">
        <v>340.69</v>
      </c>
      <c r="J4341" s="2">
        <v>217</v>
      </c>
    </row>
    <row r="4342" spans="1:10" x14ac:dyDescent="0.25">
      <c r="A4342">
        <v>2021</v>
      </c>
      <c r="B4342">
        <v>8</v>
      </c>
      <c r="C4342" t="s">
        <v>62</v>
      </c>
      <c r="D4342" t="s">
        <v>5</v>
      </c>
      <c r="E4342" t="s">
        <v>0</v>
      </c>
      <c r="F4342" t="s">
        <v>39</v>
      </c>
      <c r="G4342" t="s">
        <v>14</v>
      </c>
      <c r="H4342">
        <v>1</v>
      </c>
      <c r="I4342" s="2">
        <v>19.989999999999998</v>
      </c>
      <c r="J4342" s="2">
        <v>10.999999999999998</v>
      </c>
    </row>
    <row r="4343" spans="1:10" x14ac:dyDescent="0.25">
      <c r="A4343">
        <v>2021</v>
      </c>
      <c r="B4343">
        <v>8</v>
      </c>
      <c r="C4343" t="s">
        <v>62</v>
      </c>
      <c r="D4343" t="s">
        <v>5</v>
      </c>
      <c r="E4343" t="s">
        <v>0</v>
      </c>
      <c r="F4343" t="s">
        <v>26</v>
      </c>
      <c r="G4343" t="s">
        <v>9</v>
      </c>
      <c r="H4343">
        <v>70</v>
      </c>
      <c r="I4343" s="2">
        <v>1399.3</v>
      </c>
      <c r="J4343" s="2">
        <v>140</v>
      </c>
    </row>
    <row r="4344" spans="1:10" x14ac:dyDescent="0.25">
      <c r="A4344">
        <v>2021</v>
      </c>
      <c r="B4344">
        <v>8</v>
      </c>
      <c r="C4344" t="s">
        <v>62</v>
      </c>
      <c r="D4344" t="s">
        <v>5</v>
      </c>
      <c r="E4344" t="s">
        <v>0</v>
      </c>
      <c r="F4344" t="s">
        <v>6</v>
      </c>
      <c r="G4344" t="s">
        <v>7</v>
      </c>
      <c r="H4344">
        <v>46</v>
      </c>
      <c r="I4344" s="2">
        <v>413.54</v>
      </c>
      <c r="J4344" s="2">
        <v>46</v>
      </c>
    </row>
    <row r="4345" spans="1:10" x14ac:dyDescent="0.25">
      <c r="A4345">
        <v>2021</v>
      </c>
      <c r="B4345">
        <v>8</v>
      </c>
      <c r="C4345" t="s">
        <v>62</v>
      </c>
      <c r="D4345" t="s">
        <v>5</v>
      </c>
      <c r="E4345" t="s">
        <v>0</v>
      </c>
      <c r="F4345" t="s">
        <v>23</v>
      </c>
      <c r="G4345" t="s">
        <v>21</v>
      </c>
      <c r="H4345">
        <v>13</v>
      </c>
      <c r="I4345" s="2">
        <v>337.87</v>
      </c>
      <c r="J4345" s="2">
        <v>65</v>
      </c>
    </row>
    <row r="4346" spans="1:10" x14ac:dyDescent="0.25">
      <c r="A4346">
        <v>2021</v>
      </c>
      <c r="B4346">
        <v>8</v>
      </c>
      <c r="C4346" t="s">
        <v>55</v>
      </c>
      <c r="D4346" t="s">
        <v>48</v>
      </c>
      <c r="E4346" t="s">
        <v>0</v>
      </c>
      <c r="F4346" t="s">
        <v>13</v>
      </c>
      <c r="G4346" t="s">
        <v>14</v>
      </c>
      <c r="H4346">
        <v>33</v>
      </c>
      <c r="I4346" s="2">
        <v>527.66999999999996</v>
      </c>
      <c r="J4346" s="2">
        <v>198</v>
      </c>
    </row>
    <row r="4347" spans="1:10" x14ac:dyDescent="0.25">
      <c r="A4347">
        <v>2021</v>
      </c>
      <c r="B4347">
        <v>8</v>
      </c>
      <c r="C4347" t="s">
        <v>55</v>
      </c>
      <c r="D4347" t="s">
        <v>48</v>
      </c>
      <c r="E4347" t="s">
        <v>0</v>
      </c>
      <c r="F4347" t="s">
        <v>24</v>
      </c>
      <c r="G4347" t="s">
        <v>14</v>
      </c>
      <c r="H4347">
        <v>66</v>
      </c>
      <c r="I4347" s="2">
        <v>857.34</v>
      </c>
      <c r="J4347" s="2">
        <v>198</v>
      </c>
    </row>
    <row r="4348" spans="1:10" x14ac:dyDescent="0.25">
      <c r="A4348">
        <v>2021</v>
      </c>
      <c r="B4348">
        <v>8</v>
      </c>
      <c r="C4348" t="s">
        <v>55</v>
      </c>
      <c r="D4348" t="s">
        <v>48</v>
      </c>
      <c r="E4348" t="s">
        <v>0</v>
      </c>
      <c r="F4348" t="s">
        <v>34</v>
      </c>
      <c r="G4348" t="s">
        <v>12</v>
      </c>
      <c r="H4348">
        <v>196</v>
      </c>
      <c r="I4348" s="2">
        <v>782.04000000000008</v>
      </c>
      <c r="J4348" s="2">
        <v>392</v>
      </c>
    </row>
    <row r="4349" spans="1:10" x14ac:dyDescent="0.25">
      <c r="A4349">
        <v>2021</v>
      </c>
      <c r="B4349">
        <v>8</v>
      </c>
      <c r="C4349" t="s">
        <v>55</v>
      </c>
      <c r="D4349" t="s">
        <v>48</v>
      </c>
      <c r="E4349" t="s">
        <v>0</v>
      </c>
      <c r="F4349" t="s">
        <v>18</v>
      </c>
      <c r="G4349" t="s">
        <v>9</v>
      </c>
      <c r="H4349">
        <v>16</v>
      </c>
      <c r="I4349" s="2">
        <v>207.84</v>
      </c>
      <c r="J4349" s="2">
        <v>48</v>
      </c>
    </row>
    <row r="4350" spans="1:10" x14ac:dyDescent="0.25">
      <c r="A4350">
        <v>2021</v>
      </c>
      <c r="B4350">
        <v>8</v>
      </c>
      <c r="C4350" t="s">
        <v>55</v>
      </c>
      <c r="D4350" t="s">
        <v>48</v>
      </c>
      <c r="E4350" t="s">
        <v>0</v>
      </c>
      <c r="F4350" t="s">
        <v>20</v>
      </c>
      <c r="G4350" t="s">
        <v>21</v>
      </c>
      <c r="H4350">
        <v>42</v>
      </c>
      <c r="I4350" s="2">
        <v>629.58000000000004</v>
      </c>
      <c r="J4350" s="2">
        <v>336</v>
      </c>
    </row>
    <row r="4351" spans="1:10" x14ac:dyDescent="0.25">
      <c r="A4351">
        <v>2021</v>
      </c>
      <c r="B4351">
        <v>8</v>
      </c>
      <c r="C4351" t="s">
        <v>55</v>
      </c>
      <c r="D4351" t="s">
        <v>48</v>
      </c>
      <c r="E4351" t="s">
        <v>0</v>
      </c>
      <c r="F4351" t="s">
        <v>25</v>
      </c>
      <c r="G4351" t="s">
        <v>7</v>
      </c>
      <c r="H4351">
        <v>15</v>
      </c>
      <c r="I4351" s="2">
        <v>239.85</v>
      </c>
      <c r="J4351" s="2">
        <v>60</v>
      </c>
    </row>
    <row r="4352" spans="1:10" x14ac:dyDescent="0.25">
      <c r="A4352">
        <v>2021</v>
      </c>
      <c r="B4352">
        <v>8</v>
      </c>
      <c r="C4352" t="s">
        <v>55</v>
      </c>
      <c r="D4352" t="s">
        <v>48</v>
      </c>
      <c r="E4352" t="s">
        <v>0</v>
      </c>
      <c r="F4352" t="s">
        <v>8</v>
      </c>
      <c r="G4352" t="s">
        <v>9</v>
      </c>
      <c r="H4352">
        <v>82</v>
      </c>
      <c r="I4352" s="2">
        <v>573.18000000000006</v>
      </c>
      <c r="J4352" s="2">
        <v>246</v>
      </c>
    </row>
    <row r="4353" spans="1:10" x14ac:dyDescent="0.25">
      <c r="A4353">
        <v>2021</v>
      </c>
      <c r="B4353">
        <v>8</v>
      </c>
      <c r="C4353" t="s">
        <v>55</v>
      </c>
      <c r="D4353" t="s">
        <v>48</v>
      </c>
      <c r="E4353" t="s">
        <v>0</v>
      </c>
      <c r="F4353" t="s">
        <v>17</v>
      </c>
      <c r="G4353" t="s">
        <v>14</v>
      </c>
      <c r="H4353">
        <v>115</v>
      </c>
      <c r="I4353" s="2">
        <v>1263.8500000000001</v>
      </c>
      <c r="J4353" s="2">
        <v>115</v>
      </c>
    </row>
    <row r="4354" spans="1:10" x14ac:dyDescent="0.25">
      <c r="A4354">
        <v>2021</v>
      </c>
      <c r="B4354">
        <v>8</v>
      </c>
      <c r="C4354" t="s">
        <v>55</v>
      </c>
      <c r="D4354" t="s">
        <v>48</v>
      </c>
      <c r="E4354" t="s">
        <v>0</v>
      </c>
      <c r="F4354" t="s">
        <v>28</v>
      </c>
      <c r="G4354" t="s">
        <v>14</v>
      </c>
      <c r="H4354">
        <v>6</v>
      </c>
      <c r="I4354" s="2">
        <v>89.94</v>
      </c>
      <c r="J4354" s="2">
        <v>24</v>
      </c>
    </row>
    <row r="4355" spans="1:10" x14ac:dyDescent="0.25">
      <c r="A4355">
        <v>2021</v>
      </c>
      <c r="B4355">
        <v>8</v>
      </c>
      <c r="C4355" t="s">
        <v>55</v>
      </c>
      <c r="D4355" t="s">
        <v>48</v>
      </c>
      <c r="E4355" t="s">
        <v>0</v>
      </c>
      <c r="F4355" t="s">
        <v>43</v>
      </c>
      <c r="G4355" t="s">
        <v>12</v>
      </c>
      <c r="H4355">
        <v>10</v>
      </c>
      <c r="I4355" s="2">
        <v>209.89999999999998</v>
      </c>
      <c r="J4355" s="2">
        <v>99.999999999999986</v>
      </c>
    </row>
    <row r="4356" spans="1:10" x14ac:dyDescent="0.25">
      <c r="A4356">
        <v>2021</v>
      </c>
      <c r="B4356">
        <v>8</v>
      </c>
      <c r="C4356" t="s">
        <v>55</v>
      </c>
      <c r="D4356" t="s">
        <v>48</v>
      </c>
      <c r="E4356" t="s">
        <v>0</v>
      </c>
      <c r="F4356" t="s">
        <v>32</v>
      </c>
      <c r="G4356" t="s">
        <v>9</v>
      </c>
      <c r="H4356">
        <v>30</v>
      </c>
      <c r="I4356" s="2">
        <v>329.7</v>
      </c>
      <c r="J4356" s="2">
        <v>150</v>
      </c>
    </row>
    <row r="4357" spans="1:10" x14ac:dyDescent="0.25">
      <c r="A4357">
        <v>2021</v>
      </c>
      <c r="B4357">
        <v>8</v>
      </c>
      <c r="C4357" t="s">
        <v>55</v>
      </c>
      <c r="D4357" t="s">
        <v>48</v>
      </c>
      <c r="E4357" t="s">
        <v>0</v>
      </c>
      <c r="F4357" t="s">
        <v>35</v>
      </c>
      <c r="G4357" t="s">
        <v>14</v>
      </c>
      <c r="H4357">
        <v>52</v>
      </c>
      <c r="I4357" s="2">
        <v>311.48</v>
      </c>
      <c r="J4357" s="2">
        <v>104</v>
      </c>
    </row>
    <row r="4358" spans="1:10" x14ac:dyDescent="0.25">
      <c r="A4358">
        <v>2021</v>
      </c>
      <c r="B4358">
        <v>8</v>
      </c>
      <c r="C4358" t="s">
        <v>55</v>
      </c>
      <c r="D4358" t="s">
        <v>48</v>
      </c>
      <c r="E4358" t="s">
        <v>0</v>
      </c>
      <c r="F4358" t="s">
        <v>38</v>
      </c>
      <c r="G4358" t="s">
        <v>9</v>
      </c>
      <c r="H4358">
        <v>12</v>
      </c>
      <c r="I4358" s="2">
        <v>119.88</v>
      </c>
      <c r="J4358" s="2">
        <v>84</v>
      </c>
    </row>
    <row r="4359" spans="1:10" x14ac:dyDescent="0.25">
      <c r="A4359">
        <v>2021</v>
      </c>
      <c r="B4359">
        <v>8</v>
      </c>
      <c r="C4359" t="s">
        <v>55</v>
      </c>
      <c r="D4359" t="s">
        <v>48</v>
      </c>
      <c r="E4359" t="s">
        <v>0</v>
      </c>
      <c r="F4359" t="s">
        <v>15</v>
      </c>
      <c r="G4359" t="s">
        <v>14</v>
      </c>
      <c r="H4359">
        <v>104</v>
      </c>
      <c r="I4359" s="2">
        <v>4158.96</v>
      </c>
      <c r="J4359" s="2">
        <v>520</v>
      </c>
    </row>
    <row r="4360" spans="1:10" x14ac:dyDescent="0.25">
      <c r="A4360">
        <v>2021</v>
      </c>
      <c r="B4360">
        <v>8</v>
      </c>
      <c r="C4360" t="s">
        <v>55</v>
      </c>
      <c r="D4360" t="s">
        <v>48</v>
      </c>
      <c r="E4360" t="s">
        <v>0</v>
      </c>
      <c r="F4360" t="s">
        <v>42</v>
      </c>
      <c r="G4360" t="s">
        <v>12</v>
      </c>
      <c r="H4360">
        <v>86</v>
      </c>
      <c r="I4360" s="2">
        <v>1375.14</v>
      </c>
      <c r="J4360" s="2">
        <v>172</v>
      </c>
    </row>
    <row r="4361" spans="1:10" x14ac:dyDescent="0.25">
      <c r="A4361">
        <v>2021</v>
      </c>
      <c r="B4361">
        <v>8</v>
      </c>
      <c r="C4361" t="s">
        <v>55</v>
      </c>
      <c r="D4361" t="s">
        <v>48</v>
      </c>
      <c r="E4361" t="s">
        <v>0</v>
      </c>
      <c r="F4361" t="s">
        <v>22</v>
      </c>
      <c r="G4361" t="s">
        <v>7</v>
      </c>
      <c r="H4361">
        <v>65</v>
      </c>
      <c r="I4361" s="2">
        <v>649.35</v>
      </c>
      <c r="J4361" s="2">
        <v>195</v>
      </c>
    </row>
    <row r="4362" spans="1:10" x14ac:dyDescent="0.25">
      <c r="A4362">
        <v>2021</v>
      </c>
      <c r="B4362">
        <v>8</v>
      </c>
      <c r="C4362" t="s">
        <v>55</v>
      </c>
      <c r="D4362" t="s">
        <v>48</v>
      </c>
      <c r="E4362" t="s">
        <v>0</v>
      </c>
      <c r="F4362" t="s">
        <v>19</v>
      </c>
      <c r="G4362" t="s">
        <v>9</v>
      </c>
      <c r="H4362">
        <v>7</v>
      </c>
      <c r="I4362" s="2">
        <v>139.92999999999998</v>
      </c>
      <c r="J4362" s="2">
        <v>41.999999999999986</v>
      </c>
    </row>
    <row r="4363" spans="1:10" x14ac:dyDescent="0.25">
      <c r="A4363">
        <v>2021</v>
      </c>
      <c r="B4363">
        <v>8</v>
      </c>
      <c r="C4363" t="s">
        <v>55</v>
      </c>
      <c r="D4363" t="s">
        <v>48</v>
      </c>
      <c r="E4363" t="s">
        <v>0</v>
      </c>
      <c r="F4363" t="s">
        <v>41</v>
      </c>
      <c r="G4363" t="s">
        <v>14</v>
      </c>
      <c r="H4363">
        <v>19</v>
      </c>
      <c r="I4363" s="2">
        <v>189.81</v>
      </c>
      <c r="J4363" s="2">
        <v>95</v>
      </c>
    </row>
    <row r="4364" spans="1:10" x14ac:dyDescent="0.25">
      <c r="A4364">
        <v>2021</v>
      </c>
      <c r="B4364">
        <v>8</v>
      </c>
      <c r="C4364" t="s">
        <v>55</v>
      </c>
      <c r="D4364" t="s">
        <v>48</v>
      </c>
      <c r="E4364" t="s">
        <v>0</v>
      </c>
      <c r="F4364" t="s">
        <v>10</v>
      </c>
      <c r="G4364" t="s">
        <v>7</v>
      </c>
      <c r="H4364">
        <v>11</v>
      </c>
      <c r="I4364" s="2">
        <v>219.89</v>
      </c>
      <c r="J4364" s="2">
        <v>54.999999999999979</v>
      </c>
    </row>
    <row r="4365" spans="1:10" x14ac:dyDescent="0.25">
      <c r="A4365">
        <v>2021</v>
      </c>
      <c r="B4365">
        <v>8</v>
      </c>
      <c r="C4365" t="s">
        <v>55</v>
      </c>
      <c r="D4365" t="s">
        <v>48</v>
      </c>
      <c r="E4365" t="s">
        <v>0</v>
      </c>
      <c r="F4365" t="s">
        <v>27</v>
      </c>
      <c r="G4365" t="s">
        <v>12</v>
      </c>
      <c r="H4365">
        <v>94</v>
      </c>
      <c r="I4365" s="2">
        <v>281.06</v>
      </c>
      <c r="J4365" s="2">
        <v>94.000000000000014</v>
      </c>
    </row>
    <row r="4366" spans="1:10" x14ac:dyDescent="0.25">
      <c r="A4366">
        <v>2021</v>
      </c>
      <c r="B4366">
        <v>8</v>
      </c>
      <c r="C4366" t="s">
        <v>55</v>
      </c>
      <c r="D4366" t="s">
        <v>48</v>
      </c>
      <c r="E4366" t="s">
        <v>0</v>
      </c>
      <c r="F4366" t="s">
        <v>37</v>
      </c>
      <c r="G4366" t="s">
        <v>12</v>
      </c>
      <c r="H4366">
        <v>8</v>
      </c>
      <c r="I4366" s="2">
        <v>199.92</v>
      </c>
      <c r="J4366" s="2">
        <v>32</v>
      </c>
    </row>
    <row r="4367" spans="1:10" x14ac:dyDescent="0.25">
      <c r="A4367">
        <v>2021</v>
      </c>
      <c r="B4367">
        <v>8</v>
      </c>
      <c r="C4367" t="s">
        <v>55</v>
      </c>
      <c r="D4367" t="s">
        <v>48</v>
      </c>
      <c r="E4367" t="s">
        <v>0</v>
      </c>
      <c r="F4367" t="s">
        <v>11</v>
      </c>
      <c r="G4367" t="s">
        <v>12</v>
      </c>
      <c r="H4367">
        <v>47</v>
      </c>
      <c r="I4367" s="2">
        <v>234.53</v>
      </c>
      <c r="J4367" s="2">
        <v>47</v>
      </c>
    </row>
    <row r="4368" spans="1:10" x14ac:dyDescent="0.25">
      <c r="A4368">
        <v>2021</v>
      </c>
      <c r="B4368">
        <v>8</v>
      </c>
      <c r="C4368" t="s">
        <v>55</v>
      </c>
      <c r="D4368" t="s">
        <v>48</v>
      </c>
      <c r="E4368" t="s">
        <v>0</v>
      </c>
      <c r="F4368" t="s">
        <v>45</v>
      </c>
      <c r="G4368" t="s">
        <v>12</v>
      </c>
      <c r="H4368">
        <v>28</v>
      </c>
      <c r="I4368" s="2">
        <v>307.72000000000003</v>
      </c>
      <c r="J4368" s="2">
        <v>196</v>
      </c>
    </row>
    <row r="4369" spans="1:10" x14ac:dyDescent="0.25">
      <c r="A4369">
        <v>2021</v>
      </c>
      <c r="B4369">
        <v>8</v>
      </c>
      <c r="C4369" t="s">
        <v>55</v>
      </c>
      <c r="D4369" t="s">
        <v>48</v>
      </c>
      <c r="E4369" t="s">
        <v>0</v>
      </c>
      <c r="F4369" t="s">
        <v>26</v>
      </c>
      <c r="G4369" t="s">
        <v>9</v>
      </c>
      <c r="H4369">
        <v>11</v>
      </c>
      <c r="I4369" s="2">
        <v>219.89</v>
      </c>
      <c r="J4369" s="2">
        <v>22</v>
      </c>
    </row>
    <row r="4370" spans="1:10" x14ac:dyDescent="0.25">
      <c r="A4370">
        <v>2021</v>
      </c>
      <c r="B4370">
        <v>8</v>
      </c>
      <c r="C4370" t="s">
        <v>55</v>
      </c>
      <c r="D4370" t="s">
        <v>48</v>
      </c>
      <c r="E4370" t="s">
        <v>0</v>
      </c>
      <c r="F4370" t="s">
        <v>6</v>
      </c>
      <c r="G4370" t="s">
        <v>7</v>
      </c>
      <c r="H4370">
        <v>66</v>
      </c>
      <c r="I4370" s="2">
        <v>593.34</v>
      </c>
      <c r="J4370" s="2">
        <v>66</v>
      </c>
    </row>
    <row r="4371" spans="1:10" x14ac:dyDescent="0.25">
      <c r="A4371">
        <v>2021</v>
      </c>
      <c r="B4371">
        <v>8</v>
      </c>
      <c r="C4371" t="s">
        <v>55</v>
      </c>
      <c r="D4371" t="s">
        <v>48</v>
      </c>
      <c r="E4371" t="s">
        <v>0</v>
      </c>
      <c r="F4371" t="s">
        <v>16</v>
      </c>
      <c r="G4371" t="s">
        <v>14</v>
      </c>
      <c r="H4371">
        <v>19</v>
      </c>
      <c r="I4371" s="2">
        <v>246.81</v>
      </c>
      <c r="J4371" s="2">
        <v>38</v>
      </c>
    </row>
    <row r="4372" spans="1:10" x14ac:dyDescent="0.25">
      <c r="A4372">
        <v>2021</v>
      </c>
      <c r="B4372">
        <v>8</v>
      </c>
      <c r="C4372" t="s">
        <v>55</v>
      </c>
      <c r="D4372" t="s">
        <v>48</v>
      </c>
      <c r="E4372" t="s">
        <v>0</v>
      </c>
      <c r="F4372" t="s">
        <v>23</v>
      </c>
      <c r="G4372" t="s">
        <v>21</v>
      </c>
      <c r="H4372">
        <v>11</v>
      </c>
      <c r="I4372" s="2">
        <v>285.89</v>
      </c>
      <c r="J4372" s="2">
        <v>55</v>
      </c>
    </row>
    <row r="4373" spans="1:10" x14ac:dyDescent="0.25">
      <c r="A4373">
        <v>2021</v>
      </c>
      <c r="B4373">
        <v>8</v>
      </c>
      <c r="C4373" t="s">
        <v>55</v>
      </c>
      <c r="D4373" t="s">
        <v>48</v>
      </c>
      <c r="E4373" t="s">
        <v>0</v>
      </c>
      <c r="F4373" t="s">
        <v>29</v>
      </c>
      <c r="G4373" t="s">
        <v>9</v>
      </c>
      <c r="H4373">
        <v>11</v>
      </c>
      <c r="I4373" s="2">
        <v>87.89</v>
      </c>
      <c r="J4373" s="2">
        <v>44</v>
      </c>
    </row>
    <row r="4374" spans="1:10" x14ac:dyDescent="0.25">
      <c r="A4374">
        <v>2021</v>
      </c>
      <c r="B4374">
        <v>8</v>
      </c>
      <c r="C4374" t="s">
        <v>61</v>
      </c>
      <c r="D4374" t="s">
        <v>4</v>
      </c>
      <c r="E4374" t="s">
        <v>3</v>
      </c>
      <c r="F4374" t="s">
        <v>13</v>
      </c>
      <c r="G4374" t="s">
        <v>14</v>
      </c>
      <c r="H4374">
        <v>51</v>
      </c>
      <c r="I4374" s="2">
        <v>815.49</v>
      </c>
      <c r="J4374" s="2">
        <v>306</v>
      </c>
    </row>
    <row r="4375" spans="1:10" x14ac:dyDescent="0.25">
      <c r="A4375">
        <v>2021</v>
      </c>
      <c r="B4375">
        <v>8</v>
      </c>
      <c r="C4375" t="s">
        <v>61</v>
      </c>
      <c r="D4375" t="s">
        <v>4</v>
      </c>
      <c r="E4375" t="s">
        <v>3</v>
      </c>
      <c r="F4375" t="s">
        <v>24</v>
      </c>
      <c r="G4375" t="s">
        <v>14</v>
      </c>
      <c r="H4375">
        <v>59</v>
      </c>
      <c r="I4375" s="2">
        <v>766.41</v>
      </c>
      <c r="J4375" s="2">
        <v>177</v>
      </c>
    </row>
    <row r="4376" spans="1:10" x14ac:dyDescent="0.25">
      <c r="A4376">
        <v>2021</v>
      </c>
      <c r="B4376">
        <v>8</v>
      </c>
      <c r="C4376" t="s">
        <v>61</v>
      </c>
      <c r="D4376" t="s">
        <v>4</v>
      </c>
      <c r="E4376" t="s">
        <v>3</v>
      </c>
      <c r="F4376" t="s">
        <v>34</v>
      </c>
      <c r="G4376" t="s">
        <v>12</v>
      </c>
      <c r="H4376">
        <v>77</v>
      </c>
      <c r="I4376" s="2">
        <v>307.23</v>
      </c>
      <c r="J4376" s="2">
        <v>154</v>
      </c>
    </row>
    <row r="4377" spans="1:10" x14ac:dyDescent="0.25">
      <c r="A4377">
        <v>2021</v>
      </c>
      <c r="B4377">
        <v>8</v>
      </c>
      <c r="C4377" t="s">
        <v>61</v>
      </c>
      <c r="D4377" t="s">
        <v>4</v>
      </c>
      <c r="E4377" t="s">
        <v>3</v>
      </c>
      <c r="F4377" t="s">
        <v>20</v>
      </c>
      <c r="G4377" t="s">
        <v>21</v>
      </c>
      <c r="H4377">
        <v>124</v>
      </c>
      <c r="I4377" s="2">
        <v>1858.76</v>
      </c>
      <c r="J4377" s="2">
        <v>992</v>
      </c>
    </row>
    <row r="4378" spans="1:10" x14ac:dyDescent="0.25">
      <c r="A4378">
        <v>2021</v>
      </c>
      <c r="B4378">
        <v>8</v>
      </c>
      <c r="C4378" t="s">
        <v>61</v>
      </c>
      <c r="D4378" t="s">
        <v>4</v>
      </c>
      <c r="E4378" t="s">
        <v>3</v>
      </c>
      <c r="F4378" t="s">
        <v>25</v>
      </c>
      <c r="G4378" t="s">
        <v>7</v>
      </c>
      <c r="H4378">
        <v>54</v>
      </c>
      <c r="I4378" s="2">
        <v>863.46</v>
      </c>
      <c r="J4378" s="2">
        <v>216</v>
      </c>
    </row>
    <row r="4379" spans="1:10" x14ac:dyDescent="0.25">
      <c r="A4379">
        <v>2021</v>
      </c>
      <c r="B4379">
        <v>8</v>
      </c>
      <c r="C4379" t="s">
        <v>61</v>
      </c>
      <c r="D4379" t="s">
        <v>4</v>
      </c>
      <c r="E4379" t="s">
        <v>3</v>
      </c>
      <c r="F4379" t="s">
        <v>8</v>
      </c>
      <c r="G4379" t="s">
        <v>9</v>
      </c>
      <c r="H4379">
        <v>118</v>
      </c>
      <c r="I4379" s="2">
        <v>824.82</v>
      </c>
      <c r="J4379" s="2">
        <v>354</v>
      </c>
    </row>
    <row r="4380" spans="1:10" x14ac:dyDescent="0.25">
      <c r="A4380">
        <v>2021</v>
      </c>
      <c r="B4380">
        <v>8</v>
      </c>
      <c r="C4380" t="s">
        <v>61</v>
      </c>
      <c r="D4380" t="s">
        <v>4</v>
      </c>
      <c r="E4380" t="s">
        <v>3</v>
      </c>
      <c r="F4380" t="s">
        <v>17</v>
      </c>
      <c r="G4380" t="s">
        <v>14</v>
      </c>
      <c r="H4380">
        <v>254</v>
      </c>
      <c r="I4380" s="2">
        <v>2791.46</v>
      </c>
      <c r="J4380" s="2">
        <v>254</v>
      </c>
    </row>
    <row r="4381" spans="1:10" x14ac:dyDescent="0.25">
      <c r="A4381">
        <v>2021</v>
      </c>
      <c r="B4381">
        <v>8</v>
      </c>
      <c r="C4381" t="s">
        <v>61</v>
      </c>
      <c r="D4381" t="s">
        <v>4</v>
      </c>
      <c r="E4381" t="s">
        <v>3</v>
      </c>
      <c r="F4381" t="s">
        <v>28</v>
      </c>
      <c r="G4381" t="s">
        <v>14</v>
      </c>
      <c r="H4381">
        <v>85</v>
      </c>
      <c r="I4381" s="2">
        <v>1274.1500000000001</v>
      </c>
      <c r="J4381" s="2">
        <v>340</v>
      </c>
    </row>
    <row r="4382" spans="1:10" x14ac:dyDescent="0.25">
      <c r="A4382">
        <v>2021</v>
      </c>
      <c r="B4382">
        <v>8</v>
      </c>
      <c r="C4382" t="s">
        <v>61</v>
      </c>
      <c r="D4382" t="s">
        <v>4</v>
      </c>
      <c r="E4382" t="s">
        <v>3</v>
      </c>
      <c r="F4382" t="s">
        <v>43</v>
      </c>
      <c r="G4382" t="s">
        <v>12</v>
      </c>
      <c r="H4382">
        <v>18</v>
      </c>
      <c r="I4382" s="2">
        <v>377.82</v>
      </c>
      <c r="J4382" s="2">
        <v>179.99999999999997</v>
      </c>
    </row>
    <row r="4383" spans="1:10" x14ac:dyDescent="0.25">
      <c r="A4383">
        <v>2021</v>
      </c>
      <c r="B4383">
        <v>8</v>
      </c>
      <c r="C4383" t="s">
        <v>61</v>
      </c>
      <c r="D4383" t="s">
        <v>4</v>
      </c>
      <c r="E4383" t="s">
        <v>3</v>
      </c>
      <c r="F4383" t="s">
        <v>44</v>
      </c>
      <c r="G4383" t="s">
        <v>7</v>
      </c>
      <c r="H4383">
        <v>75</v>
      </c>
      <c r="I4383" s="2">
        <v>899.25</v>
      </c>
      <c r="J4383" s="2">
        <v>225</v>
      </c>
    </row>
    <row r="4384" spans="1:10" x14ac:dyDescent="0.25">
      <c r="A4384">
        <v>2021</v>
      </c>
      <c r="B4384">
        <v>8</v>
      </c>
      <c r="C4384" t="s">
        <v>61</v>
      </c>
      <c r="D4384" t="s">
        <v>4</v>
      </c>
      <c r="E4384" t="s">
        <v>3</v>
      </c>
      <c r="F4384" t="s">
        <v>40</v>
      </c>
      <c r="G4384" t="s">
        <v>21</v>
      </c>
      <c r="H4384">
        <v>6</v>
      </c>
      <c r="I4384" s="2">
        <v>125.94</v>
      </c>
      <c r="J4384" s="2">
        <v>35.999999999999986</v>
      </c>
    </row>
    <row r="4385" spans="1:10" x14ac:dyDescent="0.25">
      <c r="A4385">
        <v>2021</v>
      </c>
      <c r="B4385">
        <v>8</v>
      </c>
      <c r="C4385" t="s">
        <v>61</v>
      </c>
      <c r="D4385" t="s">
        <v>4</v>
      </c>
      <c r="E4385" t="s">
        <v>3</v>
      </c>
      <c r="F4385" t="s">
        <v>32</v>
      </c>
      <c r="G4385" t="s">
        <v>9</v>
      </c>
      <c r="H4385">
        <v>29</v>
      </c>
      <c r="I4385" s="2">
        <v>318.70999999999998</v>
      </c>
      <c r="J4385" s="2">
        <v>145</v>
      </c>
    </row>
    <row r="4386" spans="1:10" x14ac:dyDescent="0.25">
      <c r="A4386">
        <v>2021</v>
      </c>
      <c r="B4386">
        <v>8</v>
      </c>
      <c r="C4386" t="s">
        <v>61</v>
      </c>
      <c r="D4386" t="s">
        <v>4</v>
      </c>
      <c r="E4386" t="s">
        <v>3</v>
      </c>
      <c r="F4386" t="s">
        <v>35</v>
      </c>
      <c r="G4386" t="s">
        <v>14</v>
      </c>
      <c r="H4386">
        <v>15</v>
      </c>
      <c r="I4386" s="2">
        <v>89.850000000000009</v>
      </c>
      <c r="J4386" s="2">
        <v>30</v>
      </c>
    </row>
    <row r="4387" spans="1:10" x14ac:dyDescent="0.25">
      <c r="A4387">
        <v>2021</v>
      </c>
      <c r="B4387">
        <v>8</v>
      </c>
      <c r="C4387" t="s">
        <v>61</v>
      </c>
      <c r="D4387" t="s">
        <v>4</v>
      </c>
      <c r="E4387" t="s">
        <v>3</v>
      </c>
      <c r="F4387" t="s">
        <v>31</v>
      </c>
      <c r="G4387" t="s">
        <v>12</v>
      </c>
      <c r="H4387">
        <v>24</v>
      </c>
      <c r="I4387" s="2">
        <v>479.76</v>
      </c>
      <c r="J4387" s="2">
        <v>143.99999999999994</v>
      </c>
    </row>
    <row r="4388" spans="1:10" x14ac:dyDescent="0.25">
      <c r="A4388">
        <v>2021</v>
      </c>
      <c r="B4388">
        <v>8</v>
      </c>
      <c r="C4388" t="s">
        <v>61</v>
      </c>
      <c r="D4388" t="s">
        <v>4</v>
      </c>
      <c r="E4388" t="s">
        <v>3</v>
      </c>
      <c r="F4388" t="s">
        <v>15</v>
      </c>
      <c r="G4388" t="s">
        <v>14</v>
      </c>
      <c r="H4388">
        <v>91</v>
      </c>
      <c r="I4388" s="2">
        <v>3639.09</v>
      </c>
      <c r="J4388" s="2">
        <v>455</v>
      </c>
    </row>
    <row r="4389" spans="1:10" x14ac:dyDescent="0.25">
      <c r="A4389">
        <v>2021</v>
      </c>
      <c r="B4389">
        <v>8</v>
      </c>
      <c r="C4389" t="s">
        <v>61</v>
      </c>
      <c r="D4389" t="s">
        <v>4</v>
      </c>
      <c r="E4389" t="s">
        <v>3</v>
      </c>
      <c r="F4389" t="s">
        <v>42</v>
      </c>
      <c r="G4389" t="s">
        <v>12</v>
      </c>
      <c r="H4389">
        <v>95</v>
      </c>
      <c r="I4389" s="2">
        <v>1519.05</v>
      </c>
      <c r="J4389" s="2">
        <v>190</v>
      </c>
    </row>
    <row r="4390" spans="1:10" x14ac:dyDescent="0.25">
      <c r="A4390">
        <v>2021</v>
      </c>
      <c r="B4390">
        <v>8</v>
      </c>
      <c r="C4390" t="s">
        <v>61</v>
      </c>
      <c r="D4390" t="s">
        <v>4</v>
      </c>
      <c r="E4390" t="s">
        <v>3</v>
      </c>
      <c r="F4390" t="s">
        <v>41</v>
      </c>
      <c r="G4390" t="s">
        <v>14</v>
      </c>
      <c r="H4390">
        <v>7</v>
      </c>
      <c r="I4390" s="2">
        <v>69.930000000000007</v>
      </c>
      <c r="J4390" s="2">
        <v>35</v>
      </c>
    </row>
    <row r="4391" spans="1:10" x14ac:dyDescent="0.25">
      <c r="A4391">
        <v>2021</v>
      </c>
      <c r="B4391">
        <v>8</v>
      </c>
      <c r="C4391" t="s">
        <v>61</v>
      </c>
      <c r="D4391" t="s">
        <v>4</v>
      </c>
      <c r="E4391" t="s">
        <v>3</v>
      </c>
      <c r="F4391" t="s">
        <v>10</v>
      </c>
      <c r="G4391" t="s">
        <v>7</v>
      </c>
      <c r="H4391">
        <v>57</v>
      </c>
      <c r="I4391" s="2">
        <v>1139.4299999999998</v>
      </c>
      <c r="J4391" s="2">
        <v>284.99999999999989</v>
      </c>
    </row>
    <row r="4392" spans="1:10" x14ac:dyDescent="0.25">
      <c r="A4392">
        <v>2021</v>
      </c>
      <c r="B4392">
        <v>8</v>
      </c>
      <c r="C4392" t="s">
        <v>61</v>
      </c>
      <c r="D4392" t="s">
        <v>4</v>
      </c>
      <c r="E4392" t="s">
        <v>3</v>
      </c>
      <c r="F4392" t="s">
        <v>27</v>
      </c>
      <c r="G4392" t="s">
        <v>12</v>
      </c>
      <c r="H4392">
        <v>80</v>
      </c>
      <c r="I4392" s="2">
        <v>239.20000000000002</v>
      </c>
      <c r="J4392" s="2">
        <v>80.000000000000014</v>
      </c>
    </row>
    <row r="4393" spans="1:10" x14ac:dyDescent="0.25">
      <c r="A4393">
        <v>2021</v>
      </c>
      <c r="B4393">
        <v>8</v>
      </c>
      <c r="C4393" t="s">
        <v>61</v>
      </c>
      <c r="D4393" t="s">
        <v>4</v>
      </c>
      <c r="E4393" t="s">
        <v>3</v>
      </c>
      <c r="F4393" t="s">
        <v>37</v>
      </c>
      <c r="G4393" t="s">
        <v>12</v>
      </c>
      <c r="H4393">
        <v>12</v>
      </c>
      <c r="I4393" s="2">
        <v>299.88</v>
      </c>
      <c r="J4393" s="2">
        <v>48</v>
      </c>
    </row>
    <row r="4394" spans="1:10" x14ac:dyDescent="0.25">
      <c r="A4394">
        <v>2021</v>
      </c>
      <c r="B4394">
        <v>8</v>
      </c>
      <c r="C4394" t="s">
        <v>61</v>
      </c>
      <c r="D4394" t="s">
        <v>4</v>
      </c>
      <c r="E4394" t="s">
        <v>3</v>
      </c>
      <c r="F4394" t="s">
        <v>11</v>
      </c>
      <c r="G4394" t="s">
        <v>12</v>
      </c>
      <c r="H4394">
        <v>1</v>
      </c>
      <c r="I4394" s="2">
        <v>4.99</v>
      </c>
      <c r="J4394" s="2">
        <v>1</v>
      </c>
    </row>
    <row r="4395" spans="1:10" x14ac:dyDescent="0.25">
      <c r="A4395">
        <v>2021</v>
      </c>
      <c r="B4395">
        <v>8</v>
      </c>
      <c r="C4395" t="s">
        <v>61</v>
      </c>
      <c r="D4395" t="s">
        <v>4</v>
      </c>
      <c r="E4395" t="s">
        <v>3</v>
      </c>
      <c r="F4395" t="s">
        <v>39</v>
      </c>
      <c r="G4395" t="s">
        <v>14</v>
      </c>
      <c r="H4395">
        <v>8</v>
      </c>
      <c r="I4395" s="2">
        <v>159.91999999999999</v>
      </c>
      <c r="J4395" s="2">
        <v>87.999999999999986</v>
      </c>
    </row>
    <row r="4396" spans="1:10" x14ac:dyDescent="0.25">
      <c r="A4396">
        <v>2021</v>
      </c>
      <c r="B4396">
        <v>8</v>
      </c>
      <c r="C4396" t="s">
        <v>61</v>
      </c>
      <c r="D4396" t="s">
        <v>4</v>
      </c>
      <c r="E4396" t="s">
        <v>3</v>
      </c>
      <c r="F4396" t="s">
        <v>26</v>
      </c>
      <c r="G4396" t="s">
        <v>9</v>
      </c>
      <c r="H4396">
        <v>137</v>
      </c>
      <c r="I4396" s="2">
        <v>2738.6299999999997</v>
      </c>
      <c r="J4396" s="2">
        <v>274</v>
      </c>
    </row>
    <row r="4397" spans="1:10" x14ac:dyDescent="0.25">
      <c r="A4397">
        <v>2021</v>
      </c>
      <c r="B4397">
        <v>8</v>
      </c>
      <c r="C4397" t="s">
        <v>61</v>
      </c>
      <c r="D4397" t="s">
        <v>4</v>
      </c>
      <c r="E4397" t="s">
        <v>3</v>
      </c>
      <c r="F4397" t="s">
        <v>6</v>
      </c>
      <c r="G4397" t="s">
        <v>7</v>
      </c>
      <c r="H4397">
        <v>28</v>
      </c>
      <c r="I4397" s="2">
        <v>251.72</v>
      </c>
      <c r="J4397" s="2">
        <v>28</v>
      </c>
    </row>
    <row r="4398" spans="1:10" x14ac:dyDescent="0.25">
      <c r="A4398">
        <v>2021</v>
      </c>
      <c r="B4398">
        <v>8</v>
      </c>
      <c r="C4398" t="s">
        <v>61</v>
      </c>
      <c r="D4398" t="s">
        <v>4</v>
      </c>
      <c r="E4398" t="s">
        <v>3</v>
      </c>
      <c r="F4398" t="s">
        <v>16</v>
      </c>
      <c r="G4398" t="s">
        <v>14</v>
      </c>
      <c r="H4398">
        <v>5</v>
      </c>
      <c r="I4398" s="2">
        <v>64.95</v>
      </c>
      <c r="J4398" s="2">
        <v>10</v>
      </c>
    </row>
    <row r="4399" spans="1:10" x14ac:dyDescent="0.25">
      <c r="A4399">
        <v>2021</v>
      </c>
      <c r="B4399">
        <v>8</v>
      </c>
      <c r="C4399" t="s">
        <v>57</v>
      </c>
      <c r="D4399" t="s">
        <v>48</v>
      </c>
      <c r="E4399" t="s">
        <v>3</v>
      </c>
      <c r="F4399" t="s">
        <v>13</v>
      </c>
      <c r="G4399" t="s">
        <v>14</v>
      </c>
      <c r="H4399">
        <v>32</v>
      </c>
      <c r="I4399" s="2">
        <v>511.68</v>
      </c>
      <c r="J4399" s="2">
        <v>192</v>
      </c>
    </row>
    <row r="4400" spans="1:10" x14ac:dyDescent="0.25">
      <c r="A4400">
        <v>2021</v>
      </c>
      <c r="B4400">
        <v>8</v>
      </c>
      <c r="C4400" t="s">
        <v>57</v>
      </c>
      <c r="D4400" t="s">
        <v>48</v>
      </c>
      <c r="E4400" t="s">
        <v>3</v>
      </c>
      <c r="F4400" t="s">
        <v>24</v>
      </c>
      <c r="G4400" t="s">
        <v>14</v>
      </c>
      <c r="H4400">
        <v>52</v>
      </c>
      <c r="I4400" s="2">
        <v>675.48</v>
      </c>
      <c r="J4400" s="2">
        <v>156</v>
      </c>
    </row>
    <row r="4401" spans="1:10" x14ac:dyDescent="0.25">
      <c r="A4401">
        <v>2021</v>
      </c>
      <c r="B4401">
        <v>8</v>
      </c>
      <c r="C4401" t="s">
        <v>57</v>
      </c>
      <c r="D4401" t="s">
        <v>48</v>
      </c>
      <c r="E4401" t="s">
        <v>3</v>
      </c>
      <c r="F4401" t="s">
        <v>34</v>
      </c>
      <c r="G4401" t="s">
        <v>12</v>
      </c>
      <c r="H4401">
        <v>147</v>
      </c>
      <c r="I4401" s="2">
        <v>586.53000000000009</v>
      </c>
      <c r="J4401" s="2">
        <v>294</v>
      </c>
    </row>
    <row r="4402" spans="1:10" x14ac:dyDescent="0.25">
      <c r="A4402">
        <v>2021</v>
      </c>
      <c r="B4402">
        <v>8</v>
      </c>
      <c r="C4402" t="s">
        <v>57</v>
      </c>
      <c r="D4402" t="s">
        <v>48</v>
      </c>
      <c r="E4402" t="s">
        <v>3</v>
      </c>
      <c r="F4402" t="s">
        <v>20</v>
      </c>
      <c r="G4402" t="s">
        <v>21</v>
      </c>
      <c r="H4402">
        <v>122</v>
      </c>
      <c r="I4402" s="2">
        <v>1828.78</v>
      </c>
      <c r="J4402" s="2">
        <v>976</v>
      </c>
    </row>
    <row r="4403" spans="1:10" x14ac:dyDescent="0.25">
      <c r="A4403">
        <v>2021</v>
      </c>
      <c r="B4403">
        <v>8</v>
      </c>
      <c r="C4403" t="s">
        <v>57</v>
      </c>
      <c r="D4403" t="s">
        <v>48</v>
      </c>
      <c r="E4403" t="s">
        <v>3</v>
      </c>
      <c r="F4403" t="s">
        <v>25</v>
      </c>
      <c r="G4403" t="s">
        <v>7</v>
      </c>
      <c r="H4403">
        <v>24</v>
      </c>
      <c r="I4403" s="2">
        <v>383.76</v>
      </c>
      <c r="J4403" s="2">
        <v>96</v>
      </c>
    </row>
    <row r="4404" spans="1:10" x14ac:dyDescent="0.25">
      <c r="A4404">
        <v>2021</v>
      </c>
      <c r="B4404">
        <v>8</v>
      </c>
      <c r="C4404" t="s">
        <v>57</v>
      </c>
      <c r="D4404" t="s">
        <v>48</v>
      </c>
      <c r="E4404" t="s">
        <v>3</v>
      </c>
      <c r="F4404" t="s">
        <v>8</v>
      </c>
      <c r="G4404" t="s">
        <v>9</v>
      </c>
      <c r="H4404">
        <v>267</v>
      </c>
      <c r="I4404" s="2">
        <v>1866.3300000000002</v>
      </c>
      <c r="J4404" s="2">
        <v>801</v>
      </c>
    </row>
    <row r="4405" spans="1:10" x14ac:dyDescent="0.25">
      <c r="A4405">
        <v>2021</v>
      </c>
      <c r="B4405">
        <v>8</v>
      </c>
      <c r="C4405" t="s">
        <v>57</v>
      </c>
      <c r="D4405" t="s">
        <v>48</v>
      </c>
      <c r="E4405" t="s">
        <v>3</v>
      </c>
      <c r="F4405" t="s">
        <v>17</v>
      </c>
      <c r="G4405" t="s">
        <v>14</v>
      </c>
      <c r="H4405">
        <v>74</v>
      </c>
      <c r="I4405" s="2">
        <v>813.26</v>
      </c>
      <c r="J4405" s="2">
        <v>74</v>
      </c>
    </row>
    <row r="4406" spans="1:10" x14ac:dyDescent="0.25">
      <c r="A4406">
        <v>2021</v>
      </c>
      <c r="B4406">
        <v>8</v>
      </c>
      <c r="C4406" t="s">
        <v>57</v>
      </c>
      <c r="D4406" t="s">
        <v>48</v>
      </c>
      <c r="E4406" t="s">
        <v>3</v>
      </c>
      <c r="F4406" t="s">
        <v>28</v>
      </c>
      <c r="G4406" t="s">
        <v>14</v>
      </c>
      <c r="H4406">
        <v>73</v>
      </c>
      <c r="I4406" s="2">
        <v>1094.27</v>
      </c>
      <c r="J4406" s="2">
        <v>292</v>
      </c>
    </row>
    <row r="4407" spans="1:10" x14ac:dyDescent="0.25">
      <c r="A4407">
        <v>2021</v>
      </c>
      <c r="B4407">
        <v>8</v>
      </c>
      <c r="C4407" t="s">
        <v>57</v>
      </c>
      <c r="D4407" t="s">
        <v>48</v>
      </c>
      <c r="E4407" t="s">
        <v>3</v>
      </c>
      <c r="F4407" t="s">
        <v>43</v>
      </c>
      <c r="G4407" t="s">
        <v>12</v>
      </c>
      <c r="H4407">
        <v>15</v>
      </c>
      <c r="I4407" s="2">
        <v>314.84999999999997</v>
      </c>
      <c r="J4407" s="2">
        <v>149.99999999999997</v>
      </c>
    </row>
    <row r="4408" spans="1:10" x14ac:dyDescent="0.25">
      <c r="A4408">
        <v>2021</v>
      </c>
      <c r="B4408">
        <v>8</v>
      </c>
      <c r="C4408" t="s">
        <v>57</v>
      </c>
      <c r="D4408" t="s">
        <v>48</v>
      </c>
      <c r="E4408" t="s">
        <v>3</v>
      </c>
      <c r="F4408" t="s">
        <v>44</v>
      </c>
      <c r="G4408" t="s">
        <v>7</v>
      </c>
      <c r="H4408">
        <v>47</v>
      </c>
      <c r="I4408" s="2">
        <v>563.53</v>
      </c>
      <c r="J4408" s="2">
        <v>141</v>
      </c>
    </row>
    <row r="4409" spans="1:10" x14ac:dyDescent="0.25">
      <c r="A4409">
        <v>2021</v>
      </c>
      <c r="B4409">
        <v>8</v>
      </c>
      <c r="C4409" t="s">
        <v>57</v>
      </c>
      <c r="D4409" t="s">
        <v>48</v>
      </c>
      <c r="E4409" t="s">
        <v>3</v>
      </c>
      <c r="F4409" t="s">
        <v>40</v>
      </c>
      <c r="G4409" t="s">
        <v>21</v>
      </c>
      <c r="H4409">
        <v>28</v>
      </c>
      <c r="I4409" s="2">
        <v>587.71999999999991</v>
      </c>
      <c r="J4409" s="2">
        <v>167.99999999999994</v>
      </c>
    </row>
    <row r="4410" spans="1:10" x14ac:dyDescent="0.25">
      <c r="A4410">
        <v>2021</v>
      </c>
      <c r="B4410">
        <v>8</v>
      </c>
      <c r="C4410" t="s">
        <v>57</v>
      </c>
      <c r="D4410" t="s">
        <v>48</v>
      </c>
      <c r="E4410" t="s">
        <v>3</v>
      </c>
      <c r="F4410" t="s">
        <v>32</v>
      </c>
      <c r="G4410" t="s">
        <v>9</v>
      </c>
      <c r="H4410">
        <v>31</v>
      </c>
      <c r="I4410" s="2">
        <v>340.69</v>
      </c>
      <c r="J4410" s="2">
        <v>155</v>
      </c>
    </row>
    <row r="4411" spans="1:10" x14ac:dyDescent="0.25">
      <c r="A4411">
        <v>2021</v>
      </c>
      <c r="B4411">
        <v>8</v>
      </c>
      <c r="C4411" t="s">
        <v>57</v>
      </c>
      <c r="D4411" t="s">
        <v>48</v>
      </c>
      <c r="E4411" t="s">
        <v>3</v>
      </c>
      <c r="F4411" t="s">
        <v>35</v>
      </c>
      <c r="G4411" t="s">
        <v>14</v>
      </c>
      <c r="H4411">
        <v>55</v>
      </c>
      <c r="I4411" s="2">
        <v>329.45</v>
      </c>
      <c r="J4411" s="2">
        <v>110</v>
      </c>
    </row>
    <row r="4412" spans="1:10" x14ac:dyDescent="0.25">
      <c r="A4412">
        <v>2021</v>
      </c>
      <c r="B4412">
        <v>8</v>
      </c>
      <c r="C4412" t="s">
        <v>57</v>
      </c>
      <c r="D4412" t="s">
        <v>48</v>
      </c>
      <c r="E4412" t="s">
        <v>3</v>
      </c>
      <c r="F4412" t="s">
        <v>31</v>
      </c>
      <c r="G4412" t="s">
        <v>12</v>
      </c>
      <c r="H4412">
        <v>53</v>
      </c>
      <c r="I4412" s="2">
        <v>1059.47</v>
      </c>
      <c r="J4412" s="2">
        <v>317.99999999999989</v>
      </c>
    </row>
    <row r="4413" spans="1:10" x14ac:dyDescent="0.25">
      <c r="A4413">
        <v>2021</v>
      </c>
      <c r="B4413">
        <v>8</v>
      </c>
      <c r="C4413" t="s">
        <v>57</v>
      </c>
      <c r="D4413" t="s">
        <v>48</v>
      </c>
      <c r="E4413" t="s">
        <v>3</v>
      </c>
      <c r="F4413" t="s">
        <v>15</v>
      </c>
      <c r="G4413" t="s">
        <v>14</v>
      </c>
      <c r="H4413">
        <v>138</v>
      </c>
      <c r="I4413" s="2">
        <v>5518.62</v>
      </c>
      <c r="J4413" s="2">
        <v>690</v>
      </c>
    </row>
    <row r="4414" spans="1:10" x14ac:dyDescent="0.25">
      <c r="A4414">
        <v>2021</v>
      </c>
      <c r="B4414">
        <v>8</v>
      </c>
      <c r="C4414" t="s">
        <v>57</v>
      </c>
      <c r="D4414" t="s">
        <v>48</v>
      </c>
      <c r="E4414" t="s">
        <v>3</v>
      </c>
      <c r="F4414" t="s">
        <v>42</v>
      </c>
      <c r="G4414" t="s">
        <v>12</v>
      </c>
      <c r="H4414">
        <v>170</v>
      </c>
      <c r="I4414" s="2">
        <v>2718.3</v>
      </c>
      <c r="J4414" s="2">
        <v>340</v>
      </c>
    </row>
    <row r="4415" spans="1:10" x14ac:dyDescent="0.25">
      <c r="A4415">
        <v>2021</v>
      </c>
      <c r="B4415">
        <v>8</v>
      </c>
      <c r="C4415" t="s">
        <v>57</v>
      </c>
      <c r="D4415" t="s">
        <v>48</v>
      </c>
      <c r="E4415" t="s">
        <v>3</v>
      </c>
      <c r="F4415" t="s">
        <v>22</v>
      </c>
      <c r="G4415" t="s">
        <v>7</v>
      </c>
      <c r="H4415">
        <v>97</v>
      </c>
      <c r="I4415" s="2">
        <v>969.03</v>
      </c>
      <c r="J4415" s="2">
        <v>291</v>
      </c>
    </row>
    <row r="4416" spans="1:10" x14ac:dyDescent="0.25">
      <c r="A4416">
        <v>2021</v>
      </c>
      <c r="B4416">
        <v>8</v>
      </c>
      <c r="C4416" t="s">
        <v>57</v>
      </c>
      <c r="D4416" t="s">
        <v>48</v>
      </c>
      <c r="E4416" t="s">
        <v>3</v>
      </c>
      <c r="F4416" t="s">
        <v>41</v>
      </c>
      <c r="G4416" t="s">
        <v>14</v>
      </c>
      <c r="H4416">
        <v>33</v>
      </c>
      <c r="I4416" s="2">
        <v>329.67</v>
      </c>
      <c r="J4416" s="2">
        <v>165</v>
      </c>
    </row>
    <row r="4417" spans="1:10" x14ac:dyDescent="0.25">
      <c r="A4417">
        <v>2021</v>
      </c>
      <c r="B4417">
        <v>8</v>
      </c>
      <c r="C4417" t="s">
        <v>57</v>
      </c>
      <c r="D4417" t="s">
        <v>48</v>
      </c>
      <c r="E4417" t="s">
        <v>3</v>
      </c>
      <c r="F4417" t="s">
        <v>10</v>
      </c>
      <c r="G4417" t="s">
        <v>7</v>
      </c>
      <c r="H4417">
        <v>61</v>
      </c>
      <c r="I4417" s="2">
        <v>1219.3899999999999</v>
      </c>
      <c r="J4417" s="2">
        <v>304.99999999999989</v>
      </c>
    </row>
    <row r="4418" spans="1:10" x14ac:dyDescent="0.25">
      <c r="A4418">
        <v>2021</v>
      </c>
      <c r="B4418">
        <v>8</v>
      </c>
      <c r="C4418" t="s">
        <v>57</v>
      </c>
      <c r="D4418" t="s">
        <v>48</v>
      </c>
      <c r="E4418" t="s">
        <v>3</v>
      </c>
      <c r="F4418" t="s">
        <v>27</v>
      </c>
      <c r="G4418" t="s">
        <v>12</v>
      </c>
      <c r="H4418">
        <v>341</v>
      </c>
      <c r="I4418" s="2">
        <v>1019.59</v>
      </c>
      <c r="J4418" s="2">
        <v>341.00000000000006</v>
      </c>
    </row>
    <row r="4419" spans="1:10" x14ac:dyDescent="0.25">
      <c r="A4419">
        <v>2021</v>
      </c>
      <c r="B4419">
        <v>8</v>
      </c>
      <c r="C4419" t="s">
        <v>57</v>
      </c>
      <c r="D4419" t="s">
        <v>48</v>
      </c>
      <c r="E4419" t="s">
        <v>3</v>
      </c>
      <c r="F4419" t="s">
        <v>37</v>
      </c>
      <c r="G4419" t="s">
        <v>12</v>
      </c>
      <c r="H4419">
        <v>27</v>
      </c>
      <c r="I4419" s="2">
        <v>674.7299999999999</v>
      </c>
      <c r="J4419" s="2">
        <v>108</v>
      </c>
    </row>
    <row r="4420" spans="1:10" x14ac:dyDescent="0.25">
      <c r="A4420">
        <v>2021</v>
      </c>
      <c r="B4420">
        <v>8</v>
      </c>
      <c r="C4420" t="s">
        <v>57</v>
      </c>
      <c r="D4420" t="s">
        <v>48</v>
      </c>
      <c r="E4420" t="s">
        <v>3</v>
      </c>
      <c r="F4420" t="s">
        <v>11</v>
      </c>
      <c r="G4420" t="s">
        <v>12</v>
      </c>
      <c r="H4420">
        <v>77</v>
      </c>
      <c r="I4420" s="2">
        <v>384.23</v>
      </c>
      <c r="J4420" s="2">
        <v>77</v>
      </c>
    </row>
    <row r="4421" spans="1:10" x14ac:dyDescent="0.25">
      <c r="A4421">
        <v>2021</v>
      </c>
      <c r="B4421">
        <v>8</v>
      </c>
      <c r="C4421" t="s">
        <v>57</v>
      </c>
      <c r="D4421" t="s">
        <v>48</v>
      </c>
      <c r="E4421" t="s">
        <v>3</v>
      </c>
      <c r="F4421" t="s">
        <v>45</v>
      </c>
      <c r="G4421" t="s">
        <v>12</v>
      </c>
      <c r="H4421">
        <v>22</v>
      </c>
      <c r="I4421" s="2">
        <v>241.78</v>
      </c>
      <c r="J4421" s="2">
        <v>154</v>
      </c>
    </row>
    <row r="4422" spans="1:10" x14ac:dyDescent="0.25">
      <c r="A4422">
        <v>2021</v>
      </c>
      <c r="B4422">
        <v>8</v>
      </c>
      <c r="C4422" t="s">
        <v>57</v>
      </c>
      <c r="D4422" t="s">
        <v>48</v>
      </c>
      <c r="E4422" t="s">
        <v>3</v>
      </c>
      <c r="F4422" t="s">
        <v>39</v>
      </c>
      <c r="G4422" t="s">
        <v>14</v>
      </c>
      <c r="H4422">
        <v>42</v>
      </c>
      <c r="I4422" s="2">
        <v>839.57999999999993</v>
      </c>
      <c r="J4422" s="2">
        <v>461.99999999999994</v>
      </c>
    </row>
    <row r="4423" spans="1:10" x14ac:dyDescent="0.25">
      <c r="A4423">
        <v>2021</v>
      </c>
      <c r="B4423">
        <v>8</v>
      </c>
      <c r="C4423" t="s">
        <v>57</v>
      </c>
      <c r="D4423" t="s">
        <v>48</v>
      </c>
      <c r="E4423" t="s">
        <v>3</v>
      </c>
      <c r="F4423" t="s">
        <v>26</v>
      </c>
      <c r="G4423" t="s">
        <v>9</v>
      </c>
      <c r="H4423">
        <v>71</v>
      </c>
      <c r="I4423" s="2">
        <v>1419.29</v>
      </c>
      <c r="J4423" s="2">
        <v>142</v>
      </c>
    </row>
    <row r="4424" spans="1:10" x14ac:dyDescent="0.25">
      <c r="A4424">
        <v>2021</v>
      </c>
      <c r="B4424">
        <v>8</v>
      </c>
      <c r="C4424" t="s">
        <v>57</v>
      </c>
      <c r="D4424" t="s">
        <v>48</v>
      </c>
      <c r="E4424" t="s">
        <v>3</v>
      </c>
      <c r="F4424" t="s">
        <v>6</v>
      </c>
      <c r="G4424" t="s">
        <v>7</v>
      </c>
      <c r="H4424">
        <v>102</v>
      </c>
      <c r="I4424" s="2">
        <v>916.98</v>
      </c>
      <c r="J4424" s="2">
        <v>102</v>
      </c>
    </row>
    <row r="4425" spans="1:10" x14ac:dyDescent="0.25">
      <c r="A4425">
        <v>2021</v>
      </c>
      <c r="B4425">
        <v>8</v>
      </c>
      <c r="C4425" t="s">
        <v>57</v>
      </c>
      <c r="D4425" t="s">
        <v>48</v>
      </c>
      <c r="E4425" t="s">
        <v>3</v>
      </c>
      <c r="F4425" t="s">
        <v>16</v>
      </c>
      <c r="G4425" t="s">
        <v>14</v>
      </c>
      <c r="H4425">
        <v>6</v>
      </c>
      <c r="I4425" s="2">
        <v>77.94</v>
      </c>
      <c r="J4425" s="2">
        <v>12</v>
      </c>
    </row>
    <row r="4426" spans="1:10" x14ac:dyDescent="0.25">
      <c r="A4426">
        <v>2021</v>
      </c>
      <c r="B4426">
        <v>8</v>
      </c>
      <c r="C4426" t="s">
        <v>60</v>
      </c>
      <c r="D4426" t="s">
        <v>5</v>
      </c>
      <c r="E4426" t="s">
        <v>3</v>
      </c>
      <c r="F4426" t="s">
        <v>13</v>
      </c>
      <c r="G4426" t="s">
        <v>14</v>
      </c>
      <c r="H4426">
        <v>14</v>
      </c>
      <c r="I4426" s="2">
        <v>223.86</v>
      </c>
      <c r="J4426" s="2">
        <v>84</v>
      </c>
    </row>
    <row r="4427" spans="1:10" x14ac:dyDescent="0.25">
      <c r="A4427">
        <v>2021</v>
      </c>
      <c r="B4427">
        <v>8</v>
      </c>
      <c r="C4427" t="s">
        <v>60</v>
      </c>
      <c r="D4427" t="s">
        <v>5</v>
      </c>
      <c r="E4427" t="s">
        <v>3</v>
      </c>
      <c r="F4427" t="s">
        <v>24</v>
      </c>
      <c r="G4427" t="s">
        <v>14</v>
      </c>
      <c r="H4427">
        <v>21</v>
      </c>
      <c r="I4427" s="2">
        <v>272.79000000000002</v>
      </c>
      <c r="J4427" s="2">
        <v>63</v>
      </c>
    </row>
    <row r="4428" spans="1:10" x14ac:dyDescent="0.25">
      <c r="A4428">
        <v>2021</v>
      </c>
      <c r="B4428">
        <v>8</v>
      </c>
      <c r="C4428" t="s">
        <v>60</v>
      </c>
      <c r="D4428" t="s">
        <v>5</v>
      </c>
      <c r="E4428" t="s">
        <v>3</v>
      </c>
      <c r="F4428" t="s">
        <v>34</v>
      </c>
      <c r="G4428" t="s">
        <v>12</v>
      </c>
      <c r="H4428">
        <v>51</v>
      </c>
      <c r="I4428" s="2">
        <v>203.49</v>
      </c>
      <c r="J4428" s="2">
        <v>102</v>
      </c>
    </row>
    <row r="4429" spans="1:10" x14ac:dyDescent="0.25">
      <c r="A4429">
        <v>2021</v>
      </c>
      <c r="B4429">
        <v>8</v>
      </c>
      <c r="C4429" t="s">
        <v>60</v>
      </c>
      <c r="D4429" t="s">
        <v>5</v>
      </c>
      <c r="E4429" t="s">
        <v>3</v>
      </c>
      <c r="F4429" t="s">
        <v>18</v>
      </c>
      <c r="G4429" t="s">
        <v>9</v>
      </c>
      <c r="H4429">
        <v>1</v>
      </c>
      <c r="I4429" s="2">
        <v>12.99</v>
      </c>
      <c r="J4429" s="2">
        <v>3</v>
      </c>
    </row>
    <row r="4430" spans="1:10" x14ac:dyDescent="0.25">
      <c r="A4430">
        <v>2021</v>
      </c>
      <c r="B4430">
        <v>8</v>
      </c>
      <c r="C4430" t="s">
        <v>60</v>
      </c>
      <c r="D4430" t="s">
        <v>5</v>
      </c>
      <c r="E4430" t="s">
        <v>3</v>
      </c>
      <c r="F4430" t="s">
        <v>20</v>
      </c>
      <c r="G4430" t="s">
        <v>21</v>
      </c>
      <c r="H4430">
        <v>59</v>
      </c>
      <c r="I4430" s="2">
        <v>884.41</v>
      </c>
      <c r="J4430" s="2">
        <v>472</v>
      </c>
    </row>
    <row r="4431" spans="1:10" x14ac:dyDescent="0.25">
      <c r="A4431">
        <v>2021</v>
      </c>
      <c r="B4431">
        <v>8</v>
      </c>
      <c r="C4431" t="s">
        <v>60</v>
      </c>
      <c r="D4431" t="s">
        <v>5</v>
      </c>
      <c r="E4431" t="s">
        <v>3</v>
      </c>
      <c r="F4431" t="s">
        <v>8</v>
      </c>
      <c r="G4431" t="s">
        <v>9</v>
      </c>
      <c r="H4431">
        <v>134</v>
      </c>
      <c r="I4431" s="2">
        <v>936.66000000000008</v>
      </c>
      <c r="J4431" s="2">
        <v>402</v>
      </c>
    </row>
    <row r="4432" spans="1:10" x14ac:dyDescent="0.25">
      <c r="A4432">
        <v>2021</v>
      </c>
      <c r="B4432">
        <v>8</v>
      </c>
      <c r="C4432" t="s">
        <v>60</v>
      </c>
      <c r="D4432" t="s">
        <v>5</v>
      </c>
      <c r="E4432" t="s">
        <v>3</v>
      </c>
      <c r="F4432" t="s">
        <v>17</v>
      </c>
      <c r="G4432" t="s">
        <v>14</v>
      </c>
      <c r="H4432">
        <v>90</v>
      </c>
      <c r="I4432" s="2">
        <v>989.1</v>
      </c>
      <c r="J4432" s="2">
        <v>90</v>
      </c>
    </row>
    <row r="4433" spans="1:10" x14ac:dyDescent="0.25">
      <c r="A4433">
        <v>2021</v>
      </c>
      <c r="B4433">
        <v>8</v>
      </c>
      <c r="C4433" t="s">
        <v>60</v>
      </c>
      <c r="D4433" t="s">
        <v>5</v>
      </c>
      <c r="E4433" t="s">
        <v>3</v>
      </c>
      <c r="F4433" t="s">
        <v>28</v>
      </c>
      <c r="G4433" t="s">
        <v>14</v>
      </c>
      <c r="H4433">
        <v>36</v>
      </c>
      <c r="I4433" s="2">
        <v>539.64</v>
      </c>
      <c r="J4433" s="2">
        <v>144</v>
      </c>
    </row>
    <row r="4434" spans="1:10" x14ac:dyDescent="0.25">
      <c r="A4434">
        <v>2021</v>
      </c>
      <c r="B4434">
        <v>8</v>
      </c>
      <c r="C4434" t="s">
        <v>60</v>
      </c>
      <c r="D4434" t="s">
        <v>5</v>
      </c>
      <c r="E4434" t="s">
        <v>3</v>
      </c>
      <c r="F4434" t="s">
        <v>43</v>
      </c>
      <c r="G4434" t="s">
        <v>12</v>
      </c>
      <c r="H4434">
        <v>37</v>
      </c>
      <c r="I4434" s="2">
        <v>776.63</v>
      </c>
      <c r="J4434" s="2">
        <v>369.99999999999994</v>
      </c>
    </row>
    <row r="4435" spans="1:10" x14ac:dyDescent="0.25">
      <c r="A4435">
        <v>2021</v>
      </c>
      <c r="B4435">
        <v>8</v>
      </c>
      <c r="C4435" t="s">
        <v>60</v>
      </c>
      <c r="D4435" t="s">
        <v>5</v>
      </c>
      <c r="E4435" t="s">
        <v>3</v>
      </c>
      <c r="F4435" t="s">
        <v>44</v>
      </c>
      <c r="G4435" t="s">
        <v>7</v>
      </c>
      <c r="H4435">
        <v>16</v>
      </c>
      <c r="I4435" s="2">
        <v>191.84</v>
      </c>
      <c r="J4435" s="2">
        <v>48</v>
      </c>
    </row>
    <row r="4436" spans="1:10" x14ac:dyDescent="0.25">
      <c r="A4436">
        <v>2021</v>
      </c>
      <c r="B4436">
        <v>8</v>
      </c>
      <c r="C4436" t="s">
        <v>60</v>
      </c>
      <c r="D4436" t="s">
        <v>5</v>
      </c>
      <c r="E4436" t="s">
        <v>3</v>
      </c>
      <c r="F4436" t="s">
        <v>40</v>
      </c>
      <c r="G4436" t="s">
        <v>21</v>
      </c>
      <c r="H4436">
        <v>37</v>
      </c>
      <c r="I4436" s="2">
        <v>776.63</v>
      </c>
      <c r="J4436" s="2">
        <v>221.99999999999994</v>
      </c>
    </row>
    <row r="4437" spans="1:10" x14ac:dyDescent="0.25">
      <c r="A4437">
        <v>2021</v>
      </c>
      <c r="B4437">
        <v>8</v>
      </c>
      <c r="C4437" t="s">
        <v>60</v>
      </c>
      <c r="D4437" t="s">
        <v>5</v>
      </c>
      <c r="E4437" t="s">
        <v>3</v>
      </c>
      <c r="F4437" t="s">
        <v>32</v>
      </c>
      <c r="G4437" t="s">
        <v>9</v>
      </c>
      <c r="H4437">
        <v>105</v>
      </c>
      <c r="I4437" s="2">
        <v>1153.95</v>
      </c>
      <c r="J4437" s="2">
        <v>525</v>
      </c>
    </row>
    <row r="4438" spans="1:10" x14ac:dyDescent="0.25">
      <c r="A4438">
        <v>2021</v>
      </c>
      <c r="B4438">
        <v>8</v>
      </c>
      <c r="C4438" t="s">
        <v>60</v>
      </c>
      <c r="D4438" t="s">
        <v>5</v>
      </c>
      <c r="E4438" t="s">
        <v>3</v>
      </c>
      <c r="F4438" t="s">
        <v>35</v>
      </c>
      <c r="G4438" t="s">
        <v>14</v>
      </c>
      <c r="H4438">
        <v>20</v>
      </c>
      <c r="I4438" s="2">
        <v>119.80000000000001</v>
      </c>
      <c r="J4438" s="2">
        <v>40</v>
      </c>
    </row>
    <row r="4439" spans="1:10" x14ac:dyDescent="0.25">
      <c r="A4439">
        <v>2021</v>
      </c>
      <c r="B4439">
        <v>8</v>
      </c>
      <c r="C4439" t="s">
        <v>60</v>
      </c>
      <c r="D4439" t="s">
        <v>5</v>
      </c>
      <c r="E4439" t="s">
        <v>3</v>
      </c>
      <c r="F4439" t="s">
        <v>31</v>
      </c>
      <c r="G4439" t="s">
        <v>12</v>
      </c>
      <c r="H4439">
        <v>16</v>
      </c>
      <c r="I4439" s="2">
        <v>319.83999999999997</v>
      </c>
      <c r="J4439" s="2">
        <v>95.999999999999972</v>
      </c>
    </row>
    <row r="4440" spans="1:10" x14ac:dyDescent="0.25">
      <c r="A4440">
        <v>2021</v>
      </c>
      <c r="B4440">
        <v>8</v>
      </c>
      <c r="C4440" t="s">
        <v>60</v>
      </c>
      <c r="D4440" t="s">
        <v>5</v>
      </c>
      <c r="E4440" t="s">
        <v>3</v>
      </c>
      <c r="F4440" t="s">
        <v>15</v>
      </c>
      <c r="G4440" t="s">
        <v>14</v>
      </c>
      <c r="H4440">
        <v>63</v>
      </c>
      <c r="I4440" s="2">
        <v>2519.3700000000003</v>
      </c>
      <c r="J4440" s="2">
        <v>315</v>
      </c>
    </row>
    <row r="4441" spans="1:10" x14ac:dyDescent="0.25">
      <c r="A4441">
        <v>2021</v>
      </c>
      <c r="B4441">
        <v>8</v>
      </c>
      <c r="C4441" t="s">
        <v>60</v>
      </c>
      <c r="D4441" t="s">
        <v>5</v>
      </c>
      <c r="E4441" t="s">
        <v>3</v>
      </c>
      <c r="F4441" t="s">
        <v>42</v>
      </c>
      <c r="G4441" t="s">
        <v>12</v>
      </c>
      <c r="H4441">
        <v>28</v>
      </c>
      <c r="I4441" s="2">
        <v>447.72</v>
      </c>
      <c r="J4441" s="2">
        <v>56</v>
      </c>
    </row>
    <row r="4442" spans="1:10" x14ac:dyDescent="0.25">
      <c r="A4442">
        <v>2021</v>
      </c>
      <c r="B4442">
        <v>8</v>
      </c>
      <c r="C4442" t="s">
        <v>60</v>
      </c>
      <c r="D4442" t="s">
        <v>5</v>
      </c>
      <c r="E4442" t="s">
        <v>3</v>
      </c>
      <c r="F4442" t="s">
        <v>22</v>
      </c>
      <c r="G4442" t="s">
        <v>7</v>
      </c>
      <c r="H4442">
        <v>12</v>
      </c>
      <c r="I4442" s="2">
        <v>119.88</v>
      </c>
      <c r="J4442" s="2">
        <v>36</v>
      </c>
    </row>
    <row r="4443" spans="1:10" x14ac:dyDescent="0.25">
      <c r="A4443">
        <v>2021</v>
      </c>
      <c r="B4443">
        <v>8</v>
      </c>
      <c r="C4443" t="s">
        <v>60</v>
      </c>
      <c r="D4443" t="s">
        <v>5</v>
      </c>
      <c r="E4443" t="s">
        <v>3</v>
      </c>
      <c r="F4443" t="s">
        <v>41</v>
      </c>
      <c r="G4443" t="s">
        <v>14</v>
      </c>
      <c r="H4443">
        <v>44</v>
      </c>
      <c r="I4443" s="2">
        <v>439.56</v>
      </c>
      <c r="J4443" s="2">
        <v>220</v>
      </c>
    </row>
    <row r="4444" spans="1:10" x14ac:dyDescent="0.25">
      <c r="A4444">
        <v>2021</v>
      </c>
      <c r="B4444">
        <v>8</v>
      </c>
      <c r="C4444" t="s">
        <v>60</v>
      </c>
      <c r="D4444" t="s">
        <v>5</v>
      </c>
      <c r="E4444" t="s">
        <v>3</v>
      </c>
      <c r="F4444" t="s">
        <v>10</v>
      </c>
      <c r="G4444" t="s">
        <v>7</v>
      </c>
      <c r="H4444">
        <v>20</v>
      </c>
      <c r="I4444" s="2">
        <v>399.79999999999995</v>
      </c>
      <c r="J4444" s="2">
        <v>99.999999999999972</v>
      </c>
    </row>
    <row r="4445" spans="1:10" x14ac:dyDescent="0.25">
      <c r="A4445">
        <v>2021</v>
      </c>
      <c r="B4445">
        <v>8</v>
      </c>
      <c r="C4445" t="s">
        <v>60</v>
      </c>
      <c r="D4445" t="s">
        <v>5</v>
      </c>
      <c r="E4445" t="s">
        <v>3</v>
      </c>
      <c r="F4445" t="s">
        <v>27</v>
      </c>
      <c r="G4445" t="s">
        <v>12</v>
      </c>
      <c r="H4445">
        <v>115</v>
      </c>
      <c r="I4445" s="2">
        <v>343.85</v>
      </c>
      <c r="J4445" s="2">
        <v>115.00000000000003</v>
      </c>
    </row>
    <row r="4446" spans="1:10" x14ac:dyDescent="0.25">
      <c r="A4446">
        <v>2021</v>
      </c>
      <c r="B4446">
        <v>8</v>
      </c>
      <c r="C4446" t="s">
        <v>60</v>
      </c>
      <c r="D4446" t="s">
        <v>5</v>
      </c>
      <c r="E4446" t="s">
        <v>3</v>
      </c>
      <c r="F4446" t="s">
        <v>37</v>
      </c>
      <c r="G4446" t="s">
        <v>12</v>
      </c>
      <c r="H4446">
        <v>5</v>
      </c>
      <c r="I4446" s="2">
        <v>124.94999999999999</v>
      </c>
      <c r="J4446" s="2">
        <v>20</v>
      </c>
    </row>
    <row r="4447" spans="1:10" x14ac:dyDescent="0.25">
      <c r="A4447">
        <v>2021</v>
      </c>
      <c r="B4447">
        <v>8</v>
      </c>
      <c r="C4447" t="s">
        <v>60</v>
      </c>
      <c r="D4447" t="s">
        <v>5</v>
      </c>
      <c r="E4447" t="s">
        <v>3</v>
      </c>
      <c r="F4447" t="s">
        <v>11</v>
      </c>
      <c r="G4447" t="s">
        <v>12</v>
      </c>
      <c r="H4447">
        <v>37</v>
      </c>
      <c r="I4447" s="2">
        <v>184.63</v>
      </c>
      <c r="J4447" s="2">
        <v>37</v>
      </c>
    </row>
    <row r="4448" spans="1:10" x14ac:dyDescent="0.25">
      <c r="A4448">
        <v>2021</v>
      </c>
      <c r="B4448">
        <v>8</v>
      </c>
      <c r="C4448" t="s">
        <v>60</v>
      </c>
      <c r="D4448" t="s">
        <v>5</v>
      </c>
      <c r="E4448" t="s">
        <v>3</v>
      </c>
      <c r="F4448" t="s">
        <v>45</v>
      </c>
      <c r="G4448" t="s">
        <v>12</v>
      </c>
      <c r="H4448">
        <v>27</v>
      </c>
      <c r="I4448" s="2">
        <v>296.73</v>
      </c>
      <c r="J4448" s="2">
        <v>189</v>
      </c>
    </row>
    <row r="4449" spans="1:10" x14ac:dyDescent="0.25">
      <c r="A4449">
        <v>2021</v>
      </c>
      <c r="B4449">
        <v>8</v>
      </c>
      <c r="C4449" t="s">
        <v>60</v>
      </c>
      <c r="D4449" t="s">
        <v>5</v>
      </c>
      <c r="E4449" t="s">
        <v>3</v>
      </c>
      <c r="F4449" t="s">
        <v>26</v>
      </c>
      <c r="G4449" t="s">
        <v>9</v>
      </c>
      <c r="H4449">
        <v>11</v>
      </c>
      <c r="I4449" s="2">
        <v>219.89</v>
      </c>
      <c r="J4449" s="2">
        <v>22</v>
      </c>
    </row>
    <row r="4450" spans="1:10" x14ac:dyDescent="0.25">
      <c r="A4450">
        <v>2021</v>
      </c>
      <c r="B4450">
        <v>8</v>
      </c>
      <c r="C4450" t="s">
        <v>60</v>
      </c>
      <c r="D4450" t="s">
        <v>5</v>
      </c>
      <c r="E4450" t="s">
        <v>3</v>
      </c>
      <c r="F4450" t="s">
        <v>6</v>
      </c>
      <c r="G4450" t="s">
        <v>7</v>
      </c>
      <c r="H4450">
        <v>44</v>
      </c>
      <c r="I4450" s="2">
        <v>395.56</v>
      </c>
      <c r="J4450" s="2">
        <v>44</v>
      </c>
    </row>
    <row r="4451" spans="1:10" x14ac:dyDescent="0.25">
      <c r="A4451">
        <v>2021</v>
      </c>
      <c r="B4451">
        <v>8</v>
      </c>
      <c r="C4451" t="s">
        <v>60</v>
      </c>
      <c r="D4451" t="s">
        <v>5</v>
      </c>
      <c r="E4451" t="s">
        <v>3</v>
      </c>
      <c r="F4451" t="s">
        <v>23</v>
      </c>
      <c r="G4451" t="s">
        <v>21</v>
      </c>
      <c r="H4451">
        <v>9</v>
      </c>
      <c r="I4451" s="2">
        <v>233.91</v>
      </c>
      <c r="J4451" s="2">
        <v>45</v>
      </c>
    </row>
    <row r="4452" spans="1:10" x14ac:dyDescent="0.25">
      <c r="A4452">
        <v>2021</v>
      </c>
      <c r="B4452">
        <v>8</v>
      </c>
      <c r="C4452" t="s">
        <v>53</v>
      </c>
      <c r="D4452" t="s">
        <v>48</v>
      </c>
      <c r="E4452" t="s">
        <v>2</v>
      </c>
      <c r="F4452" t="s">
        <v>13</v>
      </c>
      <c r="G4452" t="s">
        <v>14</v>
      </c>
      <c r="H4452">
        <v>112</v>
      </c>
      <c r="I4452" s="2">
        <v>1790.88</v>
      </c>
      <c r="J4452" s="2">
        <v>672</v>
      </c>
    </row>
    <row r="4453" spans="1:10" x14ac:dyDescent="0.25">
      <c r="A4453">
        <v>2021</v>
      </c>
      <c r="B4453">
        <v>8</v>
      </c>
      <c r="C4453" t="s">
        <v>53</v>
      </c>
      <c r="D4453" t="s">
        <v>48</v>
      </c>
      <c r="E4453" t="s">
        <v>2</v>
      </c>
      <c r="F4453" t="s">
        <v>24</v>
      </c>
      <c r="G4453" t="s">
        <v>14</v>
      </c>
      <c r="H4453">
        <v>70</v>
      </c>
      <c r="I4453" s="2">
        <v>909.30000000000007</v>
      </c>
      <c r="J4453" s="2">
        <v>210</v>
      </c>
    </row>
    <row r="4454" spans="1:10" x14ac:dyDescent="0.25">
      <c r="A4454">
        <v>2021</v>
      </c>
      <c r="B4454">
        <v>8</v>
      </c>
      <c r="C4454" t="s">
        <v>53</v>
      </c>
      <c r="D4454" t="s">
        <v>48</v>
      </c>
      <c r="E4454" t="s">
        <v>2</v>
      </c>
      <c r="F4454" t="s">
        <v>34</v>
      </c>
      <c r="G4454" t="s">
        <v>12</v>
      </c>
      <c r="H4454">
        <v>81</v>
      </c>
      <c r="I4454" s="2">
        <v>323.19</v>
      </c>
      <c r="J4454" s="2">
        <v>162</v>
      </c>
    </row>
    <row r="4455" spans="1:10" x14ac:dyDescent="0.25">
      <c r="A4455">
        <v>2021</v>
      </c>
      <c r="B4455">
        <v>8</v>
      </c>
      <c r="C4455" t="s">
        <v>53</v>
      </c>
      <c r="D4455" t="s">
        <v>48</v>
      </c>
      <c r="E4455" t="s">
        <v>2</v>
      </c>
      <c r="F4455" t="s">
        <v>18</v>
      </c>
      <c r="G4455" t="s">
        <v>9</v>
      </c>
      <c r="H4455">
        <v>10</v>
      </c>
      <c r="I4455" s="2">
        <v>129.9</v>
      </c>
      <c r="J4455" s="2">
        <v>30</v>
      </c>
    </row>
    <row r="4456" spans="1:10" x14ac:dyDescent="0.25">
      <c r="A4456">
        <v>2021</v>
      </c>
      <c r="B4456">
        <v>8</v>
      </c>
      <c r="C4456" t="s">
        <v>53</v>
      </c>
      <c r="D4456" t="s">
        <v>48</v>
      </c>
      <c r="E4456" t="s">
        <v>2</v>
      </c>
      <c r="F4456" t="s">
        <v>20</v>
      </c>
      <c r="G4456" t="s">
        <v>21</v>
      </c>
      <c r="H4456">
        <v>3</v>
      </c>
      <c r="I4456" s="2">
        <v>44.97</v>
      </c>
      <c r="J4456" s="2">
        <v>24</v>
      </c>
    </row>
    <row r="4457" spans="1:10" x14ac:dyDescent="0.25">
      <c r="A4457">
        <v>2021</v>
      </c>
      <c r="B4457">
        <v>8</v>
      </c>
      <c r="C4457" t="s">
        <v>53</v>
      </c>
      <c r="D4457" t="s">
        <v>48</v>
      </c>
      <c r="E4457" t="s">
        <v>2</v>
      </c>
      <c r="F4457" t="s">
        <v>25</v>
      </c>
      <c r="G4457" t="s">
        <v>7</v>
      </c>
      <c r="H4457">
        <v>27</v>
      </c>
      <c r="I4457" s="2">
        <v>431.73</v>
      </c>
      <c r="J4457" s="2">
        <v>108</v>
      </c>
    </row>
    <row r="4458" spans="1:10" x14ac:dyDescent="0.25">
      <c r="A4458">
        <v>2021</v>
      </c>
      <c r="B4458">
        <v>8</v>
      </c>
      <c r="C4458" t="s">
        <v>53</v>
      </c>
      <c r="D4458" t="s">
        <v>48</v>
      </c>
      <c r="E4458" t="s">
        <v>2</v>
      </c>
      <c r="F4458" t="s">
        <v>8</v>
      </c>
      <c r="G4458" t="s">
        <v>9</v>
      </c>
      <c r="H4458">
        <v>19</v>
      </c>
      <c r="I4458" s="2">
        <v>132.81</v>
      </c>
      <c r="J4458" s="2">
        <v>57</v>
      </c>
    </row>
    <row r="4459" spans="1:10" x14ac:dyDescent="0.25">
      <c r="A4459">
        <v>2021</v>
      </c>
      <c r="B4459">
        <v>8</v>
      </c>
      <c r="C4459" t="s">
        <v>53</v>
      </c>
      <c r="D4459" t="s">
        <v>48</v>
      </c>
      <c r="E4459" t="s">
        <v>2</v>
      </c>
      <c r="F4459" t="s">
        <v>17</v>
      </c>
      <c r="G4459" t="s">
        <v>14</v>
      </c>
      <c r="H4459">
        <v>44</v>
      </c>
      <c r="I4459" s="2">
        <v>483.56</v>
      </c>
      <c r="J4459" s="2">
        <v>44</v>
      </c>
    </row>
    <row r="4460" spans="1:10" x14ac:dyDescent="0.25">
      <c r="A4460">
        <v>2021</v>
      </c>
      <c r="B4460">
        <v>8</v>
      </c>
      <c r="C4460" t="s">
        <v>53</v>
      </c>
      <c r="D4460" t="s">
        <v>48</v>
      </c>
      <c r="E4460" t="s">
        <v>2</v>
      </c>
      <c r="F4460" t="s">
        <v>28</v>
      </c>
      <c r="G4460" t="s">
        <v>14</v>
      </c>
      <c r="H4460">
        <v>47</v>
      </c>
      <c r="I4460" s="2">
        <v>704.53</v>
      </c>
      <c r="J4460" s="2">
        <v>188</v>
      </c>
    </row>
    <row r="4461" spans="1:10" x14ac:dyDescent="0.25">
      <c r="A4461">
        <v>2021</v>
      </c>
      <c r="B4461">
        <v>8</v>
      </c>
      <c r="C4461" t="s">
        <v>53</v>
      </c>
      <c r="D4461" t="s">
        <v>48</v>
      </c>
      <c r="E4461" t="s">
        <v>2</v>
      </c>
      <c r="F4461" t="s">
        <v>43</v>
      </c>
      <c r="G4461" t="s">
        <v>12</v>
      </c>
      <c r="H4461">
        <v>57</v>
      </c>
      <c r="I4461" s="2">
        <v>1196.4299999999998</v>
      </c>
      <c r="J4461" s="2">
        <v>569.99999999999989</v>
      </c>
    </row>
    <row r="4462" spans="1:10" x14ac:dyDescent="0.25">
      <c r="A4462">
        <v>2021</v>
      </c>
      <c r="B4462">
        <v>8</v>
      </c>
      <c r="C4462" t="s">
        <v>53</v>
      </c>
      <c r="D4462" t="s">
        <v>48</v>
      </c>
      <c r="E4462" t="s">
        <v>2</v>
      </c>
      <c r="F4462" t="s">
        <v>44</v>
      </c>
      <c r="G4462" t="s">
        <v>7</v>
      </c>
      <c r="H4462">
        <v>16</v>
      </c>
      <c r="I4462" s="2">
        <v>191.84</v>
      </c>
      <c r="J4462" s="2">
        <v>48</v>
      </c>
    </row>
    <row r="4463" spans="1:10" x14ac:dyDescent="0.25">
      <c r="A4463">
        <v>2021</v>
      </c>
      <c r="B4463">
        <v>8</v>
      </c>
      <c r="C4463" t="s">
        <v>53</v>
      </c>
      <c r="D4463" t="s">
        <v>48</v>
      </c>
      <c r="E4463" t="s">
        <v>2</v>
      </c>
      <c r="F4463" t="s">
        <v>40</v>
      </c>
      <c r="G4463" t="s">
        <v>21</v>
      </c>
      <c r="H4463">
        <v>32</v>
      </c>
      <c r="I4463" s="2">
        <v>671.68</v>
      </c>
      <c r="J4463" s="2">
        <v>191.99999999999994</v>
      </c>
    </row>
    <row r="4464" spans="1:10" x14ac:dyDescent="0.25">
      <c r="A4464">
        <v>2021</v>
      </c>
      <c r="B4464">
        <v>8</v>
      </c>
      <c r="C4464" t="s">
        <v>53</v>
      </c>
      <c r="D4464" t="s">
        <v>48</v>
      </c>
      <c r="E4464" t="s">
        <v>2</v>
      </c>
      <c r="F4464" t="s">
        <v>32</v>
      </c>
      <c r="G4464" t="s">
        <v>9</v>
      </c>
      <c r="H4464">
        <v>14</v>
      </c>
      <c r="I4464" s="2">
        <v>153.86000000000001</v>
      </c>
      <c r="J4464" s="2">
        <v>70</v>
      </c>
    </row>
    <row r="4465" spans="1:10" x14ac:dyDescent="0.25">
      <c r="A4465">
        <v>2021</v>
      </c>
      <c r="B4465">
        <v>8</v>
      </c>
      <c r="C4465" t="s">
        <v>53</v>
      </c>
      <c r="D4465" t="s">
        <v>48</v>
      </c>
      <c r="E4465" t="s">
        <v>2</v>
      </c>
      <c r="F4465" t="s">
        <v>35</v>
      </c>
      <c r="G4465" t="s">
        <v>14</v>
      </c>
      <c r="H4465">
        <v>10</v>
      </c>
      <c r="I4465" s="2">
        <v>59.900000000000006</v>
      </c>
      <c r="J4465" s="2">
        <v>20</v>
      </c>
    </row>
    <row r="4466" spans="1:10" x14ac:dyDescent="0.25">
      <c r="A4466">
        <v>2021</v>
      </c>
      <c r="B4466">
        <v>8</v>
      </c>
      <c r="C4466" t="s">
        <v>53</v>
      </c>
      <c r="D4466" t="s">
        <v>48</v>
      </c>
      <c r="E4466" t="s">
        <v>2</v>
      </c>
      <c r="F4466" t="s">
        <v>38</v>
      </c>
      <c r="G4466" t="s">
        <v>9</v>
      </c>
      <c r="H4466">
        <v>3</v>
      </c>
      <c r="I4466" s="2">
        <v>29.97</v>
      </c>
      <c r="J4466" s="2">
        <v>21</v>
      </c>
    </row>
    <row r="4467" spans="1:10" x14ac:dyDescent="0.25">
      <c r="A4467">
        <v>2021</v>
      </c>
      <c r="B4467">
        <v>8</v>
      </c>
      <c r="C4467" t="s">
        <v>53</v>
      </c>
      <c r="D4467" t="s">
        <v>48</v>
      </c>
      <c r="E4467" t="s">
        <v>2</v>
      </c>
      <c r="F4467" t="s">
        <v>31</v>
      </c>
      <c r="G4467" t="s">
        <v>12</v>
      </c>
      <c r="H4467">
        <v>56</v>
      </c>
      <c r="I4467" s="2">
        <v>1119.4399999999998</v>
      </c>
      <c r="J4467" s="2">
        <v>335.99999999999989</v>
      </c>
    </row>
    <row r="4468" spans="1:10" x14ac:dyDescent="0.25">
      <c r="A4468">
        <v>2021</v>
      </c>
      <c r="B4468">
        <v>8</v>
      </c>
      <c r="C4468" t="s">
        <v>53</v>
      </c>
      <c r="D4468" t="s">
        <v>48</v>
      </c>
      <c r="E4468" t="s">
        <v>2</v>
      </c>
      <c r="F4468" t="s">
        <v>15</v>
      </c>
      <c r="G4468" t="s">
        <v>14</v>
      </c>
      <c r="H4468">
        <v>76</v>
      </c>
      <c r="I4468" s="2">
        <v>3039.2400000000002</v>
      </c>
      <c r="J4468" s="2">
        <v>380</v>
      </c>
    </row>
    <row r="4469" spans="1:10" x14ac:dyDescent="0.25">
      <c r="A4469">
        <v>2021</v>
      </c>
      <c r="B4469">
        <v>8</v>
      </c>
      <c r="C4469" t="s">
        <v>53</v>
      </c>
      <c r="D4469" t="s">
        <v>48</v>
      </c>
      <c r="E4469" t="s">
        <v>2</v>
      </c>
      <c r="F4469" t="s">
        <v>42</v>
      </c>
      <c r="G4469" t="s">
        <v>12</v>
      </c>
      <c r="H4469">
        <v>70</v>
      </c>
      <c r="I4469" s="2">
        <v>1119.3</v>
      </c>
      <c r="J4469" s="2">
        <v>140</v>
      </c>
    </row>
    <row r="4470" spans="1:10" x14ac:dyDescent="0.25">
      <c r="A4470">
        <v>2021</v>
      </c>
      <c r="B4470">
        <v>8</v>
      </c>
      <c r="C4470" t="s">
        <v>53</v>
      </c>
      <c r="D4470" t="s">
        <v>48</v>
      </c>
      <c r="E4470" t="s">
        <v>2</v>
      </c>
      <c r="F4470" t="s">
        <v>22</v>
      </c>
      <c r="G4470" t="s">
        <v>7</v>
      </c>
      <c r="H4470">
        <v>108</v>
      </c>
      <c r="I4470" s="2">
        <v>1078.92</v>
      </c>
      <c r="J4470" s="2">
        <v>324</v>
      </c>
    </row>
    <row r="4471" spans="1:10" x14ac:dyDescent="0.25">
      <c r="A4471">
        <v>2021</v>
      </c>
      <c r="B4471">
        <v>8</v>
      </c>
      <c r="C4471" t="s">
        <v>53</v>
      </c>
      <c r="D4471" t="s">
        <v>48</v>
      </c>
      <c r="E4471" t="s">
        <v>2</v>
      </c>
      <c r="F4471" t="s">
        <v>19</v>
      </c>
      <c r="G4471" t="s">
        <v>9</v>
      </c>
      <c r="H4471">
        <v>6</v>
      </c>
      <c r="I4471" s="2">
        <v>119.94</v>
      </c>
      <c r="J4471" s="2">
        <v>35.999999999999986</v>
      </c>
    </row>
    <row r="4472" spans="1:10" x14ac:dyDescent="0.25">
      <c r="A4472">
        <v>2021</v>
      </c>
      <c r="B4472">
        <v>8</v>
      </c>
      <c r="C4472" t="s">
        <v>53</v>
      </c>
      <c r="D4472" t="s">
        <v>48</v>
      </c>
      <c r="E4472" t="s">
        <v>2</v>
      </c>
      <c r="F4472" t="s">
        <v>10</v>
      </c>
      <c r="G4472" t="s">
        <v>7</v>
      </c>
      <c r="H4472">
        <v>23</v>
      </c>
      <c r="I4472" s="2">
        <v>459.77</v>
      </c>
      <c r="J4472" s="2">
        <v>114.99999999999996</v>
      </c>
    </row>
    <row r="4473" spans="1:10" x14ac:dyDescent="0.25">
      <c r="A4473">
        <v>2021</v>
      </c>
      <c r="B4473">
        <v>8</v>
      </c>
      <c r="C4473" t="s">
        <v>53</v>
      </c>
      <c r="D4473" t="s">
        <v>48</v>
      </c>
      <c r="E4473" t="s">
        <v>2</v>
      </c>
      <c r="F4473" t="s">
        <v>27</v>
      </c>
      <c r="G4473" t="s">
        <v>12</v>
      </c>
      <c r="H4473">
        <v>107</v>
      </c>
      <c r="I4473" s="2">
        <v>319.93</v>
      </c>
      <c r="J4473" s="2">
        <v>107.00000000000003</v>
      </c>
    </row>
    <row r="4474" spans="1:10" x14ac:dyDescent="0.25">
      <c r="A4474">
        <v>2021</v>
      </c>
      <c r="B4474">
        <v>8</v>
      </c>
      <c r="C4474" t="s">
        <v>53</v>
      </c>
      <c r="D4474" t="s">
        <v>48</v>
      </c>
      <c r="E4474" t="s">
        <v>2</v>
      </c>
      <c r="F4474" t="s">
        <v>37</v>
      </c>
      <c r="G4474" t="s">
        <v>12</v>
      </c>
      <c r="H4474">
        <v>1</v>
      </c>
      <c r="I4474" s="2">
        <v>24.99</v>
      </c>
      <c r="J4474" s="2">
        <v>4</v>
      </c>
    </row>
    <row r="4475" spans="1:10" x14ac:dyDescent="0.25">
      <c r="A4475">
        <v>2021</v>
      </c>
      <c r="B4475">
        <v>8</v>
      </c>
      <c r="C4475" t="s">
        <v>53</v>
      </c>
      <c r="D4475" t="s">
        <v>48</v>
      </c>
      <c r="E4475" t="s">
        <v>2</v>
      </c>
      <c r="F4475" t="s">
        <v>45</v>
      </c>
      <c r="G4475" t="s">
        <v>12</v>
      </c>
      <c r="H4475">
        <v>27</v>
      </c>
      <c r="I4475" s="2">
        <v>296.73</v>
      </c>
      <c r="J4475" s="2">
        <v>189</v>
      </c>
    </row>
    <row r="4476" spans="1:10" x14ac:dyDescent="0.25">
      <c r="A4476">
        <v>2021</v>
      </c>
      <c r="B4476">
        <v>8</v>
      </c>
      <c r="C4476" t="s">
        <v>53</v>
      </c>
      <c r="D4476" t="s">
        <v>48</v>
      </c>
      <c r="E4476" t="s">
        <v>2</v>
      </c>
      <c r="F4476" t="s">
        <v>39</v>
      </c>
      <c r="G4476" t="s">
        <v>14</v>
      </c>
      <c r="H4476">
        <v>8</v>
      </c>
      <c r="I4476" s="2">
        <v>159.91999999999999</v>
      </c>
      <c r="J4476" s="2">
        <v>87.999999999999986</v>
      </c>
    </row>
    <row r="4477" spans="1:10" x14ac:dyDescent="0.25">
      <c r="A4477">
        <v>2021</v>
      </c>
      <c r="B4477">
        <v>8</v>
      </c>
      <c r="C4477" t="s">
        <v>53</v>
      </c>
      <c r="D4477" t="s">
        <v>48</v>
      </c>
      <c r="E4477" t="s">
        <v>2</v>
      </c>
      <c r="F4477" t="s">
        <v>26</v>
      </c>
      <c r="G4477" t="s">
        <v>9</v>
      </c>
      <c r="H4477">
        <v>21</v>
      </c>
      <c r="I4477" s="2">
        <v>419.78999999999996</v>
      </c>
      <c r="J4477" s="2">
        <v>42</v>
      </c>
    </row>
    <row r="4478" spans="1:10" x14ac:dyDescent="0.25">
      <c r="A4478">
        <v>2021</v>
      </c>
      <c r="B4478">
        <v>8</v>
      </c>
      <c r="C4478" t="s">
        <v>53</v>
      </c>
      <c r="D4478" t="s">
        <v>48</v>
      </c>
      <c r="E4478" t="s">
        <v>2</v>
      </c>
      <c r="F4478" t="s">
        <v>6</v>
      </c>
      <c r="G4478" t="s">
        <v>7</v>
      </c>
      <c r="H4478">
        <v>16</v>
      </c>
      <c r="I4478" s="2">
        <v>143.84</v>
      </c>
      <c r="J4478" s="2">
        <v>16</v>
      </c>
    </row>
    <row r="4479" spans="1:10" x14ac:dyDescent="0.25">
      <c r="A4479">
        <v>2021</v>
      </c>
      <c r="B4479">
        <v>8</v>
      </c>
      <c r="C4479" t="s">
        <v>53</v>
      </c>
      <c r="D4479" t="s">
        <v>48</v>
      </c>
      <c r="E4479" t="s">
        <v>2</v>
      </c>
      <c r="F4479" t="s">
        <v>36</v>
      </c>
      <c r="G4479" t="s">
        <v>7</v>
      </c>
      <c r="H4479">
        <v>3</v>
      </c>
      <c r="I4479" s="2">
        <v>44.97</v>
      </c>
      <c r="J4479" s="2">
        <v>9</v>
      </c>
    </row>
    <row r="4480" spans="1:10" x14ac:dyDescent="0.25">
      <c r="A4480">
        <v>2021</v>
      </c>
      <c r="B4480">
        <v>8</v>
      </c>
      <c r="C4480" t="s">
        <v>53</v>
      </c>
      <c r="D4480" t="s">
        <v>48</v>
      </c>
      <c r="E4480" t="s">
        <v>2</v>
      </c>
      <c r="F4480" t="s">
        <v>16</v>
      </c>
      <c r="G4480" t="s">
        <v>14</v>
      </c>
      <c r="H4480">
        <v>27</v>
      </c>
      <c r="I4480" s="2">
        <v>350.73</v>
      </c>
      <c r="J4480" s="2">
        <v>54</v>
      </c>
    </row>
    <row r="4481" spans="1:10" x14ac:dyDescent="0.25">
      <c r="A4481">
        <v>2021</v>
      </c>
      <c r="B4481">
        <v>8</v>
      </c>
      <c r="C4481" t="s">
        <v>53</v>
      </c>
      <c r="D4481" t="s">
        <v>48</v>
      </c>
      <c r="E4481" t="s">
        <v>2</v>
      </c>
      <c r="F4481" t="s">
        <v>23</v>
      </c>
      <c r="G4481" t="s">
        <v>21</v>
      </c>
      <c r="H4481">
        <v>37</v>
      </c>
      <c r="I4481" s="2">
        <v>961.63</v>
      </c>
      <c r="J4481" s="2">
        <v>185</v>
      </c>
    </row>
    <row r="4482" spans="1:10" x14ac:dyDescent="0.25">
      <c r="A4482">
        <v>2021</v>
      </c>
      <c r="B4482">
        <v>8</v>
      </c>
      <c r="C4482" t="s">
        <v>53</v>
      </c>
      <c r="D4482" t="s">
        <v>48</v>
      </c>
      <c r="E4482" t="s">
        <v>2</v>
      </c>
      <c r="F4482" t="s">
        <v>29</v>
      </c>
      <c r="G4482" t="s">
        <v>9</v>
      </c>
      <c r="H4482">
        <v>17</v>
      </c>
      <c r="I4482" s="2">
        <v>135.83000000000001</v>
      </c>
      <c r="J4482" s="2">
        <v>68</v>
      </c>
    </row>
    <row r="4483" spans="1:10" x14ac:dyDescent="0.25">
      <c r="A4483">
        <v>2021</v>
      </c>
      <c r="B4483">
        <v>8</v>
      </c>
      <c r="C4483" t="s">
        <v>54</v>
      </c>
      <c r="D4483" t="s">
        <v>48</v>
      </c>
      <c r="E4483" t="s">
        <v>1</v>
      </c>
      <c r="F4483" t="s">
        <v>13</v>
      </c>
      <c r="G4483" t="s">
        <v>14</v>
      </c>
      <c r="H4483">
        <v>35</v>
      </c>
      <c r="I4483" s="2">
        <v>559.65</v>
      </c>
      <c r="J4483" s="2">
        <v>210</v>
      </c>
    </row>
    <row r="4484" spans="1:10" x14ac:dyDescent="0.25">
      <c r="A4484">
        <v>2021</v>
      </c>
      <c r="B4484">
        <v>8</v>
      </c>
      <c r="C4484" t="s">
        <v>54</v>
      </c>
      <c r="D4484" t="s">
        <v>48</v>
      </c>
      <c r="E4484" t="s">
        <v>1</v>
      </c>
      <c r="F4484" t="s">
        <v>24</v>
      </c>
      <c r="G4484" t="s">
        <v>14</v>
      </c>
      <c r="H4484">
        <v>35</v>
      </c>
      <c r="I4484" s="2">
        <v>454.65000000000003</v>
      </c>
      <c r="J4484" s="2">
        <v>105</v>
      </c>
    </row>
    <row r="4485" spans="1:10" x14ac:dyDescent="0.25">
      <c r="A4485">
        <v>2021</v>
      </c>
      <c r="B4485">
        <v>8</v>
      </c>
      <c r="C4485" t="s">
        <v>54</v>
      </c>
      <c r="D4485" t="s">
        <v>48</v>
      </c>
      <c r="E4485" t="s">
        <v>1</v>
      </c>
      <c r="F4485" t="s">
        <v>34</v>
      </c>
      <c r="G4485" t="s">
        <v>12</v>
      </c>
      <c r="H4485">
        <v>36</v>
      </c>
      <c r="I4485" s="2">
        <v>143.64000000000001</v>
      </c>
      <c r="J4485" s="2">
        <v>72</v>
      </c>
    </row>
    <row r="4486" spans="1:10" x14ac:dyDescent="0.25">
      <c r="A4486">
        <v>2021</v>
      </c>
      <c r="B4486">
        <v>8</v>
      </c>
      <c r="C4486" t="s">
        <v>54</v>
      </c>
      <c r="D4486" t="s">
        <v>48</v>
      </c>
      <c r="E4486" t="s">
        <v>1</v>
      </c>
      <c r="F4486" t="s">
        <v>20</v>
      </c>
      <c r="G4486" t="s">
        <v>21</v>
      </c>
      <c r="H4486">
        <v>91</v>
      </c>
      <c r="I4486" s="2">
        <v>1364.09</v>
      </c>
      <c r="J4486" s="2">
        <v>728</v>
      </c>
    </row>
    <row r="4487" spans="1:10" x14ac:dyDescent="0.25">
      <c r="A4487">
        <v>2021</v>
      </c>
      <c r="B4487">
        <v>8</v>
      </c>
      <c r="C4487" t="s">
        <v>54</v>
      </c>
      <c r="D4487" t="s">
        <v>48</v>
      </c>
      <c r="E4487" t="s">
        <v>1</v>
      </c>
      <c r="F4487" t="s">
        <v>25</v>
      </c>
      <c r="G4487" t="s">
        <v>7</v>
      </c>
      <c r="H4487">
        <v>51</v>
      </c>
      <c r="I4487" s="2">
        <v>815.49</v>
      </c>
      <c r="J4487" s="2">
        <v>204</v>
      </c>
    </row>
    <row r="4488" spans="1:10" x14ac:dyDescent="0.25">
      <c r="A4488">
        <v>2021</v>
      </c>
      <c r="B4488">
        <v>8</v>
      </c>
      <c r="C4488" t="s">
        <v>54</v>
      </c>
      <c r="D4488" t="s">
        <v>48</v>
      </c>
      <c r="E4488" t="s">
        <v>1</v>
      </c>
      <c r="F4488" t="s">
        <v>8</v>
      </c>
      <c r="G4488" t="s">
        <v>9</v>
      </c>
      <c r="H4488">
        <v>55</v>
      </c>
      <c r="I4488" s="2">
        <v>384.45</v>
      </c>
      <c r="J4488" s="2">
        <v>165</v>
      </c>
    </row>
    <row r="4489" spans="1:10" x14ac:dyDescent="0.25">
      <c r="A4489">
        <v>2021</v>
      </c>
      <c r="B4489">
        <v>8</v>
      </c>
      <c r="C4489" t="s">
        <v>54</v>
      </c>
      <c r="D4489" t="s">
        <v>48</v>
      </c>
      <c r="E4489" t="s">
        <v>1</v>
      </c>
      <c r="F4489" t="s">
        <v>17</v>
      </c>
      <c r="G4489" t="s">
        <v>14</v>
      </c>
      <c r="H4489">
        <v>120</v>
      </c>
      <c r="I4489" s="2">
        <v>1318.8</v>
      </c>
      <c r="J4489" s="2">
        <v>120</v>
      </c>
    </row>
    <row r="4490" spans="1:10" x14ac:dyDescent="0.25">
      <c r="A4490">
        <v>2021</v>
      </c>
      <c r="B4490">
        <v>8</v>
      </c>
      <c r="C4490" t="s">
        <v>54</v>
      </c>
      <c r="D4490" t="s">
        <v>48</v>
      </c>
      <c r="E4490" t="s">
        <v>1</v>
      </c>
      <c r="F4490" t="s">
        <v>28</v>
      </c>
      <c r="G4490" t="s">
        <v>14</v>
      </c>
      <c r="H4490">
        <v>33</v>
      </c>
      <c r="I4490" s="2">
        <v>494.67</v>
      </c>
      <c r="J4490" s="2">
        <v>132</v>
      </c>
    </row>
    <row r="4491" spans="1:10" x14ac:dyDescent="0.25">
      <c r="A4491">
        <v>2021</v>
      </c>
      <c r="B4491">
        <v>8</v>
      </c>
      <c r="C4491" t="s">
        <v>54</v>
      </c>
      <c r="D4491" t="s">
        <v>48</v>
      </c>
      <c r="E4491" t="s">
        <v>1</v>
      </c>
      <c r="F4491" t="s">
        <v>40</v>
      </c>
      <c r="G4491" t="s">
        <v>21</v>
      </c>
      <c r="H4491">
        <v>15</v>
      </c>
      <c r="I4491" s="2">
        <v>314.84999999999997</v>
      </c>
      <c r="J4491" s="2">
        <v>89.999999999999972</v>
      </c>
    </row>
    <row r="4492" spans="1:10" x14ac:dyDescent="0.25">
      <c r="A4492">
        <v>2021</v>
      </c>
      <c r="B4492">
        <v>8</v>
      </c>
      <c r="C4492" t="s">
        <v>54</v>
      </c>
      <c r="D4492" t="s">
        <v>48</v>
      </c>
      <c r="E4492" t="s">
        <v>1</v>
      </c>
      <c r="F4492" t="s">
        <v>35</v>
      </c>
      <c r="G4492" t="s">
        <v>14</v>
      </c>
      <c r="H4492">
        <v>38</v>
      </c>
      <c r="I4492" s="2">
        <v>227.62</v>
      </c>
      <c r="J4492" s="2">
        <v>76</v>
      </c>
    </row>
    <row r="4493" spans="1:10" x14ac:dyDescent="0.25">
      <c r="A4493">
        <v>2021</v>
      </c>
      <c r="B4493">
        <v>8</v>
      </c>
      <c r="C4493" t="s">
        <v>54</v>
      </c>
      <c r="D4493" t="s">
        <v>48</v>
      </c>
      <c r="E4493" t="s">
        <v>1</v>
      </c>
      <c r="F4493" t="s">
        <v>31</v>
      </c>
      <c r="G4493" t="s">
        <v>12</v>
      </c>
      <c r="H4493">
        <v>9</v>
      </c>
      <c r="I4493" s="2">
        <v>179.91</v>
      </c>
      <c r="J4493" s="2">
        <v>53.999999999999986</v>
      </c>
    </row>
    <row r="4494" spans="1:10" x14ac:dyDescent="0.25">
      <c r="A4494">
        <v>2021</v>
      </c>
      <c r="B4494">
        <v>8</v>
      </c>
      <c r="C4494" t="s">
        <v>54</v>
      </c>
      <c r="D4494" t="s">
        <v>48</v>
      </c>
      <c r="E4494" t="s">
        <v>1</v>
      </c>
      <c r="F4494" t="s">
        <v>15</v>
      </c>
      <c r="G4494" t="s">
        <v>14</v>
      </c>
      <c r="H4494">
        <v>14</v>
      </c>
      <c r="I4494" s="2">
        <v>559.86</v>
      </c>
      <c r="J4494" s="2">
        <v>70</v>
      </c>
    </row>
    <row r="4495" spans="1:10" x14ac:dyDescent="0.25">
      <c r="A4495">
        <v>2021</v>
      </c>
      <c r="B4495">
        <v>8</v>
      </c>
      <c r="C4495" t="s">
        <v>54</v>
      </c>
      <c r="D4495" t="s">
        <v>48</v>
      </c>
      <c r="E4495" t="s">
        <v>1</v>
      </c>
      <c r="F4495" t="s">
        <v>42</v>
      </c>
      <c r="G4495" t="s">
        <v>12</v>
      </c>
      <c r="H4495">
        <v>28</v>
      </c>
      <c r="I4495" s="2">
        <v>447.72</v>
      </c>
      <c r="J4495" s="2">
        <v>56</v>
      </c>
    </row>
    <row r="4496" spans="1:10" x14ac:dyDescent="0.25">
      <c r="A4496">
        <v>2021</v>
      </c>
      <c r="B4496">
        <v>8</v>
      </c>
      <c r="C4496" t="s">
        <v>54</v>
      </c>
      <c r="D4496" t="s">
        <v>48</v>
      </c>
      <c r="E4496" t="s">
        <v>1</v>
      </c>
      <c r="F4496" t="s">
        <v>22</v>
      </c>
      <c r="G4496" t="s">
        <v>7</v>
      </c>
      <c r="H4496">
        <v>2</v>
      </c>
      <c r="I4496" s="2">
        <v>19.98</v>
      </c>
      <c r="J4496" s="2">
        <v>6</v>
      </c>
    </row>
    <row r="4497" spans="1:10" x14ac:dyDescent="0.25">
      <c r="A4497">
        <v>2021</v>
      </c>
      <c r="B4497">
        <v>8</v>
      </c>
      <c r="C4497" t="s">
        <v>54</v>
      </c>
      <c r="D4497" t="s">
        <v>48</v>
      </c>
      <c r="E4497" t="s">
        <v>1</v>
      </c>
      <c r="F4497" t="s">
        <v>41</v>
      </c>
      <c r="G4497" t="s">
        <v>14</v>
      </c>
      <c r="H4497">
        <v>30</v>
      </c>
      <c r="I4497" s="2">
        <v>299.7</v>
      </c>
      <c r="J4497" s="2">
        <v>150</v>
      </c>
    </row>
    <row r="4498" spans="1:10" x14ac:dyDescent="0.25">
      <c r="A4498">
        <v>2021</v>
      </c>
      <c r="B4498">
        <v>8</v>
      </c>
      <c r="C4498" t="s">
        <v>54</v>
      </c>
      <c r="D4498" t="s">
        <v>48</v>
      </c>
      <c r="E4498" t="s">
        <v>1</v>
      </c>
      <c r="F4498" t="s">
        <v>10</v>
      </c>
      <c r="G4498" t="s">
        <v>7</v>
      </c>
      <c r="H4498">
        <v>19</v>
      </c>
      <c r="I4498" s="2">
        <v>379.80999999999995</v>
      </c>
      <c r="J4498" s="2">
        <v>94.999999999999972</v>
      </c>
    </row>
    <row r="4499" spans="1:10" x14ac:dyDescent="0.25">
      <c r="A4499">
        <v>2021</v>
      </c>
      <c r="B4499">
        <v>8</v>
      </c>
      <c r="C4499" t="s">
        <v>54</v>
      </c>
      <c r="D4499" t="s">
        <v>48</v>
      </c>
      <c r="E4499" t="s">
        <v>1</v>
      </c>
      <c r="F4499" t="s">
        <v>27</v>
      </c>
      <c r="G4499" t="s">
        <v>12</v>
      </c>
      <c r="H4499">
        <v>50</v>
      </c>
      <c r="I4499" s="2">
        <v>149.5</v>
      </c>
      <c r="J4499" s="2">
        <v>50.000000000000014</v>
      </c>
    </row>
    <row r="4500" spans="1:10" x14ac:dyDescent="0.25">
      <c r="A4500">
        <v>2021</v>
      </c>
      <c r="B4500">
        <v>8</v>
      </c>
      <c r="C4500" t="s">
        <v>54</v>
      </c>
      <c r="D4500" t="s">
        <v>48</v>
      </c>
      <c r="E4500" t="s">
        <v>1</v>
      </c>
      <c r="F4500" t="s">
        <v>11</v>
      </c>
      <c r="G4500" t="s">
        <v>12</v>
      </c>
      <c r="H4500">
        <v>23</v>
      </c>
      <c r="I4500" s="2">
        <v>114.77000000000001</v>
      </c>
      <c r="J4500" s="2">
        <v>23</v>
      </c>
    </row>
    <row r="4501" spans="1:10" x14ac:dyDescent="0.25">
      <c r="A4501">
        <v>2021</v>
      </c>
      <c r="B4501">
        <v>8</v>
      </c>
      <c r="C4501" t="s">
        <v>54</v>
      </c>
      <c r="D4501" t="s">
        <v>48</v>
      </c>
      <c r="E4501" t="s">
        <v>1</v>
      </c>
      <c r="F4501" t="s">
        <v>45</v>
      </c>
      <c r="G4501" t="s">
        <v>12</v>
      </c>
      <c r="H4501">
        <v>16</v>
      </c>
      <c r="I4501" s="2">
        <v>175.84</v>
      </c>
      <c r="J4501" s="2">
        <v>112</v>
      </c>
    </row>
    <row r="4502" spans="1:10" x14ac:dyDescent="0.25">
      <c r="A4502">
        <v>2021</v>
      </c>
      <c r="B4502">
        <v>8</v>
      </c>
      <c r="C4502" t="s">
        <v>54</v>
      </c>
      <c r="D4502" t="s">
        <v>48</v>
      </c>
      <c r="E4502" t="s">
        <v>1</v>
      </c>
      <c r="F4502" t="s">
        <v>39</v>
      </c>
      <c r="G4502" t="s">
        <v>14</v>
      </c>
      <c r="H4502">
        <v>3</v>
      </c>
      <c r="I4502" s="2">
        <v>59.97</v>
      </c>
      <c r="J4502" s="2">
        <v>32.999999999999993</v>
      </c>
    </row>
    <row r="4503" spans="1:10" x14ac:dyDescent="0.25">
      <c r="A4503">
        <v>2021</v>
      </c>
      <c r="B4503">
        <v>8</v>
      </c>
      <c r="C4503" t="s">
        <v>54</v>
      </c>
      <c r="D4503" t="s">
        <v>48</v>
      </c>
      <c r="E4503" t="s">
        <v>1</v>
      </c>
      <c r="F4503" t="s">
        <v>26</v>
      </c>
      <c r="G4503" t="s">
        <v>9</v>
      </c>
      <c r="H4503">
        <v>12</v>
      </c>
      <c r="I4503" s="2">
        <v>239.88</v>
      </c>
      <c r="J4503" s="2">
        <v>24</v>
      </c>
    </row>
    <row r="4504" spans="1:10" x14ac:dyDescent="0.25">
      <c r="A4504">
        <v>2021</v>
      </c>
      <c r="B4504">
        <v>8</v>
      </c>
      <c r="C4504" t="s">
        <v>54</v>
      </c>
      <c r="D4504" t="s">
        <v>48</v>
      </c>
      <c r="E4504" t="s">
        <v>1</v>
      </c>
      <c r="F4504" t="s">
        <v>6</v>
      </c>
      <c r="G4504" t="s">
        <v>7</v>
      </c>
      <c r="H4504">
        <v>6</v>
      </c>
      <c r="I4504" s="2">
        <v>53.94</v>
      </c>
      <c r="J4504" s="2">
        <v>6</v>
      </c>
    </row>
    <row r="4505" spans="1:10" x14ac:dyDescent="0.25">
      <c r="A4505">
        <v>2021</v>
      </c>
      <c r="B4505">
        <v>8</v>
      </c>
      <c r="C4505" t="s">
        <v>54</v>
      </c>
      <c r="D4505" t="s">
        <v>48</v>
      </c>
      <c r="E4505" t="s">
        <v>1</v>
      </c>
      <c r="F4505" t="s">
        <v>36</v>
      </c>
      <c r="G4505" t="s">
        <v>7</v>
      </c>
      <c r="H4505">
        <v>24</v>
      </c>
      <c r="I4505" s="2">
        <v>359.76</v>
      </c>
      <c r="J4505" s="2">
        <v>72</v>
      </c>
    </row>
    <row r="4506" spans="1:10" x14ac:dyDescent="0.25">
      <c r="A4506">
        <v>2021</v>
      </c>
      <c r="B4506">
        <v>8</v>
      </c>
      <c r="C4506" t="s">
        <v>54</v>
      </c>
      <c r="D4506" t="s">
        <v>48</v>
      </c>
      <c r="E4506" t="s">
        <v>1</v>
      </c>
      <c r="F4506" t="s">
        <v>23</v>
      </c>
      <c r="G4506" t="s">
        <v>21</v>
      </c>
      <c r="H4506">
        <v>39</v>
      </c>
      <c r="I4506" s="2">
        <v>1013.6099999999999</v>
      </c>
      <c r="J4506" s="2">
        <v>195</v>
      </c>
    </row>
    <row r="4507" spans="1:10" x14ac:dyDescent="0.25">
      <c r="A4507">
        <v>2021</v>
      </c>
      <c r="B4507">
        <v>8</v>
      </c>
      <c r="C4507" t="s">
        <v>58</v>
      </c>
      <c r="D4507" t="s">
        <v>5</v>
      </c>
      <c r="E4507" t="s">
        <v>1</v>
      </c>
      <c r="F4507" t="s">
        <v>13</v>
      </c>
      <c r="G4507" t="s">
        <v>14</v>
      </c>
      <c r="H4507">
        <v>24</v>
      </c>
      <c r="I4507" s="2">
        <v>383.76</v>
      </c>
      <c r="J4507" s="2">
        <v>144</v>
      </c>
    </row>
    <row r="4508" spans="1:10" x14ac:dyDescent="0.25">
      <c r="A4508">
        <v>2021</v>
      </c>
      <c r="B4508">
        <v>8</v>
      </c>
      <c r="C4508" t="s">
        <v>58</v>
      </c>
      <c r="D4508" t="s">
        <v>5</v>
      </c>
      <c r="E4508" t="s">
        <v>1</v>
      </c>
      <c r="F4508" t="s">
        <v>24</v>
      </c>
      <c r="G4508" t="s">
        <v>14</v>
      </c>
      <c r="H4508">
        <v>103</v>
      </c>
      <c r="I4508" s="2">
        <v>1337.97</v>
      </c>
      <c r="J4508" s="2">
        <v>309</v>
      </c>
    </row>
    <row r="4509" spans="1:10" x14ac:dyDescent="0.25">
      <c r="A4509">
        <v>2021</v>
      </c>
      <c r="B4509">
        <v>8</v>
      </c>
      <c r="C4509" t="s">
        <v>58</v>
      </c>
      <c r="D4509" t="s">
        <v>5</v>
      </c>
      <c r="E4509" t="s">
        <v>1</v>
      </c>
      <c r="F4509" t="s">
        <v>34</v>
      </c>
      <c r="G4509" t="s">
        <v>12</v>
      </c>
      <c r="H4509">
        <v>52</v>
      </c>
      <c r="I4509" s="2">
        <v>207.48000000000002</v>
      </c>
      <c r="J4509" s="2">
        <v>104</v>
      </c>
    </row>
    <row r="4510" spans="1:10" x14ac:dyDescent="0.25">
      <c r="A4510">
        <v>2021</v>
      </c>
      <c r="B4510">
        <v>8</v>
      </c>
      <c r="C4510" t="s">
        <v>58</v>
      </c>
      <c r="D4510" t="s">
        <v>5</v>
      </c>
      <c r="E4510" t="s">
        <v>1</v>
      </c>
      <c r="F4510" t="s">
        <v>20</v>
      </c>
      <c r="G4510" t="s">
        <v>21</v>
      </c>
      <c r="H4510">
        <v>38</v>
      </c>
      <c r="I4510" s="2">
        <v>569.62</v>
      </c>
      <c r="J4510" s="2">
        <v>304</v>
      </c>
    </row>
    <row r="4511" spans="1:10" x14ac:dyDescent="0.25">
      <c r="A4511">
        <v>2021</v>
      </c>
      <c r="B4511">
        <v>8</v>
      </c>
      <c r="C4511" t="s">
        <v>58</v>
      </c>
      <c r="D4511" t="s">
        <v>5</v>
      </c>
      <c r="E4511" t="s">
        <v>1</v>
      </c>
      <c r="F4511" t="s">
        <v>25</v>
      </c>
      <c r="G4511" t="s">
        <v>7</v>
      </c>
      <c r="H4511">
        <v>32</v>
      </c>
      <c r="I4511" s="2">
        <v>511.68</v>
      </c>
      <c r="J4511" s="2">
        <v>128</v>
      </c>
    </row>
    <row r="4512" spans="1:10" x14ac:dyDescent="0.25">
      <c r="A4512">
        <v>2021</v>
      </c>
      <c r="B4512">
        <v>8</v>
      </c>
      <c r="C4512" t="s">
        <v>58</v>
      </c>
      <c r="D4512" t="s">
        <v>5</v>
      </c>
      <c r="E4512" t="s">
        <v>1</v>
      </c>
      <c r="F4512" t="s">
        <v>8</v>
      </c>
      <c r="G4512" t="s">
        <v>9</v>
      </c>
      <c r="H4512">
        <v>29</v>
      </c>
      <c r="I4512" s="2">
        <v>202.71</v>
      </c>
      <c r="J4512" s="2">
        <v>87</v>
      </c>
    </row>
    <row r="4513" spans="1:10" x14ac:dyDescent="0.25">
      <c r="A4513">
        <v>2021</v>
      </c>
      <c r="B4513">
        <v>8</v>
      </c>
      <c r="C4513" t="s">
        <v>58</v>
      </c>
      <c r="D4513" t="s">
        <v>5</v>
      </c>
      <c r="E4513" t="s">
        <v>1</v>
      </c>
      <c r="F4513" t="s">
        <v>17</v>
      </c>
      <c r="G4513" t="s">
        <v>14</v>
      </c>
      <c r="H4513">
        <v>52</v>
      </c>
      <c r="I4513" s="2">
        <v>571.48</v>
      </c>
      <c r="J4513" s="2">
        <v>52</v>
      </c>
    </row>
    <row r="4514" spans="1:10" x14ac:dyDescent="0.25">
      <c r="A4514">
        <v>2021</v>
      </c>
      <c r="B4514">
        <v>8</v>
      </c>
      <c r="C4514" t="s">
        <v>58</v>
      </c>
      <c r="D4514" t="s">
        <v>5</v>
      </c>
      <c r="E4514" t="s">
        <v>1</v>
      </c>
      <c r="F4514" t="s">
        <v>28</v>
      </c>
      <c r="G4514" t="s">
        <v>14</v>
      </c>
      <c r="H4514">
        <v>46</v>
      </c>
      <c r="I4514" s="2">
        <v>689.54</v>
      </c>
      <c r="J4514" s="2">
        <v>184</v>
      </c>
    </row>
    <row r="4515" spans="1:10" x14ac:dyDescent="0.25">
      <c r="A4515">
        <v>2021</v>
      </c>
      <c r="B4515">
        <v>8</v>
      </c>
      <c r="C4515" t="s">
        <v>58</v>
      </c>
      <c r="D4515" t="s">
        <v>5</v>
      </c>
      <c r="E4515" t="s">
        <v>1</v>
      </c>
      <c r="F4515" t="s">
        <v>43</v>
      </c>
      <c r="G4515" t="s">
        <v>12</v>
      </c>
      <c r="H4515">
        <v>30</v>
      </c>
      <c r="I4515" s="2">
        <v>629.69999999999993</v>
      </c>
      <c r="J4515" s="2">
        <v>299.99999999999994</v>
      </c>
    </row>
    <row r="4516" spans="1:10" x14ac:dyDescent="0.25">
      <c r="A4516">
        <v>2021</v>
      </c>
      <c r="B4516">
        <v>8</v>
      </c>
      <c r="C4516" t="s">
        <v>58</v>
      </c>
      <c r="D4516" t="s">
        <v>5</v>
      </c>
      <c r="E4516" t="s">
        <v>1</v>
      </c>
      <c r="F4516" t="s">
        <v>44</v>
      </c>
      <c r="G4516" t="s">
        <v>7</v>
      </c>
      <c r="H4516">
        <v>21</v>
      </c>
      <c r="I4516" s="2">
        <v>251.79</v>
      </c>
      <c r="J4516" s="2">
        <v>63</v>
      </c>
    </row>
    <row r="4517" spans="1:10" x14ac:dyDescent="0.25">
      <c r="A4517">
        <v>2021</v>
      </c>
      <c r="B4517">
        <v>8</v>
      </c>
      <c r="C4517" t="s">
        <v>58</v>
      </c>
      <c r="D4517" t="s">
        <v>5</v>
      </c>
      <c r="E4517" t="s">
        <v>1</v>
      </c>
      <c r="F4517" t="s">
        <v>40</v>
      </c>
      <c r="G4517" t="s">
        <v>21</v>
      </c>
      <c r="H4517">
        <v>19</v>
      </c>
      <c r="I4517" s="2">
        <v>398.80999999999995</v>
      </c>
      <c r="J4517" s="2">
        <v>113.99999999999997</v>
      </c>
    </row>
    <row r="4518" spans="1:10" x14ac:dyDescent="0.25">
      <c r="A4518">
        <v>2021</v>
      </c>
      <c r="B4518">
        <v>8</v>
      </c>
      <c r="C4518" t="s">
        <v>58</v>
      </c>
      <c r="D4518" t="s">
        <v>5</v>
      </c>
      <c r="E4518" t="s">
        <v>1</v>
      </c>
      <c r="F4518" t="s">
        <v>32</v>
      </c>
      <c r="G4518" t="s">
        <v>9</v>
      </c>
      <c r="H4518">
        <v>11</v>
      </c>
      <c r="I4518" s="2">
        <v>120.89</v>
      </c>
      <c r="J4518" s="2">
        <v>55</v>
      </c>
    </row>
    <row r="4519" spans="1:10" x14ac:dyDescent="0.25">
      <c r="A4519">
        <v>2021</v>
      </c>
      <c r="B4519">
        <v>8</v>
      </c>
      <c r="C4519" t="s">
        <v>58</v>
      </c>
      <c r="D4519" t="s">
        <v>5</v>
      </c>
      <c r="E4519" t="s">
        <v>1</v>
      </c>
      <c r="F4519" t="s">
        <v>35</v>
      </c>
      <c r="G4519" t="s">
        <v>14</v>
      </c>
      <c r="H4519">
        <v>24</v>
      </c>
      <c r="I4519" s="2">
        <v>143.76</v>
      </c>
      <c r="J4519" s="2">
        <v>48</v>
      </c>
    </row>
    <row r="4520" spans="1:10" x14ac:dyDescent="0.25">
      <c r="A4520">
        <v>2021</v>
      </c>
      <c r="B4520">
        <v>8</v>
      </c>
      <c r="C4520" t="s">
        <v>58</v>
      </c>
      <c r="D4520" t="s">
        <v>5</v>
      </c>
      <c r="E4520" t="s">
        <v>1</v>
      </c>
      <c r="F4520" t="s">
        <v>31</v>
      </c>
      <c r="G4520" t="s">
        <v>12</v>
      </c>
      <c r="H4520">
        <v>48</v>
      </c>
      <c r="I4520" s="2">
        <v>959.52</v>
      </c>
      <c r="J4520" s="2">
        <v>287.99999999999989</v>
      </c>
    </row>
    <row r="4521" spans="1:10" x14ac:dyDescent="0.25">
      <c r="A4521">
        <v>2021</v>
      </c>
      <c r="B4521">
        <v>8</v>
      </c>
      <c r="C4521" t="s">
        <v>58</v>
      </c>
      <c r="D4521" t="s">
        <v>5</v>
      </c>
      <c r="E4521" t="s">
        <v>1</v>
      </c>
      <c r="F4521" t="s">
        <v>15</v>
      </c>
      <c r="G4521" t="s">
        <v>14</v>
      </c>
      <c r="H4521">
        <v>99</v>
      </c>
      <c r="I4521" s="2">
        <v>3959.01</v>
      </c>
      <c r="J4521" s="2">
        <v>495</v>
      </c>
    </row>
    <row r="4522" spans="1:10" x14ac:dyDescent="0.25">
      <c r="A4522">
        <v>2021</v>
      </c>
      <c r="B4522">
        <v>8</v>
      </c>
      <c r="C4522" t="s">
        <v>58</v>
      </c>
      <c r="D4522" t="s">
        <v>5</v>
      </c>
      <c r="E4522" t="s">
        <v>1</v>
      </c>
      <c r="F4522" t="s">
        <v>42</v>
      </c>
      <c r="G4522" t="s">
        <v>12</v>
      </c>
      <c r="H4522">
        <v>90</v>
      </c>
      <c r="I4522" s="2">
        <v>1439.1</v>
      </c>
      <c r="J4522" s="2">
        <v>180</v>
      </c>
    </row>
    <row r="4523" spans="1:10" x14ac:dyDescent="0.25">
      <c r="A4523">
        <v>2021</v>
      </c>
      <c r="B4523">
        <v>8</v>
      </c>
      <c r="C4523" t="s">
        <v>58</v>
      </c>
      <c r="D4523" t="s">
        <v>5</v>
      </c>
      <c r="E4523" t="s">
        <v>1</v>
      </c>
      <c r="F4523" t="s">
        <v>22</v>
      </c>
      <c r="G4523" t="s">
        <v>7</v>
      </c>
      <c r="H4523">
        <v>20</v>
      </c>
      <c r="I4523" s="2">
        <v>199.8</v>
      </c>
      <c r="J4523" s="2">
        <v>60</v>
      </c>
    </row>
    <row r="4524" spans="1:10" x14ac:dyDescent="0.25">
      <c r="A4524">
        <v>2021</v>
      </c>
      <c r="B4524">
        <v>8</v>
      </c>
      <c r="C4524" t="s">
        <v>58</v>
      </c>
      <c r="D4524" t="s">
        <v>5</v>
      </c>
      <c r="E4524" t="s">
        <v>1</v>
      </c>
      <c r="F4524" t="s">
        <v>41</v>
      </c>
      <c r="G4524" t="s">
        <v>14</v>
      </c>
      <c r="H4524">
        <v>74</v>
      </c>
      <c r="I4524" s="2">
        <v>739.26</v>
      </c>
      <c r="J4524" s="2">
        <v>370</v>
      </c>
    </row>
    <row r="4525" spans="1:10" x14ac:dyDescent="0.25">
      <c r="A4525">
        <v>2021</v>
      </c>
      <c r="B4525">
        <v>8</v>
      </c>
      <c r="C4525" t="s">
        <v>58</v>
      </c>
      <c r="D4525" t="s">
        <v>5</v>
      </c>
      <c r="E4525" t="s">
        <v>1</v>
      </c>
      <c r="F4525" t="s">
        <v>10</v>
      </c>
      <c r="G4525" t="s">
        <v>7</v>
      </c>
      <c r="H4525">
        <v>48</v>
      </c>
      <c r="I4525" s="2">
        <v>959.52</v>
      </c>
      <c r="J4525" s="2">
        <v>239.99999999999991</v>
      </c>
    </row>
    <row r="4526" spans="1:10" x14ac:dyDescent="0.25">
      <c r="A4526">
        <v>2021</v>
      </c>
      <c r="B4526">
        <v>8</v>
      </c>
      <c r="C4526" t="s">
        <v>58</v>
      </c>
      <c r="D4526" t="s">
        <v>5</v>
      </c>
      <c r="E4526" t="s">
        <v>1</v>
      </c>
      <c r="F4526" t="s">
        <v>27</v>
      </c>
      <c r="G4526" t="s">
        <v>12</v>
      </c>
      <c r="H4526">
        <v>104</v>
      </c>
      <c r="I4526" s="2">
        <v>310.96000000000004</v>
      </c>
      <c r="J4526" s="2">
        <v>104.00000000000003</v>
      </c>
    </row>
    <row r="4527" spans="1:10" x14ac:dyDescent="0.25">
      <c r="A4527">
        <v>2021</v>
      </c>
      <c r="B4527">
        <v>8</v>
      </c>
      <c r="C4527" t="s">
        <v>58</v>
      </c>
      <c r="D4527" t="s">
        <v>5</v>
      </c>
      <c r="E4527" t="s">
        <v>1</v>
      </c>
      <c r="F4527" t="s">
        <v>37</v>
      </c>
      <c r="G4527" t="s">
        <v>12</v>
      </c>
      <c r="H4527">
        <v>16</v>
      </c>
      <c r="I4527" s="2">
        <v>399.84</v>
      </c>
      <c r="J4527" s="2">
        <v>64</v>
      </c>
    </row>
    <row r="4528" spans="1:10" x14ac:dyDescent="0.25">
      <c r="A4528">
        <v>2021</v>
      </c>
      <c r="B4528">
        <v>8</v>
      </c>
      <c r="C4528" t="s">
        <v>58</v>
      </c>
      <c r="D4528" t="s">
        <v>5</v>
      </c>
      <c r="E4528" t="s">
        <v>1</v>
      </c>
      <c r="F4528" t="s">
        <v>11</v>
      </c>
      <c r="G4528" t="s">
        <v>12</v>
      </c>
      <c r="H4528">
        <v>37</v>
      </c>
      <c r="I4528" s="2">
        <v>184.63</v>
      </c>
      <c r="J4528" s="2">
        <v>37</v>
      </c>
    </row>
    <row r="4529" spans="1:10" x14ac:dyDescent="0.25">
      <c r="A4529">
        <v>2021</v>
      </c>
      <c r="B4529">
        <v>8</v>
      </c>
      <c r="C4529" t="s">
        <v>58</v>
      </c>
      <c r="D4529" t="s">
        <v>5</v>
      </c>
      <c r="E4529" t="s">
        <v>1</v>
      </c>
      <c r="F4529" t="s">
        <v>45</v>
      </c>
      <c r="G4529" t="s">
        <v>12</v>
      </c>
      <c r="H4529">
        <v>64</v>
      </c>
      <c r="I4529" s="2">
        <v>703.36</v>
      </c>
      <c r="J4529" s="2">
        <v>448</v>
      </c>
    </row>
    <row r="4530" spans="1:10" x14ac:dyDescent="0.25">
      <c r="A4530">
        <v>2021</v>
      </c>
      <c r="B4530">
        <v>8</v>
      </c>
      <c r="C4530" t="s">
        <v>58</v>
      </c>
      <c r="D4530" t="s">
        <v>5</v>
      </c>
      <c r="E4530" t="s">
        <v>1</v>
      </c>
      <c r="F4530" t="s">
        <v>39</v>
      </c>
      <c r="G4530" t="s">
        <v>14</v>
      </c>
      <c r="H4530">
        <v>1</v>
      </c>
      <c r="I4530" s="2">
        <v>19.989999999999998</v>
      </c>
      <c r="J4530" s="2">
        <v>10.999999999999998</v>
      </c>
    </row>
    <row r="4531" spans="1:10" x14ac:dyDescent="0.25">
      <c r="A4531">
        <v>2021</v>
      </c>
      <c r="B4531">
        <v>8</v>
      </c>
      <c r="C4531" t="s">
        <v>58</v>
      </c>
      <c r="D4531" t="s">
        <v>5</v>
      </c>
      <c r="E4531" t="s">
        <v>1</v>
      </c>
      <c r="F4531" t="s">
        <v>26</v>
      </c>
      <c r="G4531" t="s">
        <v>9</v>
      </c>
      <c r="H4531">
        <v>19</v>
      </c>
      <c r="I4531" s="2">
        <v>379.80999999999995</v>
      </c>
      <c r="J4531" s="2">
        <v>38</v>
      </c>
    </row>
    <row r="4532" spans="1:10" x14ac:dyDescent="0.25">
      <c r="A4532">
        <v>2021</v>
      </c>
      <c r="B4532">
        <v>8</v>
      </c>
      <c r="C4532" t="s">
        <v>58</v>
      </c>
      <c r="D4532" t="s">
        <v>5</v>
      </c>
      <c r="E4532" t="s">
        <v>1</v>
      </c>
      <c r="F4532" t="s">
        <v>6</v>
      </c>
      <c r="G4532" t="s">
        <v>7</v>
      </c>
      <c r="H4532">
        <v>186</v>
      </c>
      <c r="I4532" s="2">
        <v>1672.14</v>
      </c>
      <c r="J4532" s="2">
        <v>186</v>
      </c>
    </row>
    <row r="4533" spans="1:10" x14ac:dyDescent="0.25">
      <c r="A4533">
        <v>2021</v>
      </c>
      <c r="B4533">
        <v>8</v>
      </c>
      <c r="C4533" t="s">
        <v>58</v>
      </c>
      <c r="D4533" t="s">
        <v>5</v>
      </c>
      <c r="E4533" t="s">
        <v>1</v>
      </c>
      <c r="F4533" t="s">
        <v>36</v>
      </c>
      <c r="G4533" t="s">
        <v>7</v>
      </c>
      <c r="H4533">
        <v>6</v>
      </c>
      <c r="I4533" s="2">
        <v>89.94</v>
      </c>
      <c r="J4533" s="2">
        <v>18</v>
      </c>
    </row>
    <row r="4534" spans="1:10" x14ac:dyDescent="0.25">
      <c r="A4534">
        <v>2021</v>
      </c>
      <c r="B4534">
        <v>8</v>
      </c>
      <c r="C4534" t="s">
        <v>58</v>
      </c>
      <c r="D4534" t="s">
        <v>5</v>
      </c>
      <c r="E4534" t="s">
        <v>1</v>
      </c>
      <c r="F4534" t="s">
        <v>16</v>
      </c>
      <c r="G4534" t="s">
        <v>14</v>
      </c>
      <c r="H4534">
        <v>28</v>
      </c>
      <c r="I4534" s="2">
        <v>363.72</v>
      </c>
      <c r="J4534" s="2">
        <v>56</v>
      </c>
    </row>
    <row r="4535" spans="1:10" x14ac:dyDescent="0.25">
      <c r="A4535">
        <v>2021</v>
      </c>
      <c r="B4535">
        <v>8</v>
      </c>
      <c r="C4535" t="s">
        <v>58</v>
      </c>
      <c r="D4535" t="s">
        <v>5</v>
      </c>
      <c r="E4535" t="s">
        <v>1</v>
      </c>
      <c r="F4535" t="s">
        <v>23</v>
      </c>
      <c r="G4535" t="s">
        <v>21</v>
      </c>
      <c r="H4535">
        <v>16</v>
      </c>
      <c r="I4535" s="2">
        <v>415.84</v>
      </c>
      <c r="J4535" s="2">
        <v>80</v>
      </c>
    </row>
    <row r="4536" spans="1:10" x14ac:dyDescent="0.25">
      <c r="A4536">
        <v>2021</v>
      </c>
      <c r="B4536">
        <v>9</v>
      </c>
      <c r="C4536" t="s">
        <v>56</v>
      </c>
      <c r="D4536" t="s">
        <v>4</v>
      </c>
      <c r="E4536" t="s">
        <v>2</v>
      </c>
      <c r="F4536" t="s">
        <v>13</v>
      </c>
      <c r="G4536" t="s">
        <v>14</v>
      </c>
      <c r="H4536">
        <v>57</v>
      </c>
      <c r="I4536" s="2">
        <v>911.43000000000006</v>
      </c>
      <c r="J4536" s="2">
        <v>342</v>
      </c>
    </row>
    <row r="4537" spans="1:10" x14ac:dyDescent="0.25">
      <c r="A4537">
        <v>2021</v>
      </c>
      <c r="B4537">
        <v>9</v>
      </c>
      <c r="C4537" t="s">
        <v>56</v>
      </c>
      <c r="D4537" t="s">
        <v>4</v>
      </c>
      <c r="E4537" t="s">
        <v>2</v>
      </c>
      <c r="F4537" t="s">
        <v>24</v>
      </c>
      <c r="G4537" t="s">
        <v>14</v>
      </c>
      <c r="H4537">
        <v>33</v>
      </c>
      <c r="I4537" s="2">
        <v>428.67</v>
      </c>
      <c r="J4537" s="2">
        <v>99</v>
      </c>
    </row>
    <row r="4538" spans="1:10" x14ac:dyDescent="0.25">
      <c r="A4538">
        <v>2021</v>
      </c>
      <c r="B4538">
        <v>9</v>
      </c>
      <c r="C4538" t="s">
        <v>56</v>
      </c>
      <c r="D4538" t="s">
        <v>4</v>
      </c>
      <c r="E4538" t="s">
        <v>2</v>
      </c>
      <c r="F4538" t="s">
        <v>34</v>
      </c>
      <c r="G4538" t="s">
        <v>12</v>
      </c>
      <c r="H4538">
        <v>79</v>
      </c>
      <c r="I4538" s="2">
        <v>315.21000000000004</v>
      </c>
      <c r="J4538" s="2">
        <v>158</v>
      </c>
    </row>
    <row r="4539" spans="1:10" x14ac:dyDescent="0.25">
      <c r="A4539">
        <v>2021</v>
      </c>
      <c r="B4539">
        <v>9</v>
      </c>
      <c r="C4539" t="s">
        <v>56</v>
      </c>
      <c r="D4539" t="s">
        <v>4</v>
      </c>
      <c r="E4539" t="s">
        <v>2</v>
      </c>
      <c r="F4539" t="s">
        <v>18</v>
      </c>
      <c r="G4539" t="s">
        <v>9</v>
      </c>
      <c r="H4539">
        <v>18</v>
      </c>
      <c r="I4539" s="2">
        <v>233.82</v>
      </c>
      <c r="J4539" s="2">
        <v>54</v>
      </c>
    </row>
    <row r="4540" spans="1:10" x14ac:dyDescent="0.25">
      <c r="A4540">
        <v>2021</v>
      </c>
      <c r="B4540">
        <v>9</v>
      </c>
      <c r="C4540" t="s">
        <v>56</v>
      </c>
      <c r="D4540" t="s">
        <v>4</v>
      </c>
      <c r="E4540" t="s">
        <v>2</v>
      </c>
      <c r="F4540" t="s">
        <v>30</v>
      </c>
      <c r="G4540" t="s">
        <v>9</v>
      </c>
      <c r="H4540">
        <v>25</v>
      </c>
      <c r="I4540" s="2">
        <v>249.75</v>
      </c>
      <c r="J4540" s="2">
        <v>50</v>
      </c>
    </row>
    <row r="4541" spans="1:10" x14ac:dyDescent="0.25">
      <c r="A4541">
        <v>2021</v>
      </c>
      <c r="B4541">
        <v>9</v>
      </c>
      <c r="C4541" t="s">
        <v>56</v>
      </c>
      <c r="D4541" t="s">
        <v>4</v>
      </c>
      <c r="E4541" t="s">
        <v>2</v>
      </c>
      <c r="F4541" t="s">
        <v>20</v>
      </c>
      <c r="G4541" t="s">
        <v>21</v>
      </c>
      <c r="H4541">
        <v>106</v>
      </c>
      <c r="I4541" s="2">
        <v>1588.94</v>
      </c>
      <c r="J4541" s="2">
        <v>848</v>
      </c>
    </row>
    <row r="4542" spans="1:10" x14ac:dyDescent="0.25">
      <c r="A4542">
        <v>2021</v>
      </c>
      <c r="B4542">
        <v>9</v>
      </c>
      <c r="C4542" t="s">
        <v>56</v>
      </c>
      <c r="D4542" t="s">
        <v>4</v>
      </c>
      <c r="E4542" t="s">
        <v>2</v>
      </c>
      <c r="F4542" t="s">
        <v>25</v>
      </c>
      <c r="G4542" t="s">
        <v>7</v>
      </c>
      <c r="H4542">
        <v>6</v>
      </c>
      <c r="I4542" s="2">
        <v>95.94</v>
      </c>
      <c r="J4542" s="2">
        <v>24</v>
      </c>
    </row>
    <row r="4543" spans="1:10" x14ac:dyDescent="0.25">
      <c r="A4543">
        <v>2021</v>
      </c>
      <c r="B4543">
        <v>9</v>
      </c>
      <c r="C4543" t="s">
        <v>56</v>
      </c>
      <c r="D4543" t="s">
        <v>4</v>
      </c>
      <c r="E4543" t="s">
        <v>2</v>
      </c>
      <c r="F4543" t="s">
        <v>8</v>
      </c>
      <c r="G4543" t="s">
        <v>9</v>
      </c>
      <c r="H4543">
        <v>69</v>
      </c>
      <c r="I4543" s="2">
        <v>482.31</v>
      </c>
      <c r="J4543" s="2">
        <v>207</v>
      </c>
    </row>
    <row r="4544" spans="1:10" x14ac:dyDescent="0.25">
      <c r="A4544">
        <v>2021</v>
      </c>
      <c r="B4544">
        <v>9</v>
      </c>
      <c r="C4544" t="s">
        <v>56</v>
      </c>
      <c r="D4544" t="s">
        <v>4</v>
      </c>
      <c r="E4544" t="s">
        <v>2</v>
      </c>
      <c r="F4544" t="s">
        <v>17</v>
      </c>
      <c r="G4544" t="s">
        <v>14</v>
      </c>
      <c r="H4544">
        <v>91</v>
      </c>
      <c r="I4544" s="2">
        <v>1000.09</v>
      </c>
      <c r="J4544" s="2">
        <v>91</v>
      </c>
    </row>
    <row r="4545" spans="1:10" x14ac:dyDescent="0.25">
      <c r="A4545">
        <v>2021</v>
      </c>
      <c r="B4545">
        <v>9</v>
      </c>
      <c r="C4545" t="s">
        <v>56</v>
      </c>
      <c r="D4545" t="s">
        <v>4</v>
      </c>
      <c r="E4545" t="s">
        <v>2</v>
      </c>
      <c r="F4545" t="s">
        <v>28</v>
      </c>
      <c r="G4545" t="s">
        <v>14</v>
      </c>
      <c r="H4545">
        <v>23</v>
      </c>
      <c r="I4545" s="2">
        <v>344.77</v>
      </c>
      <c r="J4545" s="2">
        <v>92</v>
      </c>
    </row>
    <row r="4546" spans="1:10" x14ac:dyDescent="0.25">
      <c r="A4546">
        <v>2021</v>
      </c>
      <c r="B4546">
        <v>9</v>
      </c>
      <c r="C4546" t="s">
        <v>56</v>
      </c>
      <c r="D4546" t="s">
        <v>4</v>
      </c>
      <c r="E4546" t="s">
        <v>2</v>
      </c>
      <c r="F4546" t="s">
        <v>43</v>
      </c>
      <c r="G4546" t="s">
        <v>12</v>
      </c>
      <c r="H4546">
        <v>18</v>
      </c>
      <c r="I4546" s="2">
        <v>377.82</v>
      </c>
      <c r="J4546" s="2">
        <v>179.99999999999997</v>
      </c>
    </row>
    <row r="4547" spans="1:10" x14ac:dyDescent="0.25">
      <c r="A4547">
        <v>2021</v>
      </c>
      <c r="B4547">
        <v>9</v>
      </c>
      <c r="C4547" t="s">
        <v>56</v>
      </c>
      <c r="D4547" t="s">
        <v>4</v>
      </c>
      <c r="E4547" t="s">
        <v>2</v>
      </c>
      <c r="F4547" t="s">
        <v>44</v>
      </c>
      <c r="G4547" t="s">
        <v>7</v>
      </c>
      <c r="H4547">
        <v>22</v>
      </c>
      <c r="I4547" s="2">
        <v>263.78000000000003</v>
      </c>
      <c r="J4547" s="2">
        <v>66</v>
      </c>
    </row>
    <row r="4548" spans="1:10" x14ac:dyDescent="0.25">
      <c r="A4548">
        <v>2021</v>
      </c>
      <c r="B4548">
        <v>9</v>
      </c>
      <c r="C4548" t="s">
        <v>56</v>
      </c>
      <c r="D4548" t="s">
        <v>4</v>
      </c>
      <c r="E4548" t="s">
        <v>2</v>
      </c>
      <c r="F4548" t="s">
        <v>40</v>
      </c>
      <c r="G4548" t="s">
        <v>21</v>
      </c>
      <c r="H4548">
        <v>11</v>
      </c>
      <c r="I4548" s="2">
        <v>230.89</v>
      </c>
      <c r="J4548" s="2">
        <v>65.999999999999986</v>
      </c>
    </row>
    <row r="4549" spans="1:10" x14ac:dyDescent="0.25">
      <c r="A4549">
        <v>2021</v>
      </c>
      <c r="B4549">
        <v>9</v>
      </c>
      <c r="C4549" t="s">
        <v>56</v>
      </c>
      <c r="D4549" t="s">
        <v>4</v>
      </c>
      <c r="E4549" t="s">
        <v>2</v>
      </c>
      <c r="F4549" t="s">
        <v>32</v>
      </c>
      <c r="G4549" t="s">
        <v>9</v>
      </c>
      <c r="H4549">
        <v>18</v>
      </c>
      <c r="I4549" s="2">
        <v>197.82</v>
      </c>
      <c r="J4549" s="2">
        <v>90</v>
      </c>
    </row>
    <row r="4550" spans="1:10" x14ac:dyDescent="0.25">
      <c r="A4550">
        <v>2021</v>
      </c>
      <c r="B4550">
        <v>9</v>
      </c>
      <c r="C4550" t="s">
        <v>56</v>
      </c>
      <c r="D4550" t="s">
        <v>4</v>
      </c>
      <c r="E4550" t="s">
        <v>2</v>
      </c>
      <c r="F4550" t="s">
        <v>35</v>
      </c>
      <c r="G4550" t="s">
        <v>14</v>
      </c>
      <c r="H4550">
        <v>15</v>
      </c>
      <c r="I4550" s="2">
        <v>89.850000000000009</v>
      </c>
      <c r="J4550" s="2">
        <v>30</v>
      </c>
    </row>
    <row r="4551" spans="1:10" x14ac:dyDescent="0.25">
      <c r="A4551">
        <v>2021</v>
      </c>
      <c r="B4551">
        <v>9</v>
      </c>
      <c r="C4551" t="s">
        <v>56</v>
      </c>
      <c r="D4551" t="s">
        <v>4</v>
      </c>
      <c r="E4551" t="s">
        <v>2</v>
      </c>
      <c r="F4551" t="s">
        <v>31</v>
      </c>
      <c r="G4551" t="s">
        <v>12</v>
      </c>
      <c r="H4551">
        <v>40</v>
      </c>
      <c r="I4551" s="2">
        <v>799.59999999999991</v>
      </c>
      <c r="J4551" s="2">
        <v>239.99999999999994</v>
      </c>
    </row>
    <row r="4552" spans="1:10" x14ac:dyDescent="0.25">
      <c r="A4552">
        <v>2021</v>
      </c>
      <c r="B4552">
        <v>9</v>
      </c>
      <c r="C4552" t="s">
        <v>56</v>
      </c>
      <c r="D4552" t="s">
        <v>4</v>
      </c>
      <c r="E4552" t="s">
        <v>2</v>
      </c>
      <c r="F4552" t="s">
        <v>15</v>
      </c>
      <c r="G4552" t="s">
        <v>14</v>
      </c>
      <c r="H4552">
        <v>21</v>
      </c>
      <c r="I4552" s="2">
        <v>839.79000000000008</v>
      </c>
      <c r="J4552" s="2">
        <v>105</v>
      </c>
    </row>
    <row r="4553" spans="1:10" x14ac:dyDescent="0.25">
      <c r="A4553">
        <v>2021</v>
      </c>
      <c r="B4553">
        <v>9</v>
      </c>
      <c r="C4553" t="s">
        <v>56</v>
      </c>
      <c r="D4553" t="s">
        <v>4</v>
      </c>
      <c r="E4553" t="s">
        <v>2</v>
      </c>
      <c r="F4553" t="s">
        <v>42</v>
      </c>
      <c r="G4553" t="s">
        <v>12</v>
      </c>
      <c r="H4553">
        <v>114</v>
      </c>
      <c r="I4553" s="2">
        <v>1822.8600000000001</v>
      </c>
      <c r="J4553" s="2">
        <v>228</v>
      </c>
    </row>
    <row r="4554" spans="1:10" x14ac:dyDescent="0.25">
      <c r="A4554">
        <v>2021</v>
      </c>
      <c r="B4554">
        <v>9</v>
      </c>
      <c r="C4554" t="s">
        <v>56</v>
      </c>
      <c r="D4554" t="s">
        <v>4</v>
      </c>
      <c r="E4554" t="s">
        <v>2</v>
      </c>
      <c r="F4554" t="s">
        <v>22</v>
      </c>
      <c r="G4554" t="s">
        <v>7</v>
      </c>
      <c r="H4554">
        <v>55</v>
      </c>
      <c r="I4554" s="2">
        <v>549.45000000000005</v>
      </c>
      <c r="J4554" s="2">
        <v>165</v>
      </c>
    </row>
    <row r="4555" spans="1:10" x14ac:dyDescent="0.25">
      <c r="A4555">
        <v>2021</v>
      </c>
      <c r="B4555">
        <v>9</v>
      </c>
      <c r="C4555" t="s">
        <v>56</v>
      </c>
      <c r="D4555" t="s">
        <v>4</v>
      </c>
      <c r="E4555" t="s">
        <v>2</v>
      </c>
      <c r="F4555" t="s">
        <v>19</v>
      </c>
      <c r="G4555" t="s">
        <v>9</v>
      </c>
      <c r="H4555">
        <v>9</v>
      </c>
      <c r="I4555" s="2">
        <v>179.91</v>
      </c>
      <c r="J4555" s="2">
        <v>53.999999999999986</v>
      </c>
    </row>
    <row r="4556" spans="1:10" x14ac:dyDescent="0.25">
      <c r="A4556">
        <v>2021</v>
      </c>
      <c r="B4556">
        <v>9</v>
      </c>
      <c r="C4556" t="s">
        <v>56</v>
      </c>
      <c r="D4556" t="s">
        <v>4</v>
      </c>
      <c r="E4556" t="s">
        <v>2</v>
      </c>
      <c r="F4556" t="s">
        <v>41</v>
      </c>
      <c r="G4556" t="s">
        <v>14</v>
      </c>
      <c r="H4556">
        <v>17</v>
      </c>
      <c r="I4556" s="2">
        <v>169.83</v>
      </c>
      <c r="J4556" s="2">
        <v>85</v>
      </c>
    </row>
    <row r="4557" spans="1:10" x14ac:dyDescent="0.25">
      <c r="A4557">
        <v>2021</v>
      </c>
      <c r="B4557">
        <v>9</v>
      </c>
      <c r="C4557" t="s">
        <v>56</v>
      </c>
      <c r="D4557" t="s">
        <v>4</v>
      </c>
      <c r="E4557" t="s">
        <v>2</v>
      </c>
      <c r="F4557" t="s">
        <v>10</v>
      </c>
      <c r="G4557" t="s">
        <v>7</v>
      </c>
      <c r="H4557">
        <v>67</v>
      </c>
      <c r="I4557" s="2">
        <v>1339.33</v>
      </c>
      <c r="J4557" s="2">
        <v>334.99999999999989</v>
      </c>
    </row>
    <row r="4558" spans="1:10" x14ac:dyDescent="0.25">
      <c r="A4558">
        <v>2021</v>
      </c>
      <c r="B4558">
        <v>9</v>
      </c>
      <c r="C4558" t="s">
        <v>56</v>
      </c>
      <c r="D4558" t="s">
        <v>4</v>
      </c>
      <c r="E4558" t="s">
        <v>2</v>
      </c>
      <c r="F4558" t="s">
        <v>27</v>
      </c>
      <c r="G4558" t="s">
        <v>12</v>
      </c>
      <c r="H4558">
        <v>81</v>
      </c>
      <c r="I4558" s="2">
        <v>242.19000000000003</v>
      </c>
      <c r="J4558" s="2">
        <v>81.000000000000014</v>
      </c>
    </row>
    <row r="4559" spans="1:10" x14ac:dyDescent="0.25">
      <c r="A4559">
        <v>2021</v>
      </c>
      <c r="B4559">
        <v>9</v>
      </c>
      <c r="C4559" t="s">
        <v>56</v>
      </c>
      <c r="D4559" t="s">
        <v>4</v>
      </c>
      <c r="E4559" t="s">
        <v>2</v>
      </c>
      <c r="F4559" t="s">
        <v>11</v>
      </c>
      <c r="G4559" t="s">
        <v>12</v>
      </c>
      <c r="H4559">
        <v>24</v>
      </c>
      <c r="I4559" s="2">
        <v>119.76</v>
      </c>
      <c r="J4559" s="2">
        <v>24</v>
      </c>
    </row>
    <row r="4560" spans="1:10" x14ac:dyDescent="0.25">
      <c r="A4560">
        <v>2021</v>
      </c>
      <c r="B4560">
        <v>9</v>
      </c>
      <c r="C4560" t="s">
        <v>56</v>
      </c>
      <c r="D4560" t="s">
        <v>4</v>
      </c>
      <c r="E4560" t="s">
        <v>2</v>
      </c>
      <c r="F4560" t="s">
        <v>45</v>
      </c>
      <c r="G4560" t="s">
        <v>12</v>
      </c>
      <c r="H4560">
        <v>113</v>
      </c>
      <c r="I4560" s="2">
        <v>1241.8700000000001</v>
      </c>
      <c r="J4560" s="2">
        <v>791</v>
      </c>
    </row>
    <row r="4561" spans="1:10" x14ac:dyDescent="0.25">
      <c r="A4561">
        <v>2021</v>
      </c>
      <c r="B4561">
        <v>9</v>
      </c>
      <c r="C4561" t="s">
        <v>56</v>
      </c>
      <c r="D4561" t="s">
        <v>4</v>
      </c>
      <c r="E4561" t="s">
        <v>2</v>
      </c>
      <c r="F4561" t="s">
        <v>39</v>
      </c>
      <c r="G4561" t="s">
        <v>14</v>
      </c>
      <c r="H4561">
        <v>11</v>
      </c>
      <c r="I4561" s="2">
        <v>219.89</v>
      </c>
      <c r="J4561" s="2">
        <v>120.99999999999999</v>
      </c>
    </row>
    <row r="4562" spans="1:10" x14ac:dyDescent="0.25">
      <c r="A4562">
        <v>2021</v>
      </c>
      <c r="B4562">
        <v>9</v>
      </c>
      <c r="C4562" t="s">
        <v>56</v>
      </c>
      <c r="D4562" t="s">
        <v>4</v>
      </c>
      <c r="E4562" t="s">
        <v>2</v>
      </c>
      <c r="F4562" t="s">
        <v>6</v>
      </c>
      <c r="G4562" t="s">
        <v>7</v>
      </c>
      <c r="H4562">
        <v>29</v>
      </c>
      <c r="I4562" s="2">
        <v>260.70999999999998</v>
      </c>
      <c r="J4562" s="2">
        <v>29</v>
      </c>
    </row>
    <row r="4563" spans="1:10" x14ac:dyDescent="0.25">
      <c r="A4563">
        <v>2021</v>
      </c>
      <c r="B4563">
        <v>9</v>
      </c>
      <c r="C4563" t="s">
        <v>56</v>
      </c>
      <c r="D4563" t="s">
        <v>4</v>
      </c>
      <c r="E4563" t="s">
        <v>2</v>
      </c>
      <c r="F4563" t="s">
        <v>23</v>
      </c>
      <c r="G4563" t="s">
        <v>21</v>
      </c>
      <c r="H4563">
        <v>45</v>
      </c>
      <c r="I4563" s="2">
        <v>1169.55</v>
      </c>
      <c r="J4563" s="2">
        <v>225</v>
      </c>
    </row>
    <row r="4564" spans="1:10" x14ac:dyDescent="0.25">
      <c r="A4564">
        <v>2021</v>
      </c>
      <c r="B4564">
        <v>9</v>
      </c>
      <c r="C4564" t="s">
        <v>59</v>
      </c>
      <c r="D4564" t="s">
        <v>4</v>
      </c>
      <c r="E4564" t="s">
        <v>1</v>
      </c>
      <c r="F4564" t="s">
        <v>13</v>
      </c>
      <c r="G4564" t="s">
        <v>14</v>
      </c>
      <c r="H4564">
        <v>34</v>
      </c>
      <c r="I4564" s="2">
        <v>543.66</v>
      </c>
      <c r="J4564" s="2">
        <v>204</v>
      </c>
    </row>
    <row r="4565" spans="1:10" x14ac:dyDescent="0.25">
      <c r="A4565">
        <v>2021</v>
      </c>
      <c r="B4565">
        <v>9</v>
      </c>
      <c r="C4565" t="s">
        <v>59</v>
      </c>
      <c r="D4565" t="s">
        <v>4</v>
      </c>
      <c r="E4565" t="s">
        <v>1</v>
      </c>
      <c r="F4565" t="s">
        <v>24</v>
      </c>
      <c r="G4565" t="s">
        <v>14</v>
      </c>
      <c r="H4565">
        <v>84</v>
      </c>
      <c r="I4565" s="2">
        <v>1091.1600000000001</v>
      </c>
      <c r="J4565" s="2">
        <v>252</v>
      </c>
    </row>
    <row r="4566" spans="1:10" x14ac:dyDescent="0.25">
      <c r="A4566">
        <v>2021</v>
      </c>
      <c r="B4566">
        <v>9</v>
      </c>
      <c r="C4566" t="s">
        <v>59</v>
      </c>
      <c r="D4566" t="s">
        <v>4</v>
      </c>
      <c r="E4566" t="s">
        <v>1</v>
      </c>
      <c r="F4566" t="s">
        <v>34</v>
      </c>
      <c r="G4566" t="s">
        <v>12</v>
      </c>
      <c r="H4566">
        <v>125</v>
      </c>
      <c r="I4566" s="2">
        <v>498.75</v>
      </c>
      <c r="J4566" s="2">
        <v>250</v>
      </c>
    </row>
    <row r="4567" spans="1:10" x14ac:dyDescent="0.25">
      <c r="A4567">
        <v>2021</v>
      </c>
      <c r="B4567">
        <v>9</v>
      </c>
      <c r="C4567" t="s">
        <v>59</v>
      </c>
      <c r="D4567" t="s">
        <v>4</v>
      </c>
      <c r="E4567" t="s">
        <v>1</v>
      </c>
      <c r="F4567" t="s">
        <v>20</v>
      </c>
      <c r="G4567" t="s">
        <v>21</v>
      </c>
      <c r="H4567">
        <v>42</v>
      </c>
      <c r="I4567" s="2">
        <v>629.58000000000004</v>
      </c>
      <c r="J4567" s="2">
        <v>336</v>
      </c>
    </row>
    <row r="4568" spans="1:10" x14ac:dyDescent="0.25">
      <c r="A4568">
        <v>2021</v>
      </c>
      <c r="B4568">
        <v>9</v>
      </c>
      <c r="C4568" t="s">
        <v>59</v>
      </c>
      <c r="D4568" t="s">
        <v>4</v>
      </c>
      <c r="E4568" t="s">
        <v>1</v>
      </c>
      <c r="F4568" t="s">
        <v>25</v>
      </c>
      <c r="G4568" t="s">
        <v>7</v>
      </c>
      <c r="H4568">
        <v>17</v>
      </c>
      <c r="I4568" s="2">
        <v>271.83</v>
      </c>
      <c r="J4568" s="2">
        <v>68</v>
      </c>
    </row>
    <row r="4569" spans="1:10" x14ac:dyDescent="0.25">
      <c r="A4569">
        <v>2021</v>
      </c>
      <c r="B4569">
        <v>9</v>
      </c>
      <c r="C4569" t="s">
        <v>59</v>
      </c>
      <c r="D4569" t="s">
        <v>4</v>
      </c>
      <c r="E4569" t="s">
        <v>1</v>
      </c>
      <c r="F4569" t="s">
        <v>8</v>
      </c>
      <c r="G4569" t="s">
        <v>9</v>
      </c>
      <c r="H4569">
        <v>141</v>
      </c>
      <c r="I4569" s="2">
        <v>985.59</v>
      </c>
      <c r="J4569" s="2">
        <v>423</v>
      </c>
    </row>
    <row r="4570" spans="1:10" x14ac:dyDescent="0.25">
      <c r="A4570">
        <v>2021</v>
      </c>
      <c r="B4570">
        <v>9</v>
      </c>
      <c r="C4570" t="s">
        <v>59</v>
      </c>
      <c r="D4570" t="s">
        <v>4</v>
      </c>
      <c r="E4570" t="s">
        <v>1</v>
      </c>
      <c r="F4570" t="s">
        <v>17</v>
      </c>
      <c r="G4570" t="s">
        <v>14</v>
      </c>
      <c r="H4570">
        <v>66</v>
      </c>
      <c r="I4570" s="2">
        <v>725.34</v>
      </c>
      <c r="J4570" s="2">
        <v>66</v>
      </c>
    </row>
    <row r="4571" spans="1:10" x14ac:dyDescent="0.25">
      <c r="A4571">
        <v>2021</v>
      </c>
      <c r="B4571">
        <v>9</v>
      </c>
      <c r="C4571" t="s">
        <v>59</v>
      </c>
      <c r="D4571" t="s">
        <v>4</v>
      </c>
      <c r="E4571" t="s">
        <v>1</v>
      </c>
      <c r="F4571" t="s">
        <v>28</v>
      </c>
      <c r="G4571" t="s">
        <v>14</v>
      </c>
      <c r="H4571">
        <v>8</v>
      </c>
      <c r="I4571" s="2">
        <v>119.92</v>
      </c>
      <c r="J4571" s="2">
        <v>32</v>
      </c>
    </row>
    <row r="4572" spans="1:10" x14ac:dyDescent="0.25">
      <c r="A4572">
        <v>2021</v>
      </c>
      <c r="B4572">
        <v>9</v>
      </c>
      <c r="C4572" t="s">
        <v>59</v>
      </c>
      <c r="D4572" t="s">
        <v>4</v>
      </c>
      <c r="E4572" t="s">
        <v>1</v>
      </c>
      <c r="F4572" t="s">
        <v>40</v>
      </c>
      <c r="G4572" t="s">
        <v>21</v>
      </c>
      <c r="H4572">
        <v>1</v>
      </c>
      <c r="I4572" s="2">
        <v>20.99</v>
      </c>
      <c r="J4572" s="2">
        <v>5.9999999999999982</v>
      </c>
    </row>
    <row r="4573" spans="1:10" x14ac:dyDescent="0.25">
      <c r="A4573">
        <v>2021</v>
      </c>
      <c r="B4573">
        <v>9</v>
      </c>
      <c r="C4573" t="s">
        <v>59</v>
      </c>
      <c r="D4573" t="s">
        <v>4</v>
      </c>
      <c r="E4573" t="s">
        <v>1</v>
      </c>
      <c r="F4573" t="s">
        <v>32</v>
      </c>
      <c r="G4573" t="s">
        <v>9</v>
      </c>
      <c r="H4573">
        <v>9</v>
      </c>
      <c r="I4573" s="2">
        <v>98.91</v>
      </c>
      <c r="J4573" s="2">
        <v>45</v>
      </c>
    </row>
    <row r="4574" spans="1:10" x14ac:dyDescent="0.25">
      <c r="A4574">
        <v>2021</v>
      </c>
      <c r="B4574">
        <v>9</v>
      </c>
      <c r="C4574" t="s">
        <v>59</v>
      </c>
      <c r="D4574" t="s">
        <v>4</v>
      </c>
      <c r="E4574" t="s">
        <v>1</v>
      </c>
      <c r="F4574" t="s">
        <v>35</v>
      </c>
      <c r="G4574" t="s">
        <v>14</v>
      </c>
      <c r="H4574">
        <v>38</v>
      </c>
      <c r="I4574" s="2">
        <v>227.62</v>
      </c>
      <c r="J4574" s="2">
        <v>76</v>
      </c>
    </row>
    <row r="4575" spans="1:10" x14ac:dyDescent="0.25">
      <c r="A4575">
        <v>2021</v>
      </c>
      <c r="B4575">
        <v>9</v>
      </c>
      <c r="C4575" t="s">
        <v>59</v>
      </c>
      <c r="D4575" t="s">
        <v>4</v>
      </c>
      <c r="E4575" t="s">
        <v>1</v>
      </c>
      <c r="F4575" t="s">
        <v>15</v>
      </c>
      <c r="G4575" t="s">
        <v>14</v>
      </c>
      <c r="H4575">
        <v>4</v>
      </c>
      <c r="I4575" s="2">
        <v>159.96</v>
      </c>
      <c r="J4575" s="2">
        <v>20</v>
      </c>
    </row>
    <row r="4576" spans="1:10" x14ac:dyDescent="0.25">
      <c r="A4576">
        <v>2021</v>
      </c>
      <c r="B4576">
        <v>9</v>
      </c>
      <c r="C4576" t="s">
        <v>59</v>
      </c>
      <c r="D4576" t="s">
        <v>4</v>
      </c>
      <c r="E4576" t="s">
        <v>1</v>
      </c>
      <c r="F4576" t="s">
        <v>42</v>
      </c>
      <c r="G4576" t="s">
        <v>12</v>
      </c>
      <c r="H4576">
        <v>147</v>
      </c>
      <c r="I4576" s="2">
        <v>2350.5300000000002</v>
      </c>
      <c r="J4576" s="2">
        <v>294</v>
      </c>
    </row>
    <row r="4577" spans="1:10" x14ac:dyDescent="0.25">
      <c r="A4577">
        <v>2021</v>
      </c>
      <c r="B4577">
        <v>9</v>
      </c>
      <c r="C4577" t="s">
        <v>59</v>
      </c>
      <c r="D4577" t="s">
        <v>4</v>
      </c>
      <c r="E4577" t="s">
        <v>1</v>
      </c>
      <c r="F4577" t="s">
        <v>22</v>
      </c>
      <c r="G4577" t="s">
        <v>7</v>
      </c>
      <c r="H4577">
        <v>5</v>
      </c>
      <c r="I4577" s="2">
        <v>49.95</v>
      </c>
      <c r="J4577" s="2">
        <v>15</v>
      </c>
    </row>
    <row r="4578" spans="1:10" x14ac:dyDescent="0.25">
      <c r="A4578">
        <v>2021</v>
      </c>
      <c r="B4578">
        <v>9</v>
      </c>
      <c r="C4578" t="s">
        <v>59</v>
      </c>
      <c r="D4578" t="s">
        <v>4</v>
      </c>
      <c r="E4578" t="s">
        <v>1</v>
      </c>
      <c r="F4578" t="s">
        <v>41</v>
      </c>
      <c r="G4578" t="s">
        <v>14</v>
      </c>
      <c r="H4578">
        <v>9</v>
      </c>
      <c r="I4578" s="2">
        <v>89.91</v>
      </c>
      <c r="J4578" s="2">
        <v>45</v>
      </c>
    </row>
    <row r="4579" spans="1:10" x14ac:dyDescent="0.25">
      <c r="A4579">
        <v>2021</v>
      </c>
      <c r="B4579">
        <v>9</v>
      </c>
      <c r="C4579" t="s">
        <v>59</v>
      </c>
      <c r="D4579" t="s">
        <v>4</v>
      </c>
      <c r="E4579" t="s">
        <v>1</v>
      </c>
      <c r="F4579" t="s">
        <v>10</v>
      </c>
      <c r="G4579" t="s">
        <v>7</v>
      </c>
      <c r="H4579">
        <v>15</v>
      </c>
      <c r="I4579" s="2">
        <v>299.84999999999997</v>
      </c>
      <c r="J4579" s="2">
        <v>74.999999999999972</v>
      </c>
    </row>
    <row r="4580" spans="1:10" x14ac:dyDescent="0.25">
      <c r="A4580">
        <v>2021</v>
      </c>
      <c r="B4580">
        <v>9</v>
      </c>
      <c r="C4580" t="s">
        <v>59</v>
      </c>
      <c r="D4580" t="s">
        <v>4</v>
      </c>
      <c r="E4580" t="s">
        <v>1</v>
      </c>
      <c r="F4580" t="s">
        <v>27</v>
      </c>
      <c r="G4580" t="s">
        <v>12</v>
      </c>
      <c r="H4580">
        <v>36</v>
      </c>
      <c r="I4580" s="2">
        <v>107.64000000000001</v>
      </c>
      <c r="J4580" s="2">
        <v>36.000000000000007</v>
      </c>
    </row>
    <row r="4581" spans="1:10" x14ac:dyDescent="0.25">
      <c r="A4581">
        <v>2021</v>
      </c>
      <c r="B4581">
        <v>9</v>
      </c>
      <c r="C4581" t="s">
        <v>59</v>
      </c>
      <c r="D4581" t="s">
        <v>4</v>
      </c>
      <c r="E4581" t="s">
        <v>1</v>
      </c>
      <c r="F4581" t="s">
        <v>11</v>
      </c>
      <c r="G4581" t="s">
        <v>12</v>
      </c>
      <c r="H4581">
        <v>33</v>
      </c>
      <c r="I4581" s="2">
        <v>164.67000000000002</v>
      </c>
      <c r="J4581" s="2">
        <v>33</v>
      </c>
    </row>
    <row r="4582" spans="1:10" x14ac:dyDescent="0.25">
      <c r="A4582">
        <v>2021</v>
      </c>
      <c r="B4582">
        <v>9</v>
      </c>
      <c r="C4582" t="s">
        <v>59</v>
      </c>
      <c r="D4582" t="s">
        <v>4</v>
      </c>
      <c r="E4582" t="s">
        <v>1</v>
      </c>
      <c r="F4582" t="s">
        <v>45</v>
      </c>
      <c r="G4582" t="s">
        <v>12</v>
      </c>
      <c r="H4582">
        <v>48</v>
      </c>
      <c r="I4582" s="2">
        <v>527.52</v>
      </c>
      <c r="J4582" s="2">
        <v>336</v>
      </c>
    </row>
    <row r="4583" spans="1:10" x14ac:dyDescent="0.25">
      <c r="A4583">
        <v>2021</v>
      </c>
      <c r="B4583">
        <v>9</v>
      </c>
      <c r="C4583" t="s">
        <v>59</v>
      </c>
      <c r="D4583" t="s">
        <v>4</v>
      </c>
      <c r="E4583" t="s">
        <v>1</v>
      </c>
      <c r="F4583" t="s">
        <v>39</v>
      </c>
      <c r="G4583" t="s">
        <v>14</v>
      </c>
      <c r="H4583">
        <v>8</v>
      </c>
      <c r="I4583" s="2">
        <v>159.91999999999999</v>
      </c>
      <c r="J4583" s="2">
        <v>87.999999999999986</v>
      </c>
    </row>
    <row r="4584" spans="1:10" x14ac:dyDescent="0.25">
      <c r="A4584">
        <v>2021</v>
      </c>
      <c r="B4584">
        <v>9</v>
      </c>
      <c r="C4584" t="s">
        <v>59</v>
      </c>
      <c r="D4584" t="s">
        <v>4</v>
      </c>
      <c r="E4584" t="s">
        <v>1</v>
      </c>
      <c r="F4584" t="s">
        <v>26</v>
      </c>
      <c r="G4584" t="s">
        <v>9</v>
      </c>
      <c r="H4584">
        <v>27</v>
      </c>
      <c r="I4584" s="2">
        <v>539.7299999999999</v>
      </c>
      <c r="J4584" s="2">
        <v>54</v>
      </c>
    </row>
    <row r="4585" spans="1:10" x14ac:dyDescent="0.25">
      <c r="A4585">
        <v>2021</v>
      </c>
      <c r="B4585">
        <v>9</v>
      </c>
      <c r="C4585" t="s">
        <v>59</v>
      </c>
      <c r="D4585" t="s">
        <v>4</v>
      </c>
      <c r="E4585" t="s">
        <v>1</v>
      </c>
      <c r="F4585" t="s">
        <v>6</v>
      </c>
      <c r="G4585" t="s">
        <v>7</v>
      </c>
      <c r="H4585">
        <v>49</v>
      </c>
      <c r="I4585" s="2">
        <v>440.51</v>
      </c>
      <c r="J4585" s="2">
        <v>49</v>
      </c>
    </row>
    <row r="4586" spans="1:10" x14ac:dyDescent="0.25">
      <c r="A4586">
        <v>2021</v>
      </c>
      <c r="B4586">
        <v>9</v>
      </c>
      <c r="C4586" t="s">
        <v>62</v>
      </c>
      <c r="D4586" t="s">
        <v>5</v>
      </c>
      <c r="E4586" t="s">
        <v>0</v>
      </c>
      <c r="F4586" t="s">
        <v>13</v>
      </c>
      <c r="G4586" t="s">
        <v>14</v>
      </c>
      <c r="H4586">
        <v>64</v>
      </c>
      <c r="I4586" s="2">
        <v>1023.36</v>
      </c>
      <c r="J4586" s="2">
        <v>384</v>
      </c>
    </row>
    <row r="4587" spans="1:10" x14ac:dyDescent="0.25">
      <c r="A4587">
        <v>2021</v>
      </c>
      <c r="B4587">
        <v>9</v>
      </c>
      <c r="C4587" t="s">
        <v>62</v>
      </c>
      <c r="D4587" t="s">
        <v>5</v>
      </c>
      <c r="E4587" t="s">
        <v>0</v>
      </c>
      <c r="F4587" t="s">
        <v>24</v>
      </c>
      <c r="G4587" t="s">
        <v>14</v>
      </c>
      <c r="H4587">
        <v>66</v>
      </c>
      <c r="I4587" s="2">
        <v>857.34</v>
      </c>
      <c r="J4587" s="2">
        <v>198</v>
      </c>
    </row>
    <row r="4588" spans="1:10" x14ac:dyDescent="0.25">
      <c r="A4588">
        <v>2021</v>
      </c>
      <c r="B4588">
        <v>9</v>
      </c>
      <c r="C4588" t="s">
        <v>62</v>
      </c>
      <c r="D4588" t="s">
        <v>5</v>
      </c>
      <c r="E4588" t="s">
        <v>0</v>
      </c>
      <c r="F4588" t="s">
        <v>34</v>
      </c>
      <c r="G4588" t="s">
        <v>12</v>
      </c>
      <c r="H4588">
        <v>177</v>
      </c>
      <c r="I4588" s="2">
        <v>706.23</v>
      </c>
      <c r="J4588" s="2">
        <v>354</v>
      </c>
    </row>
    <row r="4589" spans="1:10" x14ac:dyDescent="0.25">
      <c r="A4589">
        <v>2021</v>
      </c>
      <c r="B4589">
        <v>9</v>
      </c>
      <c r="C4589" t="s">
        <v>62</v>
      </c>
      <c r="D4589" t="s">
        <v>5</v>
      </c>
      <c r="E4589" t="s">
        <v>0</v>
      </c>
      <c r="F4589" t="s">
        <v>30</v>
      </c>
      <c r="G4589" t="s">
        <v>9</v>
      </c>
      <c r="H4589">
        <v>11</v>
      </c>
      <c r="I4589" s="2">
        <v>109.89</v>
      </c>
      <c r="J4589" s="2">
        <v>22</v>
      </c>
    </row>
    <row r="4590" spans="1:10" x14ac:dyDescent="0.25">
      <c r="A4590">
        <v>2021</v>
      </c>
      <c r="B4590">
        <v>9</v>
      </c>
      <c r="C4590" t="s">
        <v>62</v>
      </c>
      <c r="D4590" t="s">
        <v>5</v>
      </c>
      <c r="E4590" t="s">
        <v>0</v>
      </c>
      <c r="F4590" t="s">
        <v>20</v>
      </c>
      <c r="G4590" t="s">
        <v>21</v>
      </c>
      <c r="H4590">
        <v>173</v>
      </c>
      <c r="I4590" s="2">
        <v>2593.27</v>
      </c>
      <c r="J4590" s="2">
        <v>1384</v>
      </c>
    </row>
    <row r="4591" spans="1:10" x14ac:dyDescent="0.25">
      <c r="A4591">
        <v>2021</v>
      </c>
      <c r="B4591">
        <v>9</v>
      </c>
      <c r="C4591" t="s">
        <v>62</v>
      </c>
      <c r="D4591" t="s">
        <v>5</v>
      </c>
      <c r="E4591" t="s">
        <v>0</v>
      </c>
      <c r="F4591" t="s">
        <v>25</v>
      </c>
      <c r="G4591" t="s">
        <v>7</v>
      </c>
      <c r="H4591">
        <v>71</v>
      </c>
      <c r="I4591" s="2">
        <v>1135.29</v>
      </c>
      <c r="J4591" s="2">
        <v>284</v>
      </c>
    </row>
    <row r="4592" spans="1:10" x14ac:dyDescent="0.25">
      <c r="A4592">
        <v>2021</v>
      </c>
      <c r="B4592">
        <v>9</v>
      </c>
      <c r="C4592" t="s">
        <v>62</v>
      </c>
      <c r="D4592" t="s">
        <v>5</v>
      </c>
      <c r="E4592" t="s">
        <v>0</v>
      </c>
      <c r="F4592" t="s">
        <v>8</v>
      </c>
      <c r="G4592" t="s">
        <v>9</v>
      </c>
      <c r="H4592">
        <v>150</v>
      </c>
      <c r="I4592" s="2">
        <v>1048.5</v>
      </c>
      <c r="J4592" s="2">
        <v>450</v>
      </c>
    </row>
    <row r="4593" spans="1:10" x14ac:dyDescent="0.25">
      <c r="A4593">
        <v>2021</v>
      </c>
      <c r="B4593">
        <v>9</v>
      </c>
      <c r="C4593" t="s">
        <v>62</v>
      </c>
      <c r="D4593" t="s">
        <v>5</v>
      </c>
      <c r="E4593" t="s">
        <v>0</v>
      </c>
      <c r="F4593" t="s">
        <v>17</v>
      </c>
      <c r="G4593" t="s">
        <v>14</v>
      </c>
      <c r="H4593">
        <v>39</v>
      </c>
      <c r="I4593" s="2">
        <v>428.61</v>
      </c>
      <c r="J4593" s="2">
        <v>39</v>
      </c>
    </row>
    <row r="4594" spans="1:10" x14ac:dyDescent="0.25">
      <c r="A4594">
        <v>2021</v>
      </c>
      <c r="B4594">
        <v>9</v>
      </c>
      <c r="C4594" t="s">
        <v>62</v>
      </c>
      <c r="D4594" t="s">
        <v>5</v>
      </c>
      <c r="E4594" t="s">
        <v>0</v>
      </c>
      <c r="F4594" t="s">
        <v>28</v>
      </c>
      <c r="G4594" t="s">
        <v>14</v>
      </c>
      <c r="H4594">
        <v>56</v>
      </c>
      <c r="I4594" s="2">
        <v>839.44</v>
      </c>
      <c r="J4594" s="2">
        <v>224</v>
      </c>
    </row>
    <row r="4595" spans="1:10" x14ac:dyDescent="0.25">
      <c r="A4595">
        <v>2021</v>
      </c>
      <c r="B4595">
        <v>9</v>
      </c>
      <c r="C4595" t="s">
        <v>62</v>
      </c>
      <c r="D4595" t="s">
        <v>5</v>
      </c>
      <c r="E4595" t="s">
        <v>0</v>
      </c>
      <c r="F4595" t="s">
        <v>43</v>
      </c>
      <c r="G4595" t="s">
        <v>12</v>
      </c>
      <c r="H4595">
        <v>9</v>
      </c>
      <c r="I4595" s="2">
        <v>188.91</v>
      </c>
      <c r="J4595" s="2">
        <v>89.999999999999986</v>
      </c>
    </row>
    <row r="4596" spans="1:10" x14ac:dyDescent="0.25">
      <c r="A4596">
        <v>2021</v>
      </c>
      <c r="B4596">
        <v>9</v>
      </c>
      <c r="C4596" t="s">
        <v>62</v>
      </c>
      <c r="D4596" t="s">
        <v>5</v>
      </c>
      <c r="E4596" t="s">
        <v>0</v>
      </c>
      <c r="F4596" t="s">
        <v>40</v>
      </c>
      <c r="G4596" t="s">
        <v>21</v>
      </c>
      <c r="H4596">
        <v>5</v>
      </c>
      <c r="I4596" s="2">
        <v>104.94999999999999</v>
      </c>
      <c r="J4596" s="2">
        <v>29.999999999999993</v>
      </c>
    </row>
    <row r="4597" spans="1:10" x14ac:dyDescent="0.25">
      <c r="A4597">
        <v>2021</v>
      </c>
      <c r="B4597">
        <v>9</v>
      </c>
      <c r="C4597" t="s">
        <v>62</v>
      </c>
      <c r="D4597" t="s">
        <v>5</v>
      </c>
      <c r="E4597" t="s">
        <v>0</v>
      </c>
      <c r="F4597" t="s">
        <v>32</v>
      </c>
      <c r="G4597" t="s">
        <v>9</v>
      </c>
      <c r="H4597">
        <v>47</v>
      </c>
      <c r="I4597" s="2">
        <v>516.53</v>
      </c>
      <c r="J4597" s="2">
        <v>235</v>
      </c>
    </row>
    <row r="4598" spans="1:10" x14ac:dyDescent="0.25">
      <c r="A4598">
        <v>2021</v>
      </c>
      <c r="B4598">
        <v>9</v>
      </c>
      <c r="C4598" t="s">
        <v>62</v>
      </c>
      <c r="D4598" t="s">
        <v>5</v>
      </c>
      <c r="E4598" t="s">
        <v>0</v>
      </c>
      <c r="F4598" t="s">
        <v>35</v>
      </c>
      <c r="G4598" t="s">
        <v>14</v>
      </c>
      <c r="H4598">
        <v>68</v>
      </c>
      <c r="I4598" s="2">
        <v>407.32</v>
      </c>
      <c r="J4598" s="2">
        <v>136</v>
      </c>
    </row>
    <row r="4599" spans="1:10" x14ac:dyDescent="0.25">
      <c r="A4599">
        <v>2021</v>
      </c>
      <c r="B4599">
        <v>9</v>
      </c>
      <c r="C4599" t="s">
        <v>62</v>
      </c>
      <c r="D4599" t="s">
        <v>5</v>
      </c>
      <c r="E4599" t="s">
        <v>0</v>
      </c>
      <c r="F4599" t="s">
        <v>31</v>
      </c>
      <c r="G4599" t="s">
        <v>12</v>
      </c>
      <c r="H4599">
        <v>21</v>
      </c>
      <c r="I4599" s="2">
        <v>419.78999999999996</v>
      </c>
      <c r="J4599" s="2">
        <v>125.99999999999996</v>
      </c>
    </row>
    <row r="4600" spans="1:10" x14ac:dyDescent="0.25">
      <c r="A4600">
        <v>2021</v>
      </c>
      <c r="B4600">
        <v>9</v>
      </c>
      <c r="C4600" t="s">
        <v>62</v>
      </c>
      <c r="D4600" t="s">
        <v>5</v>
      </c>
      <c r="E4600" t="s">
        <v>0</v>
      </c>
      <c r="F4600" t="s">
        <v>15</v>
      </c>
      <c r="G4600" t="s">
        <v>14</v>
      </c>
      <c r="H4600">
        <v>98</v>
      </c>
      <c r="I4600" s="2">
        <v>3919.02</v>
      </c>
      <c r="J4600" s="2">
        <v>490</v>
      </c>
    </row>
    <row r="4601" spans="1:10" x14ac:dyDescent="0.25">
      <c r="A4601">
        <v>2021</v>
      </c>
      <c r="B4601">
        <v>9</v>
      </c>
      <c r="C4601" t="s">
        <v>62</v>
      </c>
      <c r="D4601" t="s">
        <v>5</v>
      </c>
      <c r="E4601" t="s">
        <v>0</v>
      </c>
      <c r="F4601" t="s">
        <v>42</v>
      </c>
      <c r="G4601" t="s">
        <v>12</v>
      </c>
      <c r="H4601">
        <v>164</v>
      </c>
      <c r="I4601" s="2">
        <v>2622.36</v>
      </c>
      <c r="J4601" s="2">
        <v>328</v>
      </c>
    </row>
    <row r="4602" spans="1:10" x14ac:dyDescent="0.25">
      <c r="A4602">
        <v>2021</v>
      </c>
      <c r="B4602">
        <v>9</v>
      </c>
      <c r="C4602" t="s">
        <v>62</v>
      </c>
      <c r="D4602" t="s">
        <v>5</v>
      </c>
      <c r="E4602" t="s">
        <v>0</v>
      </c>
      <c r="F4602" t="s">
        <v>22</v>
      </c>
      <c r="G4602" t="s">
        <v>7</v>
      </c>
      <c r="H4602">
        <v>51</v>
      </c>
      <c r="I4602" s="2">
        <v>509.49</v>
      </c>
      <c r="J4602" s="2">
        <v>153</v>
      </c>
    </row>
    <row r="4603" spans="1:10" x14ac:dyDescent="0.25">
      <c r="A4603">
        <v>2021</v>
      </c>
      <c r="B4603">
        <v>9</v>
      </c>
      <c r="C4603" t="s">
        <v>62</v>
      </c>
      <c r="D4603" t="s">
        <v>5</v>
      </c>
      <c r="E4603" t="s">
        <v>0</v>
      </c>
      <c r="F4603" t="s">
        <v>19</v>
      </c>
      <c r="G4603" t="s">
        <v>9</v>
      </c>
      <c r="H4603">
        <v>12</v>
      </c>
      <c r="I4603" s="2">
        <v>239.88</v>
      </c>
      <c r="J4603" s="2">
        <v>71.999999999999972</v>
      </c>
    </row>
    <row r="4604" spans="1:10" x14ac:dyDescent="0.25">
      <c r="A4604">
        <v>2021</v>
      </c>
      <c r="B4604">
        <v>9</v>
      </c>
      <c r="C4604" t="s">
        <v>62</v>
      </c>
      <c r="D4604" t="s">
        <v>5</v>
      </c>
      <c r="E4604" t="s">
        <v>0</v>
      </c>
      <c r="F4604" t="s">
        <v>41</v>
      </c>
      <c r="G4604" t="s">
        <v>14</v>
      </c>
      <c r="H4604">
        <v>17</v>
      </c>
      <c r="I4604" s="2">
        <v>169.83</v>
      </c>
      <c r="J4604" s="2">
        <v>85</v>
      </c>
    </row>
    <row r="4605" spans="1:10" x14ac:dyDescent="0.25">
      <c r="A4605">
        <v>2021</v>
      </c>
      <c r="B4605">
        <v>9</v>
      </c>
      <c r="C4605" t="s">
        <v>62</v>
      </c>
      <c r="D4605" t="s">
        <v>5</v>
      </c>
      <c r="E4605" t="s">
        <v>0</v>
      </c>
      <c r="F4605" t="s">
        <v>10</v>
      </c>
      <c r="G4605" t="s">
        <v>7</v>
      </c>
      <c r="H4605">
        <v>6</v>
      </c>
      <c r="I4605" s="2">
        <v>119.94</v>
      </c>
      <c r="J4605" s="2">
        <v>29.999999999999989</v>
      </c>
    </row>
    <row r="4606" spans="1:10" x14ac:dyDescent="0.25">
      <c r="A4606">
        <v>2021</v>
      </c>
      <c r="B4606">
        <v>9</v>
      </c>
      <c r="C4606" t="s">
        <v>62</v>
      </c>
      <c r="D4606" t="s">
        <v>5</v>
      </c>
      <c r="E4606" t="s">
        <v>0</v>
      </c>
      <c r="F4606" t="s">
        <v>27</v>
      </c>
      <c r="G4606" t="s">
        <v>12</v>
      </c>
      <c r="H4606">
        <v>263</v>
      </c>
      <c r="I4606" s="2">
        <v>786.37</v>
      </c>
      <c r="J4606" s="2">
        <v>263.00000000000006</v>
      </c>
    </row>
    <row r="4607" spans="1:10" x14ac:dyDescent="0.25">
      <c r="A4607">
        <v>2021</v>
      </c>
      <c r="B4607">
        <v>9</v>
      </c>
      <c r="C4607" t="s">
        <v>62</v>
      </c>
      <c r="D4607" t="s">
        <v>5</v>
      </c>
      <c r="E4607" t="s">
        <v>0</v>
      </c>
      <c r="F4607" t="s">
        <v>37</v>
      </c>
      <c r="G4607" t="s">
        <v>12</v>
      </c>
      <c r="H4607">
        <v>5</v>
      </c>
      <c r="I4607" s="2">
        <v>124.94999999999999</v>
      </c>
      <c r="J4607" s="2">
        <v>20</v>
      </c>
    </row>
    <row r="4608" spans="1:10" x14ac:dyDescent="0.25">
      <c r="A4608">
        <v>2021</v>
      </c>
      <c r="B4608">
        <v>9</v>
      </c>
      <c r="C4608" t="s">
        <v>62</v>
      </c>
      <c r="D4608" t="s">
        <v>5</v>
      </c>
      <c r="E4608" t="s">
        <v>0</v>
      </c>
      <c r="F4608" t="s">
        <v>11</v>
      </c>
      <c r="G4608" t="s">
        <v>12</v>
      </c>
      <c r="H4608">
        <v>6</v>
      </c>
      <c r="I4608" s="2">
        <v>29.94</v>
      </c>
      <c r="J4608" s="2">
        <v>6</v>
      </c>
    </row>
    <row r="4609" spans="1:10" x14ac:dyDescent="0.25">
      <c r="A4609">
        <v>2021</v>
      </c>
      <c r="B4609">
        <v>9</v>
      </c>
      <c r="C4609" t="s">
        <v>62</v>
      </c>
      <c r="D4609" t="s">
        <v>5</v>
      </c>
      <c r="E4609" t="s">
        <v>0</v>
      </c>
      <c r="F4609" t="s">
        <v>45</v>
      </c>
      <c r="G4609" t="s">
        <v>12</v>
      </c>
      <c r="H4609">
        <v>85</v>
      </c>
      <c r="I4609" s="2">
        <v>934.15</v>
      </c>
      <c r="J4609" s="2">
        <v>595</v>
      </c>
    </row>
    <row r="4610" spans="1:10" x14ac:dyDescent="0.25">
      <c r="A4610">
        <v>2021</v>
      </c>
      <c r="B4610">
        <v>9</v>
      </c>
      <c r="C4610" t="s">
        <v>62</v>
      </c>
      <c r="D4610" t="s">
        <v>5</v>
      </c>
      <c r="E4610" t="s">
        <v>0</v>
      </c>
      <c r="F4610" t="s">
        <v>26</v>
      </c>
      <c r="G4610" t="s">
        <v>9</v>
      </c>
      <c r="H4610">
        <v>11</v>
      </c>
      <c r="I4610" s="2">
        <v>219.89</v>
      </c>
      <c r="J4610" s="2">
        <v>22</v>
      </c>
    </row>
    <row r="4611" spans="1:10" x14ac:dyDescent="0.25">
      <c r="A4611">
        <v>2021</v>
      </c>
      <c r="B4611">
        <v>9</v>
      </c>
      <c r="C4611" t="s">
        <v>62</v>
      </c>
      <c r="D4611" t="s">
        <v>5</v>
      </c>
      <c r="E4611" t="s">
        <v>0</v>
      </c>
      <c r="F4611" t="s">
        <v>6</v>
      </c>
      <c r="G4611" t="s">
        <v>7</v>
      </c>
      <c r="H4611">
        <v>3</v>
      </c>
      <c r="I4611" s="2">
        <v>26.97</v>
      </c>
      <c r="J4611" s="2">
        <v>3</v>
      </c>
    </row>
    <row r="4612" spans="1:10" x14ac:dyDescent="0.25">
      <c r="A4612">
        <v>2021</v>
      </c>
      <c r="B4612">
        <v>9</v>
      </c>
      <c r="C4612" t="s">
        <v>62</v>
      </c>
      <c r="D4612" t="s">
        <v>5</v>
      </c>
      <c r="E4612" t="s">
        <v>0</v>
      </c>
      <c r="F4612" t="s">
        <v>23</v>
      </c>
      <c r="G4612" t="s">
        <v>21</v>
      </c>
      <c r="H4612">
        <v>13</v>
      </c>
      <c r="I4612" s="2">
        <v>337.87</v>
      </c>
      <c r="J4612" s="2">
        <v>65</v>
      </c>
    </row>
    <row r="4613" spans="1:10" x14ac:dyDescent="0.25">
      <c r="A4613">
        <v>2021</v>
      </c>
      <c r="B4613">
        <v>9</v>
      </c>
      <c r="C4613" t="s">
        <v>62</v>
      </c>
      <c r="D4613" t="s">
        <v>5</v>
      </c>
      <c r="E4613" t="s">
        <v>0</v>
      </c>
      <c r="F4613" t="s">
        <v>29</v>
      </c>
      <c r="G4613" t="s">
        <v>9</v>
      </c>
      <c r="H4613">
        <v>8</v>
      </c>
      <c r="I4613" s="2">
        <v>63.92</v>
      </c>
      <c r="J4613" s="2">
        <v>32</v>
      </c>
    </row>
    <row r="4614" spans="1:10" x14ac:dyDescent="0.25">
      <c r="A4614">
        <v>2021</v>
      </c>
      <c r="B4614">
        <v>9</v>
      </c>
      <c r="C4614" t="s">
        <v>55</v>
      </c>
      <c r="D4614" t="s">
        <v>48</v>
      </c>
      <c r="E4614" t="s">
        <v>0</v>
      </c>
      <c r="F4614" t="s">
        <v>13</v>
      </c>
      <c r="G4614" t="s">
        <v>14</v>
      </c>
      <c r="H4614">
        <v>86</v>
      </c>
      <c r="I4614" s="2">
        <v>1375.14</v>
      </c>
      <c r="J4614" s="2">
        <v>516</v>
      </c>
    </row>
    <row r="4615" spans="1:10" x14ac:dyDescent="0.25">
      <c r="A4615">
        <v>2021</v>
      </c>
      <c r="B4615">
        <v>9</v>
      </c>
      <c r="C4615" t="s">
        <v>55</v>
      </c>
      <c r="D4615" t="s">
        <v>48</v>
      </c>
      <c r="E4615" t="s">
        <v>0</v>
      </c>
      <c r="F4615" t="s">
        <v>24</v>
      </c>
      <c r="G4615" t="s">
        <v>14</v>
      </c>
      <c r="H4615">
        <v>59</v>
      </c>
      <c r="I4615" s="2">
        <v>766.41</v>
      </c>
      <c r="J4615" s="2">
        <v>177</v>
      </c>
    </row>
    <row r="4616" spans="1:10" x14ac:dyDescent="0.25">
      <c r="A4616">
        <v>2021</v>
      </c>
      <c r="B4616">
        <v>9</v>
      </c>
      <c r="C4616" t="s">
        <v>55</v>
      </c>
      <c r="D4616" t="s">
        <v>48</v>
      </c>
      <c r="E4616" t="s">
        <v>0</v>
      </c>
      <c r="F4616" t="s">
        <v>34</v>
      </c>
      <c r="G4616" t="s">
        <v>12</v>
      </c>
      <c r="H4616">
        <v>169</v>
      </c>
      <c r="I4616" s="2">
        <v>674.31000000000006</v>
      </c>
      <c r="J4616" s="2">
        <v>338</v>
      </c>
    </row>
    <row r="4617" spans="1:10" x14ac:dyDescent="0.25">
      <c r="A4617">
        <v>2021</v>
      </c>
      <c r="B4617">
        <v>9</v>
      </c>
      <c r="C4617" t="s">
        <v>55</v>
      </c>
      <c r="D4617" t="s">
        <v>48</v>
      </c>
      <c r="E4617" t="s">
        <v>0</v>
      </c>
      <c r="F4617" t="s">
        <v>30</v>
      </c>
      <c r="G4617" t="s">
        <v>9</v>
      </c>
      <c r="H4617">
        <v>25</v>
      </c>
      <c r="I4617" s="2">
        <v>249.75</v>
      </c>
      <c r="J4617" s="2">
        <v>50</v>
      </c>
    </row>
    <row r="4618" spans="1:10" x14ac:dyDescent="0.25">
      <c r="A4618">
        <v>2021</v>
      </c>
      <c r="B4618">
        <v>9</v>
      </c>
      <c r="C4618" t="s">
        <v>55</v>
      </c>
      <c r="D4618" t="s">
        <v>48</v>
      </c>
      <c r="E4618" t="s">
        <v>0</v>
      </c>
      <c r="F4618" t="s">
        <v>20</v>
      </c>
      <c r="G4618" t="s">
        <v>21</v>
      </c>
      <c r="H4618">
        <v>40</v>
      </c>
      <c r="I4618" s="2">
        <v>599.6</v>
      </c>
      <c r="J4618" s="2">
        <v>320</v>
      </c>
    </row>
    <row r="4619" spans="1:10" x14ac:dyDescent="0.25">
      <c r="A4619">
        <v>2021</v>
      </c>
      <c r="B4619">
        <v>9</v>
      </c>
      <c r="C4619" t="s">
        <v>55</v>
      </c>
      <c r="D4619" t="s">
        <v>48</v>
      </c>
      <c r="E4619" t="s">
        <v>0</v>
      </c>
      <c r="F4619" t="s">
        <v>25</v>
      </c>
      <c r="G4619" t="s">
        <v>7</v>
      </c>
      <c r="H4619">
        <v>48</v>
      </c>
      <c r="I4619" s="2">
        <v>767.52</v>
      </c>
      <c r="J4619" s="2">
        <v>192</v>
      </c>
    </row>
    <row r="4620" spans="1:10" x14ac:dyDescent="0.25">
      <c r="A4620">
        <v>2021</v>
      </c>
      <c r="B4620">
        <v>9</v>
      </c>
      <c r="C4620" t="s">
        <v>55</v>
      </c>
      <c r="D4620" t="s">
        <v>48</v>
      </c>
      <c r="E4620" t="s">
        <v>0</v>
      </c>
      <c r="F4620" t="s">
        <v>8</v>
      </c>
      <c r="G4620" t="s">
        <v>9</v>
      </c>
      <c r="H4620">
        <v>63</v>
      </c>
      <c r="I4620" s="2">
        <v>440.37</v>
      </c>
      <c r="J4620" s="2">
        <v>189</v>
      </c>
    </row>
    <row r="4621" spans="1:10" x14ac:dyDescent="0.25">
      <c r="A4621">
        <v>2021</v>
      </c>
      <c r="B4621">
        <v>9</v>
      </c>
      <c r="C4621" t="s">
        <v>55</v>
      </c>
      <c r="D4621" t="s">
        <v>48</v>
      </c>
      <c r="E4621" t="s">
        <v>0</v>
      </c>
      <c r="F4621" t="s">
        <v>17</v>
      </c>
      <c r="G4621" t="s">
        <v>14</v>
      </c>
      <c r="H4621">
        <v>106</v>
      </c>
      <c r="I4621" s="2">
        <v>1164.94</v>
      </c>
      <c r="J4621" s="2">
        <v>106</v>
      </c>
    </row>
    <row r="4622" spans="1:10" x14ac:dyDescent="0.25">
      <c r="A4622">
        <v>2021</v>
      </c>
      <c r="B4622">
        <v>9</v>
      </c>
      <c r="C4622" t="s">
        <v>55</v>
      </c>
      <c r="D4622" t="s">
        <v>48</v>
      </c>
      <c r="E4622" t="s">
        <v>0</v>
      </c>
      <c r="F4622" t="s">
        <v>28</v>
      </c>
      <c r="G4622" t="s">
        <v>14</v>
      </c>
      <c r="H4622">
        <v>39</v>
      </c>
      <c r="I4622" s="2">
        <v>584.61</v>
      </c>
      <c r="J4622" s="2">
        <v>156</v>
      </c>
    </row>
    <row r="4623" spans="1:10" x14ac:dyDescent="0.25">
      <c r="A4623">
        <v>2021</v>
      </c>
      <c r="B4623">
        <v>9</v>
      </c>
      <c r="C4623" t="s">
        <v>55</v>
      </c>
      <c r="D4623" t="s">
        <v>48</v>
      </c>
      <c r="E4623" t="s">
        <v>0</v>
      </c>
      <c r="F4623" t="s">
        <v>43</v>
      </c>
      <c r="G4623" t="s">
        <v>12</v>
      </c>
      <c r="H4623">
        <v>3</v>
      </c>
      <c r="I4623" s="2">
        <v>62.97</v>
      </c>
      <c r="J4623" s="2">
        <v>29.999999999999993</v>
      </c>
    </row>
    <row r="4624" spans="1:10" x14ac:dyDescent="0.25">
      <c r="A4624">
        <v>2021</v>
      </c>
      <c r="B4624">
        <v>9</v>
      </c>
      <c r="C4624" t="s">
        <v>55</v>
      </c>
      <c r="D4624" t="s">
        <v>48</v>
      </c>
      <c r="E4624" t="s">
        <v>0</v>
      </c>
      <c r="F4624" t="s">
        <v>32</v>
      </c>
      <c r="G4624" t="s">
        <v>9</v>
      </c>
      <c r="H4624">
        <v>29</v>
      </c>
      <c r="I4624" s="2">
        <v>318.70999999999998</v>
      </c>
      <c r="J4624" s="2">
        <v>145</v>
      </c>
    </row>
    <row r="4625" spans="1:10" x14ac:dyDescent="0.25">
      <c r="A4625">
        <v>2021</v>
      </c>
      <c r="B4625">
        <v>9</v>
      </c>
      <c r="C4625" t="s">
        <v>55</v>
      </c>
      <c r="D4625" t="s">
        <v>48</v>
      </c>
      <c r="E4625" t="s">
        <v>0</v>
      </c>
      <c r="F4625" t="s">
        <v>35</v>
      </c>
      <c r="G4625" t="s">
        <v>14</v>
      </c>
      <c r="H4625">
        <v>55</v>
      </c>
      <c r="I4625" s="2">
        <v>329.45</v>
      </c>
      <c r="J4625" s="2">
        <v>110</v>
      </c>
    </row>
    <row r="4626" spans="1:10" x14ac:dyDescent="0.25">
      <c r="A4626">
        <v>2021</v>
      </c>
      <c r="B4626">
        <v>9</v>
      </c>
      <c r="C4626" t="s">
        <v>55</v>
      </c>
      <c r="D4626" t="s">
        <v>48</v>
      </c>
      <c r="E4626" t="s">
        <v>0</v>
      </c>
      <c r="F4626" t="s">
        <v>38</v>
      </c>
      <c r="G4626" t="s">
        <v>9</v>
      </c>
      <c r="H4626">
        <v>2</v>
      </c>
      <c r="I4626" s="2">
        <v>19.98</v>
      </c>
      <c r="J4626" s="2">
        <v>14</v>
      </c>
    </row>
    <row r="4627" spans="1:10" x14ac:dyDescent="0.25">
      <c r="A4627">
        <v>2021</v>
      </c>
      <c r="B4627">
        <v>9</v>
      </c>
      <c r="C4627" t="s">
        <v>55</v>
      </c>
      <c r="D4627" t="s">
        <v>48</v>
      </c>
      <c r="E4627" t="s">
        <v>0</v>
      </c>
      <c r="F4627" t="s">
        <v>31</v>
      </c>
      <c r="G4627" t="s">
        <v>12</v>
      </c>
      <c r="H4627">
        <v>29</v>
      </c>
      <c r="I4627" s="2">
        <v>579.70999999999992</v>
      </c>
      <c r="J4627" s="2">
        <v>173.99999999999994</v>
      </c>
    </row>
    <row r="4628" spans="1:10" x14ac:dyDescent="0.25">
      <c r="A4628">
        <v>2021</v>
      </c>
      <c r="B4628">
        <v>9</v>
      </c>
      <c r="C4628" t="s">
        <v>55</v>
      </c>
      <c r="D4628" t="s">
        <v>48</v>
      </c>
      <c r="E4628" t="s">
        <v>0</v>
      </c>
      <c r="F4628" t="s">
        <v>15</v>
      </c>
      <c r="G4628" t="s">
        <v>14</v>
      </c>
      <c r="H4628">
        <v>80</v>
      </c>
      <c r="I4628" s="2">
        <v>3199.2000000000003</v>
      </c>
      <c r="J4628" s="2">
        <v>400</v>
      </c>
    </row>
    <row r="4629" spans="1:10" x14ac:dyDescent="0.25">
      <c r="A4629">
        <v>2021</v>
      </c>
      <c r="B4629">
        <v>9</v>
      </c>
      <c r="C4629" t="s">
        <v>55</v>
      </c>
      <c r="D4629" t="s">
        <v>48</v>
      </c>
      <c r="E4629" t="s">
        <v>0</v>
      </c>
      <c r="F4629" t="s">
        <v>42</v>
      </c>
      <c r="G4629" t="s">
        <v>12</v>
      </c>
      <c r="H4629">
        <v>104</v>
      </c>
      <c r="I4629" s="2">
        <v>1662.96</v>
      </c>
      <c r="J4629" s="2">
        <v>208</v>
      </c>
    </row>
    <row r="4630" spans="1:10" x14ac:dyDescent="0.25">
      <c r="A4630">
        <v>2021</v>
      </c>
      <c r="B4630">
        <v>9</v>
      </c>
      <c r="C4630" t="s">
        <v>55</v>
      </c>
      <c r="D4630" t="s">
        <v>48</v>
      </c>
      <c r="E4630" t="s">
        <v>0</v>
      </c>
      <c r="F4630" t="s">
        <v>22</v>
      </c>
      <c r="G4630" t="s">
        <v>7</v>
      </c>
      <c r="H4630">
        <v>69</v>
      </c>
      <c r="I4630" s="2">
        <v>689.31000000000006</v>
      </c>
      <c r="J4630" s="2">
        <v>207</v>
      </c>
    </row>
    <row r="4631" spans="1:10" x14ac:dyDescent="0.25">
      <c r="A4631">
        <v>2021</v>
      </c>
      <c r="B4631">
        <v>9</v>
      </c>
      <c r="C4631" t="s">
        <v>55</v>
      </c>
      <c r="D4631" t="s">
        <v>48</v>
      </c>
      <c r="E4631" t="s">
        <v>0</v>
      </c>
      <c r="F4631" t="s">
        <v>19</v>
      </c>
      <c r="G4631" t="s">
        <v>9</v>
      </c>
      <c r="H4631">
        <v>9</v>
      </c>
      <c r="I4631" s="2">
        <v>179.91</v>
      </c>
      <c r="J4631" s="2">
        <v>53.999999999999986</v>
      </c>
    </row>
    <row r="4632" spans="1:10" x14ac:dyDescent="0.25">
      <c r="A4632">
        <v>2021</v>
      </c>
      <c r="B4632">
        <v>9</v>
      </c>
      <c r="C4632" t="s">
        <v>55</v>
      </c>
      <c r="D4632" t="s">
        <v>48</v>
      </c>
      <c r="E4632" t="s">
        <v>0</v>
      </c>
      <c r="F4632" t="s">
        <v>41</v>
      </c>
      <c r="G4632" t="s">
        <v>14</v>
      </c>
      <c r="H4632">
        <v>21</v>
      </c>
      <c r="I4632" s="2">
        <v>209.79</v>
      </c>
      <c r="J4632" s="2">
        <v>105</v>
      </c>
    </row>
    <row r="4633" spans="1:10" x14ac:dyDescent="0.25">
      <c r="A4633">
        <v>2021</v>
      </c>
      <c r="B4633">
        <v>9</v>
      </c>
      <c r="C4633" t="s">
        <v>55</v>
      </c>
      <c r="D4633" t="s">
        <v>48</v>
      </c>
      <c r="E4633" t="s">
        <v>0</v>
      </c>
      <c r="F4633" t="s">
        <v>10</v>
      </c>
      <c r="G4633" t="s">
        <v>7</v>
      </c>
      <c r="H4633">
        <v>60</v>
      </c>
      <c r="I4633" s="2">
        <v>1199.3999999999999</v>
      </c>
      <c r="J4633" s="2">
        <v>299.99999999999989</v>
      </c>
    </row>
    <row r="4634" spans="1:10" x14ac:dyDescent="0.25">
      <c r="A4634">
        <v>2021</v>
      </c>
      <c r="B4634">
        <v>9</v>
      </c>
      <c r="C4634" t="s">
        <v>55</v>
      </c>
      <c r="D4634" t="s">
        <v>48</v>
      </c>
      <c r="E4634" t="s">
        <v>0</v>
      </c>
      <c r="F4634" t="s">
        <v>27</v>
      </c>
      <c r="G4634" t="s">
        <v>12</v>
      </c>
      <c r="H4634">
        <v>77</v>
      </c>
      <c r="I4634" s="2">
        <v>230.23000000000002</v>
      </c>
      <c r="J4634" s="2">
        <v>77.000000000000014</v>
      </c>
    </row>
    <row r="4635" spans="1:10" x14ac:dyDescent="0.25">
      <c r="A4635">
        <v>2021</v>
      </c>
      <c r="B4635">
        <v>9</v>
      </c>
      <c r="C4635" t="s">
        <v>55</v>
      </c>
      <c r="D4635" t="s">
        <v>48</v>
      </c>
      <c r="E4635" t="s">
        <v>0</v>
      </c>
      <c r="F4635" t="s">
        <v>37</v>
      </c>
      <c r="G4635" t="s">
        <v>12</v>
      </c>
      <c r="H4635">
        <v>14</v>
      </c>
      <c r="I4635" s="2">
        <v>349.85999999999996</v>
      </c>
      <c r="J4635" s="2">
        <v>56</v>
      </c>
    </row>
    <row r="4636" spans="1:10" x14ac:dyDescent="0.25">
      <c r="A4636">
        <v>2021</v>
      </c>
      <c r="B4636">
        <v>9</v>
      </c>
      <c r="C4636" t="s">
        <v>55</v>
      </c>
      <c r="D4636" t="s">
        <v>48</v>
      </c>
      <c r="E4636" t="s">
        <v>0</v>
      </c>
      <c r="F4636" t="s">
        <v>45</v>
      </c>
      <c r="G4636" t="s">
        <v>12</v>
      </c>
      <c r="H4636">
        <v>8</v>
      </c>
      <c r="I4636" s="2">
        <v>87.92</v>
      </c>
      <c r="J4636" s="2">
        <v>56</v>
      </c>
    </row>
    <row r="4637" spans="1:10" x14ac:dyDescent="0.25">
      <c r="A4637">
        <v>2021</v>
      </c>
      <c r="B4637">
        <v>9</v>
      </c>
      <c r="C4637" t="s">
        <v>55</v>
      </c>
      <c r="D4637" t="s">
        <v>48</v>
      </c>
      <c r="E4637" t="s">
        <v>0</v>
      </c>
      <c r="F4637" t="s">
        <v>26</v>
      </c>
      <c r="G4637" t="s">
        <v>9</v>
      </c>
      <c r="H4637">
        <v>62</v>
      </c>
      <c r="I4637" s="2">
        <v>1239.3799999999999</v>
      </c>
      <c r="J4637" s="2">
        <v>124</v>
      </c>
    </row>
    <row r="4638" spans="1:10" x14ac:dyDescent="0.25">
      <c r="A4638">
        <v>2021</v>
      </c>
      <c r="B4638">
        <v>9</v>
      </c>
      <c r="C4638" t="s">
        <v>55</v>
      </c>
      <c r="D4638" t="s">
        <v>48</v>
      </c>
      <c r="E4638" t="s">
        <v>0</v>
      </c>
      <c r="F4638" t="s">
        <v>6</v>
      </c>
      <c r="G4638" t="s">
        <v>7</v>
      </c>
      <c r="H4638">
        <v>69</v>
      </c>
      <c r="I4638" s="2">
        <v>620.31000000000006</v>
      </c>
      <c r="J4638" s="2">
        <v>69</v>
      </c>
    </row>
    <row r="4639" spans="1:10" x14ac:dyDescent="0.25">
      <c r="A4639">
        <v>2021</v>
      </c>
      <c r="B4639">
        <v>9</v>
      </c>
      <c r="C4639" t="s">
        <v>55</v>
      </c>
      <c r="D4639" t="s">
        <v>48</v>
      </c>
      <c r="E4639" t="s">
        <v>0</v>
      </c>
      <c r="F4639" t="s">
        <v>16</v>
      </c>
      <c r="G4639" t="s">
        <v>14</v>
      </c>
      <c r="H4639">
        <v>7</v>
      </c>
      <c r="I4639" s="2">
        <v>90.93</v>
      </c>
      <c r="J4639" s="2">
        <v>14</v>
      </c>
    </row>
    <row r="4640" spans="1:10" x14ac:dyDescent="0.25">
      <c r="A4640">
        <v>2021</v>
      </c>
      <c r="B4640">
        <v>9</v>
      </c>
      <c r="C4640" t="s">
        <v>55</v>
      </c>
      <c r="D4640" t="s">
        <v>48</v>
      </c>
      <c r="E4640" t="s">
        <v>0</v>
      </c>
      <c r="F4640" t="s">
        <v>23</v>
      </c>
      <c r="G4640" t="s">
        <v>21</v>
      </c>
      <c r="H4640">
        <v>21</v>
      </c>
      <c r="I4640" s="2">
        <v>545.79</v>
      </c>
      <c r="J4640" s="2">
        <v>105</v>
      </c>
    </row>
    <row r="4641" spans="1:10" x14ac:dyDescent="0.25">
      <c r="A4641">
        <v>2021</v>
      </c>
      <c r="B4641">
        <v>9</v>
      </c>
      <c r="C4641" t="s">
        <v>61</v>
      </c>
      <c r="D4641" t="s">
        <v>4</v>
      </c>
      <c r="E4641" t="s">
        <v>3</v>
      </c>
      <c r="F4641" t="s">
        <v>13</v>
      </c>
      <c r="G4641" t="s">
        <v>14</v>
      </c>
      <c r="H4641">
        <v>13</v>
      </c>
      <c r="I4641" s="2">
        <v>207.87</v>
      </c>
      <c r="J4641" s="2">
        <v>78</v>
      </c>
    </row>
    <row r="4642" spans="1:10" x14ac:dyDescent="0.25">
      <c r="A4642">
        <v>2021</v>
      </c>
      <c r="B4642">
        <v>9</v>
      </c>
      <c r="C4642" t="s">
        <v>61</v>
      </c>
      <c r="D4642" t="s">
        <v>4</v>
      </c>
      <c r="E4642" t="s">
        <v>3</v>
      </c>
      <c r="F4642" t="s">
        <v>24</v>
      </c>
      <c r="G4642" t="s">
        <v>14</v>
      </c>
      <c r="H4642">
        <v>12</v>
      </c>
      <c r="I4642" s="2">
        <v>155.88</v>
      </c>
      <c r="J4642" s="2">
        <v>36</v>
      </c>
    </row>
    <row r="4643" spans="1:10" x14ac:dyDescent="0.25">
      <c r="A4643">
        <v>2021</v>
      </c>
      <c r="B4643">
        <v>9</v>
      </c>
      <c r="C4643" t="s">
        <v>61</v>
      </c>
      <c r="D4643" t="s">
        <v>4</v>
      </c>
      <c r="E4643" t="s">
        <v>3</v>
      </c>
      <c r="F4643" t="s">
        <v>34</v>
      </c>
      <c r="G4643" t="s">
        <v>12</v>
      </c>
      <c r="H4643">
        <v>59</v>
      </c>
      <c r="I4643" s="2">
        <v>235.41000000000003</v>
      </c>
      <c r="J4643" s="2">
        <v>118</v>
      </c>
    </row>
    <row r="4644" spans="1:10" x14ac:dyDescent="0.25">
      <c r="A4644">
        <v>2021</v>
      </c>
      <c r="B4644">
        <v>9</v>
      </c>
      <c r="C4644" t="s">
        <v>61</v>
      </c>
      <c r="D4644" t="s">
        <v>4</v>
      </c>
      <c r="E4644" t="s">
        <v>3</v>
      </c>
      <c r="F4644" t="s">
        <v>20</v>
      </c>
      <c r="G4644" t="s">
        <v>21</v>
      </c>
      <c r="H4644">
        <v>150</v>
      </c>
      <c r="I4644" s="2">
        <v>2248.5</v>
      </c>
      <c r="J4644" s="2">
        <v>1200</v>
      </c>
    </row>
    <row r="4645" spans="1:10" x14ac:dyDescent="0.25">
      <c r="A4645">
        <v>2021</v>
      </c>
      <c r="B4645">
        <v>9</v>
      </c>
      <c r="C4645" t="s">
        <v>61</v>
      </c>
      <c r="D4645" t="s">
        <v>4</v>
      </c>
      <c r="E4645" t="s">
        <v>3</v>
      </c>
      <c r="F4645" t="s">
        <v>25</v>
      </c>
      <c r="G4645" t="s">
        <v>7</v>
      </c>
      <c r="H4645">
        <v>13</v>
      </c>
      <c r="I4645" s="2">
        <v>207.87</v>
      </c>
      <c r="J4645" s="2">
        <v>52</v>
      </c>
    </row>
    <row r="4646" spans="1:10" x14ac:dyDescent="0.25">
      <c r="A4646">
        <v>2021</v>
      </c>
      <c r="B4646">
        <v>9</v>
      </c>
      <c r="C4646" t="s">
        <v>61</v>
      </c>
      <c r="D4646" t="s">
        <v>4</v>
      </c>
      <c r="E4646" t="s">
        <v>3</v>
      </c>
      <c r="F4646" t="s">
        <v>8</v>
      </c>
      <c r="G4646" t="s">
        <v>9</v>
      </c>
      <c r="H4646">
        <v>124</v>
      </c>
      <c r="I4646" s="2">
        <v>866.76</v>
      </c>
      <c r="J4646" s="2">
        <v>372</v>
      </c>
    </row>
    <row r="4647" spans="1:10" x14ac:dyDescent="0.25">
      <c r="A4647">
        <v>2021</v>
      </c>
      <c r="B4647">
        <v>9</v>
      </c>
      <c r="C4647" t="s">
        <v>61</v>
      </c>
      <c r="D4647" t="s">
        <v>4</v>
      </c>
      <c r="E4647" t="s">
        <v>3</v>
      </c>
      <c r="F4647" t="s">
        <v>17</v>
      </c>
      <c r="G4647" t="s">
        <v>14</v>
      </c>
      <c r="H4647">
        <v>85</v>
      </c>
      <c r="I4647" s="2">
        <v>934.15</v>
      </c>
      <c r="J4647" s="2">
        <v>85</v>
      </c>
    </row>
    <row r="4648" spans="1:10" x14ac:dyDescent="0.25">
      <c r="A4648">
        <v>2021</v>
      </c>
      <c r="B4648">
        <v>9</v>
      </c>
      <c r="C4648" t="s">
        <v>61</v>
      </c>
      <c r="D4648" t="s">
        <v>4</v>
      </c>
      <c r="E4648" t="s">
        <v>3</v>
      </c>
      <c r="F4648" t="s">
        <v>28</v>
      </c>
      <c r="G4648" t="s">
        <v>14</v>
      </c>
      <c r="H4648">
        <v>64</v>
      </c>
      <c r="I4648" s="2">
        <v>959.36</v>
      </c>
      <c r="J4648" s="2">
        <v>256</v>
      </c>
    </row>
    <row r="4649" spans="1:10" x14ac:dyDescent="0.25">
      <c r="A4649">
        <v>2021</v>
      </c>
      <c r="B4649">
        <v>9</v>
      </c>
      <c r="C4649" t="s">
        <v>61</v>
      </c>
      <c r="D4649" t="s">
        <v>4</v>
      </c>
      <c r="E4649" t="s">
        <v>3</v>
      </c>
      <c r="F4649" t="s">
        <v>43</v>
      </c>
      <c r="G4649" t="s">
        <v>12</v>
      </c>
      <c r="H4649">
        <v>6</v>
      </c>
      <c r="I4649" s="2">
        <v>125.94</v>
      </c>
      <c r="J4649" s="2">
        <v>59.999999999999986</v>
      </c>
    </row>
    <row r="4650" spans="1:10" x14ac:dyDescent="0.25">
      <c r="A4650">
        <v>2021</v>
      </c>
      <c r="B4650">
        <v>9</v>
      </c>
      <c r="C4650" t="s">
        <v>61</v>
      </c>
      <c r="D4650" t="s">
        <v>4</v>
      </c>
      <c r="E4650" t="s">
        <v>3</v>
      </c>
      <c r="F4650" t="s">
        <v>44</v>
      </c>
      <c r="G4650" t="s">
        <v>7</v>
      </c>
      <c r="H4650">
        <v>81</v>
      </c>
      <c r="I4650" s="2">
        <v>971.19</v>
      </c>
      <c r="J4650" s="2">
        <v>243</v>
      </c>
    </row>
    <row r="4651" spans="1:10" x14ac:dyDescent="0.25">
      <c r="A4651">
        <v>2021</v>
      </c>
      <c r="B4651">
        <v>9</v>
      </c>
      <c r="C4651" t="s">
        <v>61</v>
      </c>
      <c r="D4651" t="s">
        <v>4</v>
      </c>
      <c r="E4651" t="s">
        <v>3</v>
      </c>
      <c r="F4651" t="s">
        <v>40</v>
      </c>
      <c r="G4651" t="s">
        <v>21</v>
      </c>
      <c r="H4651">
        <v>13</v>
      </c>
      <c r="I4651" s="2">
        <v>272.87</v>
      </c>
      <c r="J4651" s="2">
        <v>77.999999999999972</v>
      </c>
    </row>
    <row r="4652" spans="1:10" x14ac:dyDescent="0.25">
      <c r="A4652">
        <v>2021</v>
      </c>
      <c r="B4652">
        <v>9</v>
      </c>
      <c r="C4652" t="s">
        <v>61</v>
      </c>
      <c r="D4652" t="s">
        <v>4</v>
      </c>
      <c r="E4652" t="s">
        <v>3</v>
      </c>
      <c r="F4652" t="s">
        <v>32</v>
      </c>
      <c r="G4652" t="s">
        <v>9</v>
      </c>
      <c r="H4652">
        <v>94</v>
      </c>
      <c r="I4652" s="2">
        <v>1033.06</v>
      </c>
      <c r="J4652" s="2">
        <v>470</v>
      </c>
    </row>
    <row r="4653" spans="1:10" x14ac:dyDescent="0.25">
      <c r="A4653">
        <v>2021</v>
      </c>
      <c r="B4653">
        <v>9</v>
      </c>
      <c r="C4653" t="s">
        <v>61</v>
      </c>
      <c r="D4653" t="s">
        <v>4</v>
      </c>
      <c r="E4653" t="s">
        <v>3</v>
      </c>
      <c r="F4653" t="s">
        <v>35</v>
      </c>
      <c r="G4653" t="s">
        <v>14</v>
      </c>
      <c r="H4653">
        <v>9</v>
      </c>
      <c r="I4653" s="2">
        <v>53.910000000000004</v>
      </c>
      <c r="J4653" s="2">
        <v>18</v>
      </c>
    </row>
    <row r="4654" spans="1:10" x14ac:dyDescent="0.25">
      <c r="A4654">
        <v>2021</v>
      </c>
      <c r="B4654">
        <v>9</v>
      </c>
      <c r="C4654" t="s">
        <v>61</v>
      </c>
      <c r="D4654" t="s">
        <v>4</v>
      </c>
      <c r="E4654" t="s">
        <v>3</v>
      </c>
      <c r="F4654" t="s">
        <v>31</v>
      </c>
      <c r="G4654" t="s">
        <v>12</v>
      </c>
      <c r="H4654">
        <v>11</v>
      </c>
      <c r="I4654" s="2">
        <v>219.89</v>
      </c>
      <c r="J4654" s="2">
        <v>65.999999999999986</v>
      </c>
    </row>
    <row r="4655" spans="1:10" x14ac:dyDescent="0.25">
      <c r="A4655">
        <v>2021</v>
      </c>
      <c r="B4655">
        <v>9</v>
      </c>
      <c r="C4655" t="s">
        <v>61</v>
      </c>
      <c r="D4655" t="s">
        <v>4</v>
      </c>
      <c r="E4655" t="s">
        <v>3</v>
      </c>
      <c r="F4655" t="s">
        <v>15</v>
      </c>
      <c r="G4655" t="s">
        <v>14</v>
      </c>
      <c r="H4655">
        <v>98</v>
      </c>
      <c r="I4655" s="2">
        <v>3919.02</v>
      </c>
      <c r="J4655" s="2">
        <v>490</v>
      </c>
    </row>
    <row r="4656" spans="1:10" x14ac:dyDescent="0.25">
      <c r="A4656">
        <v>2021</v>
      </c>
      <c r="B4656">
        <v>9</v>
      </c>
      <c r="C4656" t="s">
        <v>61</v>
      </c>
      <c r="D4656" t="s">
        <v>4</v>
      </c>
      <c r="E4656" t="s">
        <v>3</v>
      </c>
      <c r="F4656" t="s">
        <v>42</v>
      </c>
      <c r="G4656" t="s">
        <v>12</v>
      </c>
      <c r="H4656">
        <v>147</v>
      </c>
      <c r="I4656" s="2">
        <v>2350.5300000000002</v>
      </c>
      <c r="J4656" s="2">
        <v>294</v>
      </c>
    </row>
    <row r="4657" spans="1:10" x14ac:dyDescent="0.25">
      <c r="A4657">
        <v>2021</v>
      </c>
      <c r="B4657">
        <v>9</v>
      </c>
      <c r="C4657" t="s">
        <v>61</v>
      </c>
      <c r="D4657" t="s">
        <v>4</v>
      </c>
      <c r="E4657" t="s">
        <v>3</v>
      </c>
      <c r="F4657" t="s">
        <v>22</v>
      </c>
      <c r="G4657" t="s">
        <v>7</v>
      </c>
      <c r="H4657">
        <v>14</v>
      </c>
      <c r="I4657" s="2">
        <v>139.86000000000001</v>
      </c>
      <c r="J4657" s="2">
        <v>42</v>
      </c>
    </row>
    <row r="4658" spans="1:10" x14ac:dyDescent="0.25">
      <c r="A4658">
        <v>2021</v>
      </c>
      <c r="B4658">
        <v>9</v>
      </c>
      <c r="C4658" t="s">
        <v>61</v>
      </c>
      <c r="D4658" t="s">
        <v>4</v>
      </c>
      <c r="E4658" t="s">
        <v>3</v>
      </c>
      <c r="F4658" t="s">
        <v>10</v>
      </c>
      <c r="G4658" t="s">
        <v>7</v>
      </c>
      <c r="H4658">
        <v>19</v>
      </c>
      <c r="I4658" s="2">
        <v>379.80999999999995</v>
      </c>
      <c r="J4658" s="2">
        <v>94.999999999999972</v>
      </c>
    </row>
    <row r="4659" spans="1:10" x14ac:dyDescent="0.25">
      <c r="A4659">
        <v>2021</v>
      </c>
      <c r="B4659">
        <v>9</v>
      </c>
      <c r="C4659" t="s">
        <v>61</v>
      </c>
      <c r="D4659" t="s">
        <v>4</v>
      </c>
      <c r="E4659" t="s">
        <v>3</v>
      </c>
      <c r="F4659" t="s">
        <v>27</v>
      </c>
      <c r="G4659" t="s">
        <v>12</v>
      </c>
      <c r="H4659">
        <v>131</v>
      </c>
      <c r="I4659" s="2">
        <v>391.69000000000005</v>
      </c>
      <c r="J4659" s="2">
        <v>131.00000000000003</v>
      </c>
    </row>
    <row r="4660" spans="1:10" x14ac:dyDescent="0.25">
      <c r="A4660">
        <v>2021</v>
      </c>
      <c r="B4660">
        <v>9</v>
      </c>
      <c r="C4660" t="s">
        <v>61</v>
      </c>
      <c r="D4660" t="s">
        <v>4</v>
      </c>
      <c r="E4660" t="s">
        <v>3</v>
      </c>
      <c r="F4660" t="s">
        <v>37</v>
      </c>
      <c r="G4660" t="s">
        <v>12</v>
      </c>
      <c r="H4660">
        <v>7</v>
      </c>
      <c r="I4660" s="2">
        <v>174.92999999999998</v>
      </c>
      <c r="J4660" s="2">
        <v>28</v>
      </c>
    </row>
    <row r="4661" spans="1:10" x14ac:dyDescent="0.25">
      <c r="A4661">
        <v>2021</v>
      </c>
      <c r="B4661">
        <v>9</v>
      </c>
      <c r="C4661" t="s">
        <v>61</v>
      </c>
      <c r="D4661" t="s">
        <v>4</v>
      </c>
      <c r="E4661" t="s">
        <v>3</v>
      </c>
      <c r="F4661" t="s">
        <v>11</v>
      </c>
      <c r="G4661" t="s">
        <v>12</v>
      </c>
      <c r="H4661">
        <v>37</v>
      </c>
      <c r="I4661" s="2">
        <v>184.63</v>
      </c>
      <c r="J4661" s="2">
        <v>37</v>
      </c>
    </row>
    <row r="4662" spans="1:10" x14ac:dyDescent="0.25">
      <c r="A4662">
        <v>2021</v>
      </c>
      <c r="B4662">
        <v>9</v>
      </c>
      <c r="C4662" t="s">
        <v>61</v>
      </c>
      <c r="D4662" t="s">
        <v>4</v>
      </c>
      <c r="E4662" t="s">
        <v>3</v>
      </c>
      <c r="F4662" t="s">
        <v>45</v>
      </c>
      <c r="G4662" t="s">
        <v>12</v>
      </c>
      <c r="H4662">
        <v>46</v>
      </c>
      <c r="I4662" s="2">
        <v>505.54</v>
      </c>
      <c r="J4662" s="2">
        <v>322</v>
      </c>
    </row>
    <row r="4663" spans="1:10" x14ac:dyDescent="0.25">
      <c r="A4663">
        <v>2021</v>
      </c>
      <c r="B4663">
        <v>9</v>
      </c>
      <c r="C4663" t="s">
        <v>61</v>
      </c>
      <c r="D4663" t="s">
        <v>4</v>
      </c>
      <c r="E4663" t="s">
        <v>3</v>
      </c>
      <c r="F4663" t="s">
        <v>26</v>
      </c>
      <c r="G4663" t="s">
        <v>9</v>
      </c>
      <c r="H4663">
        <v>47</v>
      </c>
      <c r="I4663" s="2">
        <v>939.53</v>
      </c>
      <c r="J4663" s="2">
        <v>94</v>
      </c>
    </row>
    <row r="4664" spans="1:10" x14ac:dyDescent="0.25">
      <c r="A4664">
        <v>2021</v>
      </c>
      <c r="B4664">
        <v>9</v>
      </c>
      <c r="C4664" t="s">
        <v>61</v>
      </c>
      <c r="D4664" t="s">
        <v>4</v>
      </c>
      <c r="E4664" t="s">
        <v>3</v>
      </c>
      <c r="F4664" t="s">
        <v>6</v>
      </c>
      <c r="G4664" t="s">
        <v>7</v>
      </c>
      <c r="H4664">
        <v>15</v>
      </c>
      <c r="I4664" s="2">
        <v>134.85</v>
      </c>
      <c r="J4664" s="2">
        <v>15</v>
      </c>
    </row>
    <row r="4665" spans="1:10" x14ac:dyDescent="0.25">
      <c r="A4665">
        <v>2021</v>
      </c>
      <c r="B4665">
        <v>9</v>
      </c>
      <c r="C4665" t="s">
        <v>61</v>
      </c>
      <c r="D4665" t="s">
        <v>4</v>
      </c>
      <c r="E4665" t="s">
        <v>3</v>
      </c>
      <c r="F4665" t="s">
        <v>16</v>
      </c>
      <c r="G4665" t="s">
        <v>14</v>
      </c>
      <c r="H4665">
        <v>15</v>
      </c>
      <c r="I4665" s="2">
        <v>194.85</v>
      </c>
      <c r="J4665" s="2">
        <v>30</v>
      </c>
    </row>
    <row r="4666" spans="1:10" x14ac:dyDescent="0.25">
      <c r="A4666">
        <v>2021</v>
      </c>
      <c r="B4666">
        <v>9</v>
      </c>
      <c r="C4666" t="s">
        <v>61</v>
      </c>
      <c r="D4666" t="s">
        <v>4</v>
      </c>
      <c r="E4666" t="s">
        <v>3</v>
      </c>
      <c r="F4666" t="s">
        <v>23</v>
      </c>
      <c r="G4666" t="s">
        <v>21</v>
      </c>
      <c r="H4666">
        <v>14</v>
      </c>
      <c r="I4666" s="2">
        <v>363.85999999999996</v>
      </c>
      <c r="J4666" s="2">
        <v>70</v>
      </c>
    </row>
    <row r="4667" spans="1:10" x14ac:dyDescent="0.25">
      <c r="A4667">
        <v>2021</v>
      </c>
      <c r="B4667">
        <v>9</v>
      </c>
      <c r="C4667" t="s">
        <v>57</v>
      </c>
      <c r="D4667" t="s">
        <v>48</v>
      </c>
      <c r="E4667" t="s">
        <v>3</v>
      </c>
      <c r="F4667" t="s">
        <v>13</v>
      </c>
      <c r="G4667" t="s">
        <v>14</v>
      </c>
      <c r="H4667">
        <v>24</v>
      </c>
      <c r="I4667" s="2">
        <v>383.76</v>
      </c>
      <c r="J4667" s="2">
        <v>144</v>
      </c>
    </row>
    <row r="4668" spans="1:10" x14ac:dyDescent="0.25">
      <c r="A4668">
        <v>2021</v>
      </c>
      <c r="B4668">
        <v>9</v>
      </c>
      <c r="C4668" t="s">
        <v>57</v>
      </c>
      <c r="D4668" t="s">
        <v>48</v>
      </c>
      <c r="E4668" t="s">
        <v>3</v>
      </c>
      <c r="F4668" t="s">
        <v>24</v>
      </c>
      <c r="G4668" t="s">
        <v>14</v>
      </c>
      <c r="H4668">
        <v>25</v>
      </c>
      <c r="I4668" s="2">
        <v>324.75</v>
      </c>
      <c r="J4668" s="2">
        <v>75</v>
      </c>
    </row>
    <row r="4669" spans="1:10" x14ac:dyDescent="0.25">
      <c r="A4669">
        <v>2021</v>
      </c>
      <c r="B4669">
        <v>9</v>
      </c>
      <c r="C4669" t="s">
        <v>57</v>
      </c>
      <c r="D4669" t="s">
        <v>48</v>
      </c>
      <c r="E4669" t="s">
        <v>3</v>
      </c>
      <c r="F4669" t="s">
        <v>34</v>
      </c>
      <c r="G4669" t="s">
        <v>12</v>
      </c>
      <c r="H4669">
        <v>135</v>
      </c>
      <c r="I4669" s="2">
        <v>538.65</v>
      </c>
      <c r="J4669" s="2">
        <v>270</v>
      </c>
    </row>
    <row r="4670" spans="1:10" x14ac:dyDescent="0.25">
      <c r="A4670">
        <v>2021</v>
      </c>
      <c r="B4670">
        <v>9</v>
      </c>
      <c r="C4670" t="s">
        <v>57</v>
      </c>
      <c r="D4670" t="s">
        <v>48</v>
      </c>
      <c r="E4670" t="s">
        <v>3</v>
      </c>
      <c r="F4670" t="s">
        <v>20</v>
      </c>
      <c r="G4670" t="s">
        <v>21</v>
      </c>
      <c r="H4670">
        <v>61</v>
      </c>
      <c r="I4670" s="2">
        <v>914.39</v>
      </c>
      <c r="J4670" s="2">
        <v>488</v>
      </c>
    </row>
    <row r="4671" spans="1:10" x14ac:dyDescent="0.25">
      <c r="A4671">
        <v>2021</v>
      </c>
      <c r="B4671">
        <v>9</v>
      </c>
      <c r="C4671" t="s">
        <v>57</v>
      </c>
      <c r="D4671" t="s">
        <v>48</v>
      </c>
      <c r="E4671" t="s">
        <v>3</v>
      </c>
      <c r="F4671" t="s">
        <v>25</v>
      </c>
      <c r="G4671" t="s">
        <v>7</v>
      </c>
      <c r="H4671">
        <v>51</v>
      </c>
      <c r="I4671" s="2">
        <v>815.49</v>
      </c>
      <c r="J4671" s="2">
        <v>204</v>
      </c>
    </row>
    <row r="4672" spans="1:10" x14ac:dyDescent="0.25">
      <c r="A4672">
        <v>2021</v>
      </c>
      <c r="B4672">
        <v>9</v>
      </c>
      <c r="C4672" t="s">
        <v>57</v>
      </c>
      <c r="D4672" t="s">
        <v>48</v>
      </c>
      <c r="E4672" t="s">
        <v>3</v>
      </c>
      <c r="F4672" t="s">
        <v>8</v>
      </c>
      <c r="G4672" t="s">
        <v>9</v>
      </c>
      <c r="H4672">
        <v>100</v>
      </c>
      <c r="I4672" s="2">
        <v>699</v>
      </c>
      <c r="J4672" s="2">
        <v>300</v>
      </c>
    </row>
    <row r="4673" spans="1:10" x14ac:dyDescent="0.25">
      <c r="A4673">
        <v>2021</v>
      </c>
      <c r="B4673">
        <v>9</v>
      </c>
      <c r="C4673" t="s">
        <v>57</v>
      </c>
      <c r="D4673" t="s">
        <v>48</v>
      </c>
      <c r="E4673" t="s">
        <v>3</v>
      </c>
      <c r="F4673" t="s">
        <v>17</v>
      </c>
      <c r="G4673" t="s">
        <v>14</v>
      </c>
      <c r="H4673">
        <v>63</v>
      </c>
      <c r="I4673" s="2">
        <v>692.37</v>
      </c>
      <c r="J4673" s="2">
        <v>63</v>
      </c>
    </row>
    <row r="4674" spans="1:10" x14ac:dyDescent="0.25">
      <c r="A4674">
        <v>2021</v>
      </c>
      <c r="B4674">
        <v>9</v>
      </c>
      <c r="C4674" t="s">
        <v>57</v>
      </c>
      <c r="D4674" t="s">
        <v>48</v>
      </c>
      <c r="E4674" t="s">
        <v>3</v>
      </c>
      <c r="F4674" t="s">
        <v>44</v>
      </c>
      <c r="G4674" t="s">
        <v>7</v>
      </c>
      <c r="H4674">
        <v>28</v>
      </c>
      <c r="I4674" s="2">
        <v>335.72</v>
      </c>
      <c r="J4674" s="2">
        <v>84</v>
      </c>
    </row>
    <row r="4675" spans="1:10" x14ac:dyDescent="0.25">
      <c r="A4675">
        <v>2021</v>
      </c>
      <c r="B4675">
        <v>9</v>
      </c>
      <c r="C4675" t="s">
        <v>57</v>
      </c>
      <c r="D4675" t="s">
        <v>48</v>
      </c>
      <c r="E4675" t="s">
        <v>3</v>
      </c>
      <c r="F4675" t="s">
        <v>40</v>
      </c>
      <c r="G4675" t="s">
        <v>21</v>
      </c>
      <c r="H4675">
        <v>51</v>
      </c>
      <c r="I4675" s="2">
        <v>1070.49</v>
      </c>
      <c r="J4675" s="2">
        <v>305.99999999999989</v>
      </c>
    </row>
    <row r="4676" spans="1:10" x14ac:dyDescent="0.25">
      <c r="A4676">
        <v>2021</v>
      </c>
      <c r="B4676">
        <v>9</v>
      </c>
      <c r="C4676" t="s">
        <v>57</v>
      </c>
      <c r="D4676" t="s">
        <v>48</v>
      </c>
      <c r="E4676" t="s">
        <v>3</v>
      </c>
      <c r="F4676" t="s">
        <v>35</v>
      </c>
      <c r="G4676" t="s">
        <v>14</v>
      </c>
      <c r="H4676">
        <v>18</v>
      </c>
      <c r="I4676" s="2">
        <v>107.82000000000001</v>
      </c>
      <c r="J4676" s="2">
        <v>36</v>
      </c>
    </row>
    <row r="4677" spans="1:10" x14ac:dyDescent="0.25">
      <c r="A4677">
        <v>2021</v>
      </c>
      <c r="B4677">
        <v>9</v>
      </c>
      <c r="C4677" t="s">
        <v>57</v>
      </c>
      <c r="D4677" t="s">
        <v>48</v>
      </c>
      <c r="E4677" t="s">
        <v>3</v>
      </c>
      <c r="F4677" t="s">
        <v>31</v>
      </c>
      <c r="G4677" t="s">
        <v>12</v>
      </c>
      <c r="H4677">
        <v>23</v>
      </c>
      <c r="I4677" s="2">
        <v>459.77</v>
      </c>
      <c r="J4677" s="2">
        <v>137.99999999999997</v>
      </c>
    </row>
    <row r="4678" spans="1:10" x14ac:dyDescent="0.25">
      <c r="A4678">
        <v>2021</v>
      </c>
      <c r="B4678">
        <v>9</v>
      </c>
      <c r="C4678" t="s">
        <v>57</v>
      </c>
      <c r="D4678" t="s">
        <v>48</v>
      </c>
      <c r="E4678" t="s">
        <v>3</v>
      </c>
      <c r="F4678" t="s">
        <v>15</v>
      </c>
      <c r="G4678" t="s">
        <v>14</v>
      </c>
      <c r="H4678">
        <v>106</v>
      </c>
      <c r="I4678" s="2">
        <v>4238.9400000000005</v>
      </c>
      <c r="J4678" s="2">
        <v>530</v>
      </c>
    </row>
    <row r="4679" spans="1:10" x14ac:dyDescent="0.25">
      <c r="A4679">
        <v>2021</v>
      </c>
      <c r="B4679">
        <v>9</v>
      </c>
      <c r="C4679" t="s">
        <v>57</v>
      </c>
      <c r="D4679" t="s">
        <v>48</v>
      </c>
      <c r="E4679" t="s">
        <v>3</v>
      </c>
      <c r="F4679" t="s">
        <v>42</v>
      </c>
      <c r="G4679" t="s">
        <v>12</v>
      </c>
      <c r="H4679">
        <v>81</v>
      </c>
      <c r="I4679" s="2">
        <v>1295.19</v>
      </c>
      <c r="J4679" s="2">
        <v>162</v>
      </c>
    </row>
    <row r="4680" spans="1:10" x14ac:dyDescent="0.25">
      <c r="A4680">
        <v>2021</v>
      </c>
      <c r="B4680">
        <v>9</v>
      </c>
      <c r="C4680" t="s">
        <v>57</v>
      </c>
      <c r="D4680" t="s">
        <v>48</v>
      </c>
      <c r="E4680" t="s">
        <v>3</v>
      </c>
      <c r="F4680" t="s">
        <v>22</v>
      </c>
      <c r="G4680" t="s">
        <v>7</v>
      </c>
      <c r="H4680">
        <v>53</v>
      </c>
      <c r="I4680" s="2">
        <v>529.47</v>
      </c>
      <c r="J4680" s="2">
        <v>159</v>
      </c>
    </row>
    <row r="4681" spans="1:10" x14ac:dyDescent="0.25">
      <c r="A4681">
        <v>2021</v>
      </c>
      <c r="B4681">
        <v>9</v>
      </c>
      <c r="C4681" t="s">
        <v>57</v>
      </c>
      <c r="D4681" t="s">
        <v>48</v>
      </c>
      <c r="E4681" t="s">
        <v>3</v>
      </c>
      <c r="F4681" t="s">
        <v>41</v>
      </c>
      <c r="G4681" t="s">
        <v>14</v>
      </c>
      <c r="H4681">
        <v>39</v>
      </c>
      <c r="I4681" s="2">
        <v>389.61</v>
      </c>
      <c r="J4681" s="2">
        <v>195</v>
      </c>
    </row>
    <row r="4682" spans="1:10" x14ac:dyDescent="0.25">
      <c r="A4682">
        <v>2021</v>
      </c>
      <c r="B4682">
        <v>9</v>
      </c>
      <c r="C4682" t="s">
        <v>57</v>
      </c>
      <c r="D4682" t="s">
        <v>48</v>
      </c>
      <c r="E4682" t="s">
        <v>3</v>
      </c>
      <c r="F4682" t="s">
        <v>10</v>
      </c>
      <c r="G4682" t="s">
        <v>7</v>
      </c>
      <c r="H4682">
        <v>96</v>
      </c>
      <c r="I4682" s="2">
        <v>1919.04</v>
      </c>
      <c r="J4682" s="2">
        <v>479.99999999999983</v>
      </c>
    </row>
    <row r="4683" spans="1:10" x14ac:dyDescent="0.25">
      <c r="A4683">
        <v>2021</v>
      </c>
      <c r="B4683">
        <v>9</v>
      </c>
      <c r="C4683" t="s">
        <v>57</v>
      </c>
      <c r="D4683" t="s">
        <v>48</v>
      </c>
      <c r="E4683" t="s">
        <v>3</v>
      </c>
      <c r="F4683" t="s">
        <v>27</v>
      </c>
      <c r="G4683" t="s">
        <v>12</v>
      </c>
      <c r="H4683">
        <v>225</v>
      </c>
      <c r="I4683" s="2">
        <v>672.75</v>
      </c>
      <c r="J4683" s="2">
        <v>225.00000000000006</v>
      </c>
    </row>
    <row r="4684" spans="1:10" x14ac:dyDescent="0.25">
      <c r="A4684">
        <v>2021</v>
      </c>
      <c r="B4684">
        <v>9</v>
      </c>
      <c r="C4684" t="s">
        <v>57</v>
      </c>
      <c r="D4684" t="s">
        <v>48</v>
      </c>
      <c r="E4684" t="s">
        <v>3</v>
      </c>
      <c r="F4684" t="s">
        <v>11</v>
      </c>
      <c r="G4684" t="s">
        <v>12</v>
      </c>
      <c r="H4684">
        <v>13</v>
      </c>
      <c r="I4684" s="2">
        <v>64.87</v>
      </c>
      <c r="J4684" s="2">
        <v>13</v>
      </c>
    </row>
    <row r="4685" spans="1:10" x14ac:dyDescent="0.25">
      <c r="A4685">
        <v>2021</v>
      </c>
      <c r="B4685">
        <v>9</v>
      </c>
      <c r="C4685" t="s">
        <v>57</v>
      </c>
      <c r="D4685" t="s">
        <v>48</v>
      </c>
      <c r="E4685" t="s">
        <v>3</v>
      </c>
      <c r="F4685" t="s">
        <v>45</v>
      </c>
      <c r="G4685" t="s">
        <v>12</v>
      </c>
      <c r="H4685">
        <v>27</v>
      </c>
      <c r="I4685" s="2">
        <v>296.73</v>
      </c>
      <c r="J4685" s="2">
        <v>189</v>
      </c>
    </row>
    <row r="4686" spans="1:10" x14ac:dyDescent="0.25">
      <c r="A4686">
        <v>2021</v>
      </c>
      <c r="B4686">
        <v>9</v>
      </c>
      <c r="C4686" t="s">
        <v>57</v>
      </c>
      <c r="D4686" t="s">
        <v>48</v>
      </c>
      <c r="E4686" t="s">
        <v>3</v>
      </c>
      <c r="F4686" t="s">
        <v>26</v>
      </c>
      <c r="G4686" t="s">
        <v>9</v>
      </c>
      <c r="H4686">
        <v>61</v>
      </c>
      <c r="I4686" s="2">
        <v>1219.3899999999999</v>
      </c>
      <c r="J4686" s="2">
        <v>122</v>
      </c>
    </row>
    <row r="4687" spans="1:10" x14ac:dyDescent="0.25">
      <c r="A4687">
        <v>2021</v>
      </c>
      <c r="B4687">
        <v>9</v>
      </c>
      <c r="C4687" t="s">
        <v>57</v>
      </c>
      <c r="D4687" t="s">
        <v>48</v>
      </c>
      <c r="E4687" t="s">
        <v>3</v>
      </c>
      <c r="F4687" t="s">
        <v>6</v>
      </c>
      <c r="G4687" t="s">
        <v>7</v>
      </c>
      <c r="H4687">
        <v>100</v>
      </c>
      <c r="I4687" s="2">
        <v>899</v>
      </c>
      <c r="J4687" s="2">
        <v>100</v>
      </c>
    </row>
    <row r="4688" spans="1:10" x14ac:dyDescent="0.25">
      <c r="A4688">
        <v>2021</v>
      </c>
      <c r="B4688">
        <v>9</v>
      </c>
      <c r="C4688" t="s">
        <v>57</v>
      </c>
      <c r="D4688" t="s">
        <v>48</v>
      </c>
      <c r="E4688" t="s">
        <v>3</v>
      </c>
      <c r="F4688" t="s">
        <v>36</v>
      </c>
      <c r="G4688" t="s">
        <v>7</v>
      </c>
      <c r="H4688">
        <v>10</v>
      </c>
      <c r="I4688" s="2">
        <v>149.9</v>
      </c>
      <c r="J4688" s="2">
        <v>30</v>
      </c>
    </row>
    <row r="4689" spans="1:10" x14ac:dyDescent="0.25">
      <c r="A4689">
        <v>2021</v>
      </c>
      <c r="B4689">
        <v>9</v>
      </c>
      <c r="C4689" t="s">
        <v>57</v>
      </c>
      <c r="D4689" t="s">
        <v>48</v>
      </c>
      <c r="E4689" t="s">
        <v>3</v>
      </c>
      <c r="F4689" t="s">
        <v>16</v>
      </c>
      <c r="G4689" t="s">
        <v>14</v>
      </c>
      <c r="H4689">
        <v>7</v>
      </c>
      <c r="I4689" s="2">
        <v>90.93</v>
      </c>
      <c r="J4689" s="2">
        <v>14</v>
      </c>
    </row>
    <row r="4690" spans="1:10" x14ac:dyDescent="0.25">
      <c r="A4690">
        <v>2021</v>
      </c>
      <c r="B4690">
        <v>9</v>
      </c>
      <c r="C4690" t="s">
        <v>57</v>
      </c>
      <c r="D4690" t="s">
        <v>48</v>
      </c>
      <c r="E4690" t="s">
        <v>3</v>
      </c>
      <c r="F4690" t="s">
        <v>23</v>
      </c>
      <c r="G4690" t="s">
        <v>21</v>
      </c>
      <c r="H4690">
        <v>5</v>
      </c>
      <c r="I4690" s="2">
        <v>129.94999999999999</v>
      </c>
      <c r="J4690" s="2">
        <v>25</v>
      </c>
    </row>
    <row r="4691" spans="1:10" x14ac:dyDescent="0.25">
      <c r="A4691">
        <v>2021</v>
      </c>
      <c r="B4691">
        <v>9</v>
      </c>
      <c r="C4691" t="s">
        <v>60</v>
      </c>
      <c r="D4691" t="s">
        <v>5</v>
      </c>
      <c r="E4691" t="s">
        <v>3</v>
      </c>
      <c r="F4691" t="s">
        <v>13</v>
      </c>
      <c r="G4691" t="s">
        <v>14</v>
      </c>
      <c r="H4691">
        <v>5</v>
      </c>
      <c r="I4691" s="2">
        <v>79.95</v>
      </c>
      <c r="J4691" s="2">
        <v>30</v>
      </c>
    </row>
    <row r="4692" spans="1:10" x14ac:dyDescent="0.25">
      <c r="A4692">
        <v>2021</v>
      </c>
      <c r="B4692">
        <v>9</v>
      </c>
      <c r="C4692" t="s">
        <v>60</v>
      </c>
      <c r="D4692" t="s">
        <v>5</v>
      </c>
      <c r="E4692" t="s">
        <v>3</v>
      </c>
      <c r="F4692" t="s">
        <v>34</v>
      </c>
      <c r="G4692" t="s">
        <v>12</v>
      </c>
      <c r="H4692">
        <v>45</v>
      </c>
      <c r="I4692" s="2">
        <v>179.55</v>
      </c>
      <c r="J4692" s="2">
        <v>90</v>
      </c>
    </row>
    <row r="4693" spans="1:10" x14ac:dyDescent="0.25">
      <c r="A4693">
        <v>2021</v>
      </c>
      <c r="B4693">
        <v>9</v>
      </c>
      <c r="C4693" t="s">
        <v>60</v>
      </c>
      <c r="D4693" t="s">
        <v>5</v>
      </c>
      <c r="E4693" t="s">
        <v>3</v>
      </c>
      <c r="F4693" t="s">
        <v>20</v>
      </c>
      <c r="G4693" t="s">
        <v>21</v>
      </c>
      <c r="H4693">
        <v>17</v>
      </c>
      <c r="I4693" s="2">
        <v>254.83</v>
      </c>
      <c r="J4693" s="2">
        <v>136</v>
      </c>
    </row>
    <row r="4694" spans="1:10" x14ac:dyDescent="0.25">
      <c r="A4694">
        <v>2021</v>
      </c>
      <c r="B4694">
        <v>9</v>
      </c>
      <c r="C4694" t="s">
        <v>60</v>
      </c>
      <c r="D4694" t="s">
        <v>5</v>
      </c>
      <c r="E4694" t="s">
        <v>3</v>
      </c>
      <c r="F4694" t="s">
        <v>25</v>
      </c>
      <c r="G4694" t="s">
        <v>7</v>
      </c>
      <c r="H4694">
        <v>12</v>
      </c>
      <c r="I4694" s="2">
        <v>191.88</v>
      </c>
      <c r="J4694" s="2">
        <v>48</v>
      </c>
    </row>
    <row r="4695" spans="1:10" x14ac:dyDescent="0.25">
      <c r="A4695">
        <v>2021</v>
      </c>
      <c r="B4695">
        <v>9</v>
      </c>
      <c r="C4695" t="s">
        <v>60</v>
      </c>
      <c r="D4695" t="s">
        <v>5</v>
      </c>
      <c r="E4695" t="s">
        <v>3</v>
      </c>
      <c r="F4695" t="s">
        <v>8</v>
      </c>
      <c r="G4695" t="s">
        <v>9</v>
      </c>
      <c r="H4695">
        <v>117</v>
      </c>
      <c r="I4695" s="2">
        <v>817.83</v>
      </c>
      <c r="J4695" s="2">
        <v>351</v>
      </c>
    </row>
    <row r="4696" spans="1:10" x14ac:dyDescent="0.25">
      <c r="A4696">
        <v>2021</v>
      </c>
      <c r="B4696">
        <v>9</v>
      </c>
      <c r="C4696" t="s">
        <v>60</v>
      </c>
      <c r="D4696" t="s">
        <v>5</v>
      </c>
      <c r="E4696" t="s">
        <v>3</v>
      </c>
      <c r="F4696" t="s">
        <v>17</v>
      </c>
      <c r="G4696" t="s">
        <v>14</v>
      </c>
      <c r="H4696">
        <v>39</v>
      </c>
      <c r="I4696" s="2">
        <v>428.61</v>
      </c>
      <c r="J4696" s="2">
        <v>39</v>
      </c>
    </row>
    <row r="4697" spans="1:10" x14ac:dyDescent="0.25">
      <c r="A4697">
        <v>2021</v>
      </c>
      <c r="B4697">
        <v>9</v>
      </c>
      <c r="C4697" t="s">
        <v>60</v>
      </c>
      <c r="D4697" t="s">
        <v>5</v>
      </c>
      <c r="E4697" t="s">
        <v>3</v>
      </c>
      <c r="F4697" t="s">
        <v>43</v>
      </c>
      <c r="G4697" t="s">
        <v>12</v>
      </c>
      <c r="H4697">
        <v>23</v>
      </c>
      <c r="I4697" s="2">
        <v>482.77</v>
      </c>
      <c r="J4697" s="2">
        <v>229.99999999999997</v>
      </c>
    </row>
    <row r="4698" spans="1:10" x14ac:dyDescent="0.25">
      <c r="A4698">
        <v>2021</v>
      </c>
      <c r="B4698">
        <v>9</v>
      </c>
      <c r="C4698" t="s">
        <v>60</v>
      </c>
      <c r="D4698" t="s">
        <v>5</v>
      </c>
      <c r="E4698" t="s">
        <v>3</v>
      </c>
      <c r="F4698" t="s">
        <v>44</v>
      </c>
      <c r="G4698" t="s">
        <v>7</v>
      </c>
      <c r="H4698">
        <v>5</v>
      </c>
      <c r="I4698" s="2">
        <v>59.95</v>
      </c>
      <c r="J4698" s="2">
        <v>15</v>
      </c>
    </row>
    <row r="4699" spans="1:10" x14ac:dyDescent="0.25">
      <c r="A4699">
        <v>2021</v>
      </c>
      <c r="B4699">
        <v>9</v>
      </c>
      <c r="C4699" t="s">
        <v>60</v>
      </c>
      <c r="D4699" t="s">
        <v>5</v>
      </c>
      <c r="E4699" t="s">
        <v>3</v>
      </c>
      <c r="F4699" t="s">
        <v>40</v>
      </c>
      <c r="G4699" t="s">
        <v>21</v>
      </c>
      <c r="H4699">
        <v>65</v>
      </c>
      <c r="I4699" s="2">
        <v>1364.35</v>
      </c>
      <c r="J4699" s="2">
        <v>389.99999999999989</v>
      </c>
    </row>
    <row r="4700" spans="1:10" x14ac:dyDescent="0.25">
      <c r="A4700">
        <v>2021</v>
      </c>
      <c r="B4700">
        <v>9</v>
      </c>
      <c r="C4700" t="s">
        <v>60</v>
      </c>
      <c r="D4700" t="s">
        <v>5</v>
      </c>
      <c r="E4700" t="s">
        <v>3</v>
      </c>
      <c r="F4700" t="s">
        <v>32</v>
      </c>
      <c r="G4700" t="s">
        <v>9</v>
      </c>
      <c r="H4700">
        <v>38</v>
      </c>
      <c r="I4700" s="2">
        <v>417.62</v>
      </c>
      <c r="J4700" s="2">
        <v>190</v>
      </c>
    </row>
    <row r="4701" spans="1:10" x14ac:dyDescent="0.25">
      <c r="A4701">
        <v>2021</v>
      </c>
      <c r="B4701">
        <v>9</v>
      </c>
      <c r="C4701" t="s">
        <v>60</v>
      </c>
      <c r="D4701" t="s">
        <v>5</v>
      </c>
      <c r="E4701" t="s">
        <v>3</v>
      </c>
      <c r="F4701" t="s">
        <v>35</v>
      </c>
      <c r="G4701" t="s">
        <v>14</v>
      </c>
      <c r="H4701">
        <v>48</v>
      </c>
      <c r="I4701" s="2">
        <v>287.52</v>
      </c>
      <c r="J4701" s="2">
        <v>96</v>
      </c>
    </row>
    <row r="4702" spans="1:10" x14ac:dyDescent="0.25">
      <c r="A4702">
        <v>2021</v>
      </c>
      <c r="B4702">
        <v>9</v>
      </c>
      <c r="C4702" t="s">
        <v>60</v>
      </c>
      <c r="D4702" t="s">
        <v>5</v>
      </c>
      <c r="E4702" t="s">
        <v>3</v>
      </c>
      <c r="F4702" t="s">
        <v>31</v>
      </c>
      <c r="G4702" t="s">
        <v>12</v>
      </c>
      <c r="H4702">
        <v>22</v>
      </c>
      <c r="I4702" s="2">
        <v>439.78</v>
      </c>
      <c r="J4702" s="2">
        <v>131.99999999999997</v>
      </c>
    </row>
    <row r="4703" spans="1:10" x14ac:dyDescent="0.25">
      <c r="A4703">
        <v>2021</v>
      </c>
      <c r="B4703">
        <v>9</v>
      </c>
      <c r="C4703" t="s">
        <v>60</v>
      </c>
      <c r="D4703" t="s">
        <v>5</v>
      </c>
      <c r="E4703" t="s">
        <v>3</v>
      </c>
      <c r="F4703" t="s">
        <v>15</v>
      </c>
      <c r="G4703" t="s">
        <v>14</v>
      </c>
      <c r="H4703">
        <v>88</v>
      </c>
      <c r="I4703" s="2">
        <v>3519.1200000000003</v>
      </c>
      <c r="J4703" s="2">
        <v>440</v>
      </c>
    </row>
    <row r="4704" spans="1:10" x14ac:dyDescent="0.25">
      <c r="A4704">
        <v>2021</v>
      </c>
      <c r="B4704">
        <v>9</v>
      </c>
      <c r="C4704" t="s">
        <v>60</v>
      </c>
      <c r="D4704" t="s">
        <v>5</v>
      </c>
      <c r="E4704" t="s">
        <v>3</v>
      </c>
      <c r="F4704" t="s">
        <v>42</v>
      </c>
      <c r="G4704" t="s">
        <v>12</v>
      </c>
      <c r="H4704">
        <v>42</v>
      </c>
      <c r="I4704" s="2">
        <v>671.58</v>
      </c>
      <c r="J4704" s="2">
        <v>84</v>
      </c>
    </row>
    <row r="4705" spans="1:10" x14ac:dyDescent="0.25">
      <c r="A4705">
        <v>2021</v>
      </c>
      <c r="B4705">
        <v>9</v>
      </c>
      <c r="C4705" t="s">
        <v>60</v>
      </c>
      <c r="D4705" t="s">
        <v>5</v>
      </c>
      <c r="E4705" t="s">
        <v>3</v>
      </c>
      <c r="F4705" t="s">
        <v>22</v>
      </c>
      <c r="G4705" t="s">
        <v>7</v>
      </c>
      <c r="H4705">
        <v>13</v>
      </c>
      <c r="I4705" s="2">
        <v>129.87</v>
      </c>
      <c r="J4705" s="2">
        <v>39</v>
      </c>
    </row>
    <row r="4706" spans="1:10" x14ac:dyDescent="0.25">
      <c r="A4706">
        <v>2021</v>
      </c>
      <c r="B4706">
        <v>9</v>
      </c>
      <c r="C4706" t="s">
        <v>60</v>
      </c>
      <c r="D4706" t="s">
        <v>5</v>
      </c>
      <c r="E4706" t="s">
        <v>3</v>
      </c>
      <c r="F4706" t="s">
        <v>19</v>
      </c>
      <c r="G4706" t="s">
        <v>9</v>
      </c>
      <c r="H4706">
        <v>33</v>
      </c>
      <c r="I4706" s="2">
        <v>659.67</v>
      </c>
      <c r="J4706" s="2">
        <v>197.99999999999994</v>
      </c>
    </row>
    <row r="4707" spans="1:10" x14ac:dyDescent="0.25">
      <c r="A4707">
        <v>2021</v>
      </c>
      <c r="B4707">
        <v>9</v>
      </c>
      <c r="C4707" t="s">
        <v>60</v>
      </c>
      <c r="D4707" t="s">
        <v>5</v>
      </c>
      <c r="E4707" t="s">
        <v>3</v>
      </c>
      <c r="F4707" t="s">
        <v>10</v>
      </c>
      <c r="G4707" t="s">
        <v>7</v>
      </c>
      <c r="H4707">
        <v>68</v>
      </c>
      <c r="I4707" s="2">
        <v>1359.32</v>
      </c>
      <c r="J4707" s="2">
        <v>339.99999999999989</v>
      </c>
    </row>
    <row r="4708" spans="1:10" x14ac:dyDescent="0.25">
      <c r="A4708">
        <v>2021</v>
      </c>
      <c r="B4708">
        <v>9</v>
      </c>
      <c r="C4708" t="s">
        <v>60</v>
      </c>
      <c r="D4708" t="s">
        <v>5</v>
      </c>
      <c r="E4708" t="s">
        <v>3</v>
      </c>
      <c r="F4708" t="s">
        <v>27</v>
      </c>
      <c r="G4708" t="s">
        <v>12</v>
      </c>
      <c r="H4708">
        <v>67</v>
      </c>
      <c r="I4708" s="2">
        <v>200.33</v>
      </c>
      <c r="J4708" s="2">
        <v>67.000000000000014</v>
      </c>
    </row>
    <row r="4709" spans="1:10" x14ac:dyDescent="0.25">
      <c r="A4709">
        <v>2021</v>
      </c>
      <c r="B4709">
        <v>9</v>
      </c>
      <c r="C4709" t="s">
        <v>60</v>
      </c>
      <c r="D4709" t="s">
        <v>5</v>
      </c>
      <c r="E4709" t="s">
        <v>3</v>
      </c>
      <c r="F4709" t="s">
        <v>37</v>
      </c>
      <c r="G4709" t="s">
        <v>12</v>
      </c>
      <c r="H4709">
        <v>10</v>
      </c>
      <c r="I4709" s="2">
        <v>249.89999999999998</v>
      </c>
      <c r="J4709" s="2">
        <v>40</v>
      </c>
    </row>
    <row r="4710" spans="1:10" x14ac:dyDescent="0.25">
      <c r="A4710">
        <v>2021</v>
      </c>
      <c r="B4710">
        <v>9</v>
      </c>
      <c r="C4710" t="s">
        <v>60</v>
      </c>
      <c r="D4710" t="s">
        <v>5</v>
      </c>
      <c r="E4710" t="s">
        <v>3</v>
      </c>
      <c r="F4710" t="s">
        <v>11</v>
      </c>
      <c r="G4710" t="s">
        <v>12</v>
      </c>
      <c r="H4710">
        <v>53</v>
      </c>
      <c r="I4710" s="2">
        <v>264.47000000000003</v>
      </c>
      <c r="J4710" s="2">
        <v>53</v>
      </c>
    </row>
    <row r="4711" spans="1:10" x14ac:dyDescent="0.25">
      <c r="A4711">
        <v>2021</v>
      </c>
      <c r="B4711">
        <v>9</v>
      </c>
      <c r="C4711" t="s">
        <v>60</v>
      </c>
      <c r="D4711" t="s">
        <v>5</v>
      </c>
      <c r="E4711" t="s">
        <v>3</v>
      </c>
      <c r="F4711" t="s">
        <v>45</v>
      </c>
      <c r="G4711" t="s">
        <v>12</v>
      </c>
      <c r="H4711">
        <v>76</v>
      </c>
      <c r="I4711" s="2">
        <v>835.24</v>
      </c>
      <c r="J4711" s="2">
        <v>532</v>
      </c>
    </row>
    <row r="4712" spans="1:10" x14ac:dyDescent="0.25">
      <c r="A4712">
        <v>2021</v>
      </c>
      <c r="B4712">
        <v>9</v>
      </c>
      <c r="C4712" t="s">
        <v>60</v>
      </c>
      <c r="D4712" t="s">
        <v>5</v>
      </c>
      <c r="E4712" t="s">
        <v>3</v>
      </c>
      <c r="F4712" t="s">
        <v>26</v>
      </c>
      <c r="G4712" t="s">
        <v>9</v>
      </c>
      <c r="H4712">
        <v>7</v>
      </c>
      <c r="I4712" s="2">
        <v>139.92999999999998</v>
      </c>
      <c r="J4712" s="2">
        <v>14</v>
      </c>
    </row>
    <row r="4713" spans="1:10" x14ac:dyDescent="0.25">
      <c r="A4713">
        <v>2021</v>
      </c>
      <c r="B4713">
        <v>9</v>
      </c>
      <c r="C4713" t="s">
        <v>60</v>
      </c>
      <c r="D4713" t="s">
        <v>5</v>
      </c>
      <c r="E4713" t="s">
        <v>3</v>
      </c>
      <c r="F4713" t="s">
        <v>6</v>
      </c>
      <c r="G4713" t="s">
        <v>7</v>
      </c>
      <c r="H4713">
        <v>94</v>
      </c>
      <c r="I4713" s="2">
        <v>845.06000000000006</v>
      </c>
      <c r="J4713" s="2">
        <v>94</v>
      </c>
    </row>
    <row r="4714" spans="1:10" x14ac:dyDescent="0.25">
      <c r="A4714">
        <v>2021</v>
      </c>
      <c r="B4714">
        <v>9</v>
      </c>
      <c r="C4714" t="s">
        <v>53</v>
      </c>
      <c r="D4714" t="s">
        <v>48</v>
      </c>
      <c r="E4714" t="s">
        <v>2</v>
      </c>
      <c r="F4714" t="s">
        <v>13</v>
      </c>
      <c r="G4714" t="s">
        <v>14</v>
      </c>
      <c r="H4714">
        <v>60</v>
      </c>
      <c r="I4714" s="2">
        <v>959.4</v>
      </c>
      <c r="J4714" s="2">
        <v>360</v>
      </c>
    </row>
    <row r="4715" spans="1:10" x14ac:dyDescent="0.25">
      <c r="A4715">
        <v>2021</v>
      </c>
      <c r="B4715">
        <v>9</v>
      </c>
      <c r="C4715" t="s">
        <v>53</v>
      </c>
      <c r="D4715" t="s">
        <v>48</v>
      </c>
      <c r="E4715" t="s">
        <v>2</v>
      </c>
      <c r="F4715" t="s">
        <v>24</v>
      </c>
      <c r="G4715" t="s">
        <v>14</v>
      </c>
      <c r="H4715">
        <v>65</v>
      </c>
      <c r="I4715" s="2">
        <v>844.35</v>
      </c>
      <c r="J4715" s="2">
        <v>195</v>
      </c>
    </row>
    <row r="4716" spans="1:10" x14ac:dyDescent="0.25">
      <c r="A4716">
        <v>2021</v>
      </c>
      <c r="B4716">
        <v>9</v>
      </c>
      <c r="C4716" t="s">
        <v>53</v>
      </c>
      <c r="D4716" t="s">
        <v>48</v>
      </c>
      <c r="E4716" t="s">
        <v>2</v>
      </c>
      <c r="F4716" t="s">
        <v>34</v>
      </c>
      <c r="G4716" t="s">
        <v>12</v>
      </c>
      <c r="H4716">
        <v>299</v>
      </c>
      <c r="I4716" s="2">
        <v>1193.01</v>
      </c>
      <c r="J4716" s="2">
        <v>598</v>
      </c>
    </row>
    <row r="4717" spans="1:10" x14ac:dyDescent="0.25">
      <c r="A4717">
        <v>2021</v>
      </c>
      <c r="B4717">
        <v>9</v>
      </c>
      <c r="C4717" t="s">
        <v>53</v>
      </c>
      <c r="D4717" t="s">
        <v>48</v>
      </c>
      <c r="E4717" t="s">
        <v>2</v>
      </c>
      <c r="F4717" t="s">
        <v>18</v>
      </c>
      <c r="G4717" t="s">
        <v>9</v>
      </c>
      <c r="H4717">
        <v>39</v>
      </c>
      <c r="I4717" s="2">
        <v>506.61</v>
      </c>
      <c r="J4717" s="2">
        <v>117</v>
      </c>
    </row>
    <row r="4718" spans="1:10" x14ac:dyDescent="0.25">
      <c r="A4718">
        <v>2021</v>
      </c>
      <c r="B4718">
        <v>9</v>
      </c>
      <c r="C4718" t="s">
        <v>53</v>
      </c>
      <c r="D4718" t="s">
        <v>48</v>
      </c>
      <c r="E4718" t="s">
        <v>2</v>
      </c>
      <c r="F4718" t="s">
        <v>20</v>
      </c>
      <c r="G4718" t="s">
        <v>21</v>
      </c>
      <c r="H4718">
        <v>26</v>
      </c>
      <c r="I4718" s="2">
        <v>389.74</v>
      </c>
      <c r="J4718" s="2">
        <v>208</v>
      </c>
    </row>
    <row r="4719" spans="1:10" x14ac:dyDescent="0.25">
      <c r="A4719">
        <v>2021</v>
      </c>
      <c r="B4719">
        <v>9</v>
      </c>
      <c r="C4719" t="s">
        <v>53</v>
      </c>
      <c r="D4719" t="s">
        <v>48</v>
      </c>
      <c r="E4719" t="s">
        <v>2</v>
      </c>
      <c r="F4719" t="s">
        <v>25</v>
      </c>
      <c r="G4719" t="s">
        <v>7</v>
      </c>
      <c r="H4719">
        <v>32</v>
      </c>
      <c r="I4719" s="2">
        <v>511.68</v>
      </c>
      <c r="J4719" s="2">
        <v>128</v>
      </c>
    </row>
    <row r="4720" spans="1:10" x14ac:dyDescent="0.25">
      <c r="A4720">
        <v>2021</v>
      </c>
      <c r="B4720">
        <v>9</v>
      </c>
      <c r="C4720" t="s">
        <v>53</v>
      </c>
      <c r="D4720" t="s">
        <v>48</v>
      </c>
      <c r="E4720" t="s">
        <v>2</v>
      </c>
      <c r="F4720" t="s">
        <v>8</v>
      </c>
      <c r="G4720" t="s">
        <v>9</v>
      </c>
      <c r="H4720">
        <v>16</v>
      </c>
      <c r="I4720" s="2">
        <v>111.84</v>
      </c>
      <c r="J4720" s="2">
        <v>48</v>
      </c>
    </row>
    <row r="4721" spans="1:10" x14ac:dyDescent="0.25">
      <c r="A4721">
        <v>2021</v>
      </c>
      <c r="B4721">
        <v>9</v>
      </c>
      <c r="C4721" t="s">
        <v>53</v>
      </c>
      <c r="D4721" t="s">
        <v>48</v>
      </c>
      <c r="E4721" t="s">
        <v>2</v>
      </c>
      <c r="F4721" t="s">
        <v>17</v>
      </c>
      <c r="G4721" t="s">
        <v>14</v>
      </c>
      <c r="H4721">
        <v>86</v>
      </c>
      <c r="I4721" s="2">
        <v>945.14</v>
      </c>
      <c r="J4721" s="2">
        <v>86</v>
      </c>
    </row>
    <row r="4722" spans="1:10" x14ac:dyDescent="0.25">
      <c r="A4722">
        <v>2021</v>
      </c>
      <c r="B4722">
        <v>9</v>
      </c>
      <c r="C4722" t="s">
        <v>53</v>
      </c>
      <c r="D4722" t="s">
        <v>48</v>
      </c>
      <c r="E4722" t="s">
        <v>2</v>
      </c>
      <c r="F4722" t="s">
        <v>28</v>
      </c>
      <c r="G4722" t="s">
        <v>14</v>
      </c>
      <c r="H4722">
        <v>66</v>
      </c>
      <c r="I4722" s="2">
        <v>989.34</v>
      </c>
      <c r="J4722" s="2">
        <v>264</v>
      </c>
    </row>
    <row r="4723" spans="1:10" x14ac:dyDescent="0.25">
      <c r="A4723">
        <v>2021</v>
      </c>
      <c r="B4723">
        <v>9</v>
      </c>
      <c r="C4723" t="s">
        <v>53</v>
      </c>
      <c r="D4723" t="s">
        <v>48</v>
      </c>
      <c r="E4723" t="s">
        <v>2</v>
      </c>
      <c r="F4723" t="s">
        <v>43</v>
      </c>
      <c r="G4723" t="s">
        <v>12</v>
      </c>
      <c r="H4723">
        <v>4</v>
      </c>
      <c r="I4723" s="2">
        <v>83.96</v>
      </c>
      <c r="J4723" s="2">
        <v>39.999999999999993</v>
      </c>
    </row>
    <row r="4724" spans="1:10" x14ac:dyDescent="0.25">
      <c r="A4724">
        <v>2021</v>
      </c>
      <c r="B4724">
        <v>9</v>
      </c>
      <c r="C4724" t="s">
        <v>53</v>
      </c>
      <c r="D4724" t="s">
        <v>48</v>
      </c>
      <c r="E4724" t="s">
        <v>2</v>
      </c>
      <c r="F4724" t="s">
        <v>44</v>
      </c>
      <c r="G4724" t="s">
        <v>7</v>
      </c>
      <c r="H4724">
        <v>44</v>
      </c>
      <c r="I4724" s="2">
        <v>527.56000000000006</v>
      </c>
      <c r="J4724" s="2">
        <v>132</v>
      </c>
    </row>
    <row r="4725" spans="1:10" x14ac:dyDescent="0.25">
      <c r="A4725">
        <v>2021</v>
      </c>
      <c r="B4725">
        <v>9</v>
      </c>
      <c r="C4725" t="s">
        <v>53</v>
      </c>
      <c r="D4725" t="s">
        <v>48</v>
      </c>
      <c r="E4725" t="s">
        <v>2</v>
      </c>
      <c r="F4725" t="s">
        <v>40</v>
      </c>
      <c r="G4725" t="s">
        <v>21</v>
      </c>
      <c r="H4725">
        <v>1</v>
      </c>
      <c r="I4725" s="2">
        <v>20.99</v>
      </c>
      <c r="J4725" s="2">
        <v>5.9999999999999982</v>
      </c>
    </row>
    <row r="4726" spans="1:10" x14ac:dyDescent="0.25">
      <c r="A4726">
        <v>2021</v>
      </c>
      <c r="B4726">
        <v>9</v>
      </c>
      <c r="C4726" t="s">
        <v>53</v>
      </c>
      <c r="D4726" t="s">
        <v>48</v>
      </c>
      <c r="E4726" t="s">
        <v>2</v>
      </c>
      <c r="F4726" t="s">
        <v>32</v>
      </c>
      <c r="G4726" t="s">
        <v>9</v>
      </c>
      <c r="H4726">
        <v>26</v>
      </c>
      <c r="I4726" s="2">
        <v>285.74</v>
      </c>
      <c r="J4726" s="2">
        <v>130</v>
      </c>
    </row>
    <row r="4727" spans="1:10" x14ac:dyDescent="0.25">
      <c r="A4727">
        <v>2021</v>
      </c>
      <c r="B4727">
        <v>9</v>
      </c>
      <c r="C4727" t="s">
        <v>53</v>
      </c>
      <c r="D4727" t="s">
        <v>48</v>
      </c>
      <c r="E4727" t="s">
        <v>2</v>
      </c>
      <c r="F4727" t="s">
        <v>35</v>
      </c>
      <c r="G4727" t="s">
        <v>14</v>
      </c>
      <c r="H4727">
        <v>22</v>
      </c>
      <c r="I4727" s="2">
        <v>131.78</v>
      </c>
      <c r="J4727" s="2">
        <v>44</v>
      </c>
    </row>
    <row r="4728" spans="1:10" x14ac:dyDescent="0.25">
      <c r="A4728">
        <v>2021</v>
      </c>
      <c r="B4728">
        <v>9</v>
      </c>
      <c r="C4728" t="s">
        <v>53</v>
      </c>
      <c r="D4728" t="s">
        <v>48</v>
      </c>
      <c r="E4728" t="s">
        <v>2</v>
      </c>
      <c r="F4728" t="s">
        <v>31</v>
      </c>
      <c r="G4728" t="s">
        <v>12</v>
      </c>
      <c r="H4728">
        <v>69</v>
      </c>
      <c r="I4728" s="2">
        <v>1379.31</v>
      </c>
      <c r="J4728" s="2">
        <v>413.99999999999989</v>
      </c>
    </row>
    <row r="4729" spans="1:10" x14ac:dyDescent="0.25">
      <c r="A4729">
        <v>2021</v>
      </c>
      <c r="B4729">
        <v>9</v>
      </c>
      <c r="C4729" t="s">
        <v>53</v>
      </c>
      <c r="D4729" t="s">
        <v>48</v>
      </c>
      <c r="E4729" t="s">
        <v>2</v>
      </c>
      <c r="F4729" t="s">
        <v>15</v>
      </c>
      <c r="G4729" t="s">
        <v>14</v>
      </c>
      <c r="H4729">
        <v>25</v>
      </c>
      <c r="I4729" s="2">
        <v>999.75</v>
      </c>
      <c r="J4729" s="2">
        <v>125</v>
      </c>
    </row>
    <row r="4730" spans="1:10" x14ac:dyDescent="0.25">
      <c r="A4730">
        <v>2021</v>
      </c>
      <c r="B4730">
        <v>9</v>
      </c>
      <c r="C4730" t="s">
        <v>53</v>
      </c>
      <c r="D4730" t="s">
        <v>48</v>
      </c>
      <c r="E4730" t="s">
        <v>2</v>
      </c>
      <c r="F4730" t="s">
        <v>42</v>
      </c>
      <c r="G4730" t="s">
        <v>12</v>
      </c>
      <c r="H4730">
        <v>113</v>
      </c>
      <c r="I4730" s="2">
        <v>1806.8700000000001</v>
      </c>
      <c r="J4730" s="2">
        <v>226</v>
      </c>
    </row>
    <row r="4731" spans="1:10" x14ac:dyDescent="0.25">
      <c r="A4731">
        <v>2021</v>
      </c>
      <c r="B4731">
        <v>9</v>
      </c>
      <c r="C4731" t="s">
        <v>53</v>
      </c>
      <c r="D4731" t="s">
        <v>48</v>
      </c>
      <c r="E4731" t="s">
        <v>2</v>
      </c>
      <c r="F4731" t="s">
        <v>22</v>
      </c>
      <c r="G4731" t="s">
        <v>7</v>
      </c>
      <c r="H4731">
        <v>196</v>
      </c>
      <c r="I4731" s="2">
        <v>1958.04</v>
      </c>
      <c r="J4731" s="2">
        <v>588</v>
      </c>
    </row>
    <row r="4732" spans="1:10" x14ac:dyDescent="0.25">
      <c r="A4732">
        <v>2021</v>
      </c>
      <c r="B4732">
        <v>9</v>
      </c>
      <c r="C4732" t="s">
        <v>53</v>
      </c>
      <c r="D4732" t="s">
        <v>48</v>
      </c>
      <c r="E4732" t="s">
        <v>2</v>
      </c>
      <c r="F4732" t="s">
        <v>19</v>
      </c>
      <c r="G4732" t="s">
        <v>9</v>
      </c>
      <c r="H4732">
        <v>7</v>
      </c>
      <c r="I4732" s="2">
        <v>139.92999999999998</v>
      </c>
      <c r="J4732" s="2">
        <v>41.999999999999986</v>
      </c>
    </row>
    <row r="4733" spans="1:10" x14ac:dyDescent="0.25">
      <c r="A4733">
        <v>2021</v>
      </c>
      <c r="B4733">
        <v>9</v>
      </c>
      <c r="C4733" t="s">
        <v>53</v>
      </c>
      <c r="D4733" t="s">
        <v>48</v>
      </c>
      <c r="E4733" t="s">
        <v>2</v>
      </c>
      <c r="F4733" t="s">
        <v>41</v>
      </c>
      <c r="G4733" t="s">
        <v>14</v>
      </c>
      <c r="H4733">
        <v>16</v>
      </c>
      <c r="I4733" s="2">
        <v>159.84</v>
      </c>
      <c r="J4733" s="2">
        <v>80</v>
      </c>
    </row>
    <row r="4734" spans="1:10" x14ac:dyDescent="0.25">
      <c r="A4734">
        <v>2021</v>
      </c>
      <c r="B4734">
        <v>9</v>
      </c>
      <c r="C4734" t="s">
        <v>53</v>
      </c>
      <c r="D4734" t="s">
        <v>48</v>
      </c>
      <c r="E4734" t="s">
        <v>2</v>
      </c>
      <c r="F4734" t="s">
        <v>10</v>
      </c>
      <c r="G4734" t="s">
        <v>7</v>
      </c>
      <c r="H4734">
        <v>48</v>
      </c>
      <c r="I4734" s="2">
        <v>959.52</v>
      </c>
      <c r="J4734" s="2">
        <v>239.99999999999991</v>
      </c>
    </row>
    <row r="4735" spans="1:10" x14ac:dyDescent="0.25">
      <c r="A4735">
        <v>2021</v>
      </c>
      <c r="B4735">
        <v>9</v>
      </c>
      <c r="C4735" t="s">
        <v>53</v>
      </c>
      <c r="D4735" t="s">
        <v>48</v>
      </c>
      <c r="E4735" t="s">
        <v>2</v>
      </c>
      <c r="F4735" t="s">
        <v>27</v>
      </c>
      <c r="G4735" t="s">
        <v>12</v>
      </c>
      <c r="H4735">
        <v>46</v>
      </c>
      <c r="I4735" s="2">
        <v>137.54000000000002</v>
      </c>
      <c r="J4735" s="2">
        <v>46.000000000000007</v>
      </c>
    </row>
    <row r="4736" spans="1:10" x14ac:dyDescent="0.25">
      <c r="A4736">
        <v>2021</v>
      </c>
      <c r="B4736">
        <v>9</v>
      </c>
      <c r="C4736" t="s">
        <v>53</v>
      </c>
      <c r="D4736" t="s">
        <v>48</v>
      </c>
      <c r="E4736" t="s">
        <v>2</v>
      </c>
      <c r="F4736" t="s">
        <v>37</v>
      </c>
      <c r="G4736" t="s">
        <v>12</v>
      </c>
      <c r="H4736">
        <v>24</v>
      </c>
      <c r="I4736" s="2">
        <v>599.76</v>
      </c>
      <c r="J4736" s="2">
        <v>96</v>
      </c>
    </row>
    <row r="4737" spans="1:10" x14ac:dyDescent="0.25">
      <c r="A4737">
        <v>2021</v>
      </c>
      <c r="B4737">
        <v>9</v>
      </c>
      <c r="C4737" t="s">
        <v>53</v>
      </c>
      <c r="D4737" t="s">
        <v>48</v>
      </c>
      <c r="E4737" t="s">
        <v>2</v>
      </c>
      <c r="F4737" t="s">
        <v>11</v>
      </c>
      <c r="G4737" t="s">
        <v>12</v>
      </c>
      <c r="H4737">
        <v>5</v>
      </c>
      <c r="I4737" s="2">
        <v>24.950000000000003</v>
      </c>
      <c r="J4737" s="2">
        <v>5</v>
      </c>
    </row>
    <row r="4738" spans="1:10" x14ac:dyDescent="0.25">
      <c r="A4738">
        <v>2021</v>
      </c>
      <c r="B4738">
        <v>9</v>
      </c>
      <c r="C4738" t="s">
        <v>53</v>
      </c>
      <c r="D4738" t="s">
        <v>48</v>
      </c>
      <c r="E4738" t="s">
        <v>2</v>
      </c>
      <c r="F4738" t="s">
        <v>45</v>
      </c>
      <c r="G4738" t="s">
        <v>12</v>
      </c>
      <c r="H4738">
        <v>49</v>
      </c>
      <c r="I4738" s="2">
        <v>538.51</v>
      </c>
      <c r="J4738" s="2">
        <v>343</v>
      </c>
    </row>
    <row r="4739" spans="1:10" x14ac:dyDescent="0.25">
      <c r="A4739">
        <v>2021</v>
      </c>
      <c r="B4739">
        <v>9</v>
      </c>
      <c r="C4739" t="s">
        <v>53</v>
      </c>
      <c r="D4739" t="s">
        <v>48</v>
      </c>
      <c r="E4739" t="s">
        <v>2</v>
      </c>
      <c r="F4739" t="s">
        <v>26</v>
      </c>
      <c r="G4739" t="s">
        <v>9</v>
      </c>
      <c r="H4739">
        <v>36</v>
      </c>
      <c r="I4739" s="2">
        <v>719.64</v>
      </c>
      <c r="J4739" s="2">
        <v>72</v>
      </c>
    </row>
    <row r="4740" spans="1:10" x14ac:dyDescent="0.25">
      <c r="A4740">
        <v>2021</v>
      </c>
      <c r="B4740">
        <v>9</v>
      </c>
      <c r="C4740" t="s">
        <v>53</v>
      </c>
      <c r="D4740" t="s">
        <v>48</v>
      </c>
      <c r="E4740" t="s">
        <v>2</v>
      </c>
      <c r="F4740" t="s">
        <v>6</v>
      </c>
      <c r="G4740" t="s">
        <v>7</v>
      </c>
      <c r="H4740">
        <v>20</v>
      </c>
      <c r="I4740" s="2">
        <v>179.8</v>
      </c>
      <c r="J4740" s="2">
        <v>20</v>
      </c>
    </row>
    <row r="4741" spans="1:10" x14ac:dyDescent="0.25">
      <c r="A4741">
        <v>2021</v>
      </c>
      <c r="B4741">
        <v>9</v>
      </c>
      <c r="C4741" t="s">
        <v>53</v>
      </c>
      <c r="D4741" t="s">
        <v>48</v>
      </c>
      <c r="E4741" t="s">
        <v>2</v>
      </c>
      <c r="F4741" t="s">
        <v>36</v>
      </c>
      <c r="G4741" t="s">
        <v>7</v>
      </c>
      <c r="H4741">
        <v>25</v>
      </c>
      <c r="I4741" s="2">
        <v>374.75</v>
      </c>
      <c r="J4741" s="2">
        <v>75</v>
      </c>
    </row>
    <row r="4742" spans="1:10" x14ac:dyDescent="0.25">
      <c r="A4742">
        <v>2021</v>
      </c>
      <c r="B4742">
        <v>9</v>
      </c>
      <c r="C4742" t="s">
        <v>53</v>
      </c>
      <c r="D4742" t="s">
        <v>48</v>
      </c>
      <c r="E4742" t="s">
        <v>2</v>
      </c>
      <c r="F4742" t="s">
        <v>16</v>
      </c>
      <c r="G4742" t="s">
        <v>14</v>
      </c>
      <c r="H4742">
        <v>2</v>
      </c>
      <c r="I4742" s="2">
        <v>25.98</v>
      </c>
      <c r="J4742" s="2">
        <v>4</v>
      </c>
    </row>
    <row r="4743" spans="1:10" x14ac:dyDescent="0.25">
      <c r="A4743">
        <v>2021</v>
      </c>
      <c r="B4743">
        <v>9</v>
      </c>
      <c r="C4743" t="s">
        <v>54</v>
      </c>
      <c r="D4743" t="s">
        <v>48</v>
      </c>
      <c r="E4743" t="s">
        <v>1</v>
      </c>
      <c r="F4743" t="s">
        <v>13</v>
      </c>
      <c r="G4743" t="s">
        <v>14</v>
      </c>
      <c r="H4743">
        <v>12</v>
      </c>
      <c r="I4743" s="2">
        <v>191.88</v>
      </c>
      <c r="J4743" s="2">
        <v>72</v>
      </c>
    </row>
    <row r="4744" spans="1:10" x14ac:dyDescent="0.25">
      <c r="A4744">
        <v>2021</v>
      </c>
      <c r="B4744">
        <v>9</v>
      </c>
      <c r="C4744" t="s">
        <v>54</v>
      </c>
      <c r="D4744" t="s">
        <v>48</v>
      </c>
      <c r="E4744" t="s">
        <v>1</v>
      </c>
      <c r="F4744" t="s">
        <v>24</v>
      </c>
      <c r="G4744" t="s">
        <v>14</v>
      </c>
      <c r="H4744">
        <v>53</v>
      </c>
      <c r="I4744" s="2">
        <v>688.47</v>
      </c>
      <c r="J4744" s="2">
        <v>159</v>
      </c>
    </row>
    <row r="4745" spans="1:10" x14ac:dyDescent="0.25">
      <c r="A4745">
        <v>2021</v>
      </c>
      <c r="B4745">
        <v>9</v>
      </c>
      <c r="C4745" t="s">
        <v>54</v>
      </c>
      <c r="D4745" t="s">
        <v>48</v>
      </c>
      <c r="E4745" t="s">
        <v>1</v>
      </c>
      <c r="F4745" t="s">
        <v>34</v>
      </c>
      <c r="G4745" t="s">
        <v>12</v>
      </c>
      <c r="H4745">
        <v>44</v>
      </c>
      <c r="I4745" s="2">
        <v>175.56</v>
      </c>
      <c r="J4745" s="2">
        <v>88</v>
      </c>
    </row>
    <row r="4746" spans="1:10" x14ac:dyDescent="0.25">
      <c r="A4746">
        <v>2021</v>
      </c>
      <c r="B4746">
        <v>9</v>
      </c>
      <c r="C4746" t="s">
        <v>54</v>
      </c>
      <c r="D4746" t="s">
        <v>48</v>
      </c>
      <c r="E4746" t="s">
        <v>1</v>
      </c>
      <c r="F4746" t="s">
        <v>20</v>
      </c>
      <c r="G4746" t="s">
        <v>21</v>
      </c>
      <c r="H4746">
        <v>16</v>
      </c>
      <c r="I4746" s="2">
        <v>239.84</v>
      </c>
      <c r="J4746" s="2">
        <v>128</v>
      </c>
    </row>
    <row r="4747" spans="1:10" x14ac:dyDescent="0.25">
      <c r="A4747">
        <v>2021</v>
      </c>
      <c r="B4747">
        <v>9</v>
      </c>
      <c r="C4747" t="s">
        <v>54</v>
      </c>
      <c r="D4747" t="s">
        <v>48</v>
      </c>
      <c r="E4747" t="s">
        <v>1</v>
      </c>
      <c r="F4747" t="s">
        <v>25</v>
      </c>
      <c r="G4747" t="s">
        <v>7</v>
      </c>
      <c r="H4747">
        <v>26</v>
      </c>
      <c r="I4747" s="2">
        <v>415.74</v>
      </c>
      <c r="J4747" s="2">
        <v>104</v>
      </c>
    </row>
    <row r="4748" spans="1:10" x14ac:dyDescent="0.25">
      <c r="A4748">
        <v>2021</v>
      </c>
      <c r="B4748">
        <v>9</v>
      </c>
      <c r="C4748" t="s">
        <v>54</v>
      </c>
      <c r="D4748" t="s">
        <v>48</v>
      </c>
      <c r="E4748" t="s">
        <v>1</v>
      </c>
      <c r="F4748" t="s">
        <v>8</v>
      </c>
      <c r="G4748" t="s">
        <v>9</v>
      </c>
      <c r="H4748">
        <v>39</v>
      </c>
      <c r="I4748" s="2">
        <v>272.61</v>
      </c>
      <c r="J4748" s="2">
        <v>117</v>
      </c>
    </row>
    <row r="4749" spans="1:10" x14ac:dyDescent="0.25">
      <c r="A4749">
        <v>2021</v>
      </c>
      <c r="B4749">
        <v>9</v>
      </c>
      <c r="C4749" t="s">
        <v>54</v>
      </c>
      <c r="D4749" t="s">
        <v>48</v>
      </c>
      <c r="E4749" t="s">
        <v>1</v>
      </c>
      <c r="F4749" t="s">
        <v>17</v>
      </c>
      <c r="G4749" t="s">
        <v>14</v>
      </c>
      <c r="H4749">
        <v>106</v>
      </c>
      <c r="I4749" s="2">
        <v>1164.94</v>
      </c>
      <c r="J4749" s="2">
        <v>106</v>
      </c>
    </row>
    <row r="4750" spans="1:10" x14ac:dyDescent="0.25">
      <c r="A4750">
        <v>2021</v>
      </c>
      <c r="B4750">
        <v>9</v>
      </c>
      <c r="C4750" t="s">
        <v>54</v>
      </c>
      <c r="D4750" t="s">
        <v>48</v>
      </c>
      <c r="E4750" t="s">
        <v>1</v>
      </c>
      <c r="F4750" t="s">
        <v>28</v>
      </c>
      <c r="G4750" t="s">
        <v>14</v>
      </c>
      <c r="H4750">
        <v>2</v>
      </c>
      <c r="I4750" s="2">
        <v>29.98</v>
      </c>
      <c r="J4750" s="2">
        <v>8</v>
      </c>
    </row>
    <row r="4751" spans="1:10" x14ac:dyDescent="0.25">
      <c r="A4751">
        <v>2021</v>
      </c>
      <c r="B4751">
        <v>9</v>
      </c>
      <c r="C4751" t="s">
        <v>54</v>
      </c>
      <c r="D4751" t="s">
        <v>48</v>
      </c>
      <c r="E4751" t="s">
        <v>1</v>
      </c>
      <c r="F4751" t="s">
        <v>43</v>
      </c>
      <c r="G4751" t="s">
        <v>12</v>
      </c>
      <c r="H4751">
        <v>16</v>
      </c>
      <c r="I4751" s="2">
        <v>335.84</v>
      </c>
      <c r="J4751" s="2">
        <v>159.99999999999997</v>
      </c>
    </row>
    <row r="4752" spans="1:10" x14ac:dyDescent="0.25">
      <c r="A4752">
        <v>2021</v>
      </c>
      <c r="B4752">
        <v>9</v>
      </c>
      <c r="C4752" t="s">
        <v>54</v>
      </c>
      <c r="D4752" t="s">
        <v>48</v>
      </c>
      <c r="E4752" t="s">
        <v>1</v>
      </c>
      <c r="F4752" t="s">
        <v>40</v>
      </c>
      <c r="G4752" t="s">
        <v>21</v>
      </c>
      <c r="H4752">
        <v>12</v>
      </c>
      <c r="I4752" s="2">
        <v>251.88</v>
      </c>
      <c r="J4752" s="2">
        <v>71.999999999999972</v>
      </c>
    </row>
    <row r="4753" spans="1:10" x14ac:dyDescent="0.25">
      <c r="A4753">
        <v>2021</v>
      </c>
      <c r="B4753">
        <v>9</v>
      </c>
      <c r="C4753" t="s">
        <v>54</v>
      </c>
      <c r="D4753" t="s">
        <v>48</v>
      </c>
      <c r="E4753" t="s">
        <v>1</v>
      </c>
      <c r="F4753" t="s">
        <v>32</v>
      </c>
      <c r="G4753" t="s">
        <v>9</v>
      </c>
      <c r="H4753">
        <v>18</v>
      </c>
      <c r="I4753" s="2">
        <v>197.82</v>
      </c>
      <c r="J4753" s="2">
        <v>90</v>
      </c>
    </row>
    <row r="4754" spans="1:10" x14ac:dyDescent="0.25">
      <c r="A4754">
        <v>2021</v>
      </c>
      <c r="B4754">
        <v>9</v>
      </c>
      <c r="C4754" t="s">
        <v>54</v>
      </c>
      <c r="D4754" t="s">
        <v>48</v>
      </c>
      <c r="E4754" t="s">
        <v>1</v>
      </c>
      <c r="F4754" t="s">
        <v>35</v>
      </c>
      <c r="G4754" t="s">
        <v>14</v>
      </c>
      <c r="H4754">
        <v>4</v>
      </c>
      <c r="I4754" s="2">
        <v>23.96</v>
      </c>
      <c r="J4754" s="2">
        <v>8</v>
      </c>
    </row>
    <row r="4755" spans="1:10" x14ac:dyDescent="0.25">
      <c r="A4755">
        <v>2021</v>
      </c>
      <c r="B4755">
        <v>9</v>
      </c>
      <c r="C4755" t="s">
        <v>54</v>
      </c>
      <c r="D4755" t="s">
        <v>48</v>
      </c>
      <c r="E4755" t="s">
        <v>1</v>
      </c>
      <c r="F4755" t="s">
        <v>31</v>
      </c>
      <c r="G4755" t="s">
        <v>12</v>
      </c>
      <c r="H4755">
        <v>12</v>
      </c>
      <c r="I4755" s="2">
        <v>239.88</v>
      </c>
      <c r="J4755" s="2">
        <v>71.999999999999972</v>
      </c>
    </row>
    <row r="4756" spans="1:10" x14ac:dyDescent="0.25">
      <c r="A4756">
        <v>2021</v>
      </c>
      <c r="B4756">
        <v>9</v>
      </c>
      <c r="C4756" t="s">
        <v>54</v>
      </c>
      <c r="D4756" t="s">
        <v>48</v>
      </c>
      <c r="E4756" t="s">
        <v>1</v>
      </c>
      <c r="F4756" t="s">
        <v>15</v>
      </c>
      <c r="G4756" t="s">
        <v>14</v>
      </c>
      <c r="H4756">
        <v>9</v>
      </c>
      <c r="I4756" s="2">
        <v>359.91</v>
      </c>
      <c r="J4756" s="2">
        <v>45</v>
      </c>
    </row>
    <row r="4757" spans="1:10" x14ac:dyDescent="0.25">
      <c r="A4757">
        <v>2021</v>
      </c>
      <c r="B4757">
        <v>9</v>
      </c>
      <c r="C4757" t="s">
        <v>54</v>
      </c>
      <c r="D4757" t="s">
        <v>48</v>
      </c>
      <c r="E4757" t="s">
        <v>1</v>
      </c>
      <c r="F4757" t="s">
        <v>42</v>
      </c>
      <c r="G4757" t="s">
        <v>12</v>
      </c>
      <c r="H4757">
        <v>28</v>
      </c>
      <c r="I4757" s="2">
        <v>447.72</v>
      </c>
      <c r="J4757" s="2">
        <v>56</v>
      </c>
    </row>
    <row r="4758" spans="1:10" x14ac:dyDescent="0.25">
      <c r="A4758">
        <v>2021</v>
      </c>
      <c r="B4758">
        <v>9</v>
      </c>
      <c r="C4758" t="s">
        <v>54</v>
      </c>
      <c r="D4758" t="s">
        <v>48</v>
      </c>
      <c r="E4758" t="s">
        <v>1</v>
      </c>
      <c r="F4758" t="s">
        <v>22</v>
      </c>
      <c r="G4758" t="s">
        <v>7</v>
      </c>
      <c r="H4758">
        <v>15</v>
      </c>
      <c r="I4758" s="2">
        <v>149.85</v>
      </c>
      <c r="J4758" s="2">
        <v>45</v>
      </c>
    </row>
    <row r="4759" spans="1:10" x14ac:dyDescent="0.25">
      <c r="A4759">
        <v>2021</v>
      </c>
      <c r="B4759">
        <v>9</v>
      </c>
      <c r="C4759" t="s">
        <v>54</v>
      </c>
      <c r="D4759" t="s">
        <v>48</v>
      </c>
      <c r="E4759" t="s">
        <v>1</v>
      </c>
      <c r="F4759" t="s">
        <v>41</v>
      </c>
      <c r="G4759" t="s">
        <v>14</v>
      </c>
      <c r="H4759">
        <v>15</v>
      </c>
      <c r="I4759" s="2">
        <v>149.85</v>
      </c>
      <c r="J4759" s="2">
        <v>75</v>
      </c>
    </row>
    <row r="4760" spans="1:10" x14ac:dyDescent="0.25">
      <c r="A4760">
        <v>2021</v>
      </c>
      <c r="B4760">
        <v>9</v>
      </c>
      <c r="C4760" t="s">
        <v>54</v>
      </c>
      <c r="D4760" t="s">
        <v>48</v>
      </c>
      <c r="E4760" t="s">
        <v>1</v>
      </c>
      <c r="F4760" t="s">
        <v>10</v>
      </c>
      <c r="G4760" t="s">
        <v>7</v>
      </c>
      <c r="H4760">
        <v>38</v>
      </c>
      <c r="I4760" s="2">
        <v>759.61999999999989</v>
      </c>
      <c r="J4760" s="2">
        <v>189.99999999999994</v>
      </c>
    </row>
    <row r="4761" spans="1:10" x14ac:dyDescent="0.25">
      <c r="A4761">
        <v>2021</v>
      </c>
      <c r="B4761">
        <v>9</v>
      </c>
      <c r="C4761" t="s">
        <v>54</v>
      </c>
      <c r="D4761" t="s">
        <v>48</v>
      </c>
      <c r="E4761" t="s">
        <v>1</v>
      </c>
      <c r="F4761" t="s">
        <v>27</v>
      </c>
      <c r="G4761" t="s">
        <v>12</v>
      </c>
      <c r="H4761">
        <v>62</v>
      </c>
      <c r="I4761" s="2">
        <v>185.38000000000002</v>
      </c>
      <c r="J4761" s="2">
        <v>62.000000000000014</v>
      </c>
    </row>
    <row r="4762" spans="1:10" x14ac:dyDescent="0.25">
      <c r="A4762">
        <v>2021</v>
      </c>
      <c r="B4762">
        <v>9</v>
      </c>
      <c r="C4762" t="s">
        <v>54</v>
      </c>
      <c r="D4762" t="s">
        <v>48</v>
      </c>
      <c r="E4762" t="s">
        <v>1</v>
      </c>
      <c r="F4762" t="s">
        <v>11</v>
      </c>
      <c r="G4762" t="s">
        <v>12</v>
      </c>
      <c r="H4762">
        <v>11</v>
      </c>
      <c r="I4762" s="2">
        <v>54.89</v>
      </c>
      <c r="J4762" s="2">
        <v>11</v>
      </c>
    </row>
    <row r="4763" spans="1:10" x14ac:dyDescent="0.25">
      <c r="A4763">
        <v>2021</v>
      </c>
      <c r="B4763">
        <v>9</v>
      </c>
      <c r="C4763" t="s">
        <v>54</v>
      </c>
      <c r="D4763" t="s">
        <v>48</v>
      </c>
      <c r="E4763" t="s">
        <v>1</v>
      </c>
      <c r="F4763" t="s">
        <v>45</v>
      </c>
      <c r="G4763" t="s">
        <v>12</v>
      </c>
      <c r="H4763">
        <v>8</v>
      </c>
      <c r="I4763" s="2">
        <v>87.92</v>
      </c>
      <c r="J4763" s="2">
        <v>56</v>
      </c>
    </row>
    <row r="4764" spans="1:10" x14ac:dyDescent="0.25">
      <c r="A4764">
        <v>2021</v>
      </c>
      <c r="B4764">
        <v>9</v>
      </c>
      <c r="C4764" t="s">
        <v>54</v>
      </c>
      <c r="D4764" t="s">
        <v>48</v>
      </c>
      <c r="E4764" t="s">
        <v>1</v>
      </c>
      <c r="F4764" t="s">
        <v>39</v>
      </c>
      <c r="G4764" t="s">
        <v>14</v>
      </c>
      <c r="H4764">
        <v>3</v>
      </c>
      <c r="I4764" s="2">
        <v>59.97</v>
      </c>
      <c r="J4764" s="2">
        <v>32.999999999999993</v>
      </c>
    </row>
    <row r="4765" spans="1:10" x14ac:dyDescent="0.25">
      <c r="A4765">
        <v>2021</v>
      </c>
      <c r="B4765">
        <v>9</v>
      </c>
      <c r="C4765" t="s">
        <v>54</v>
      </c>
      <c r="D4765" t="s">
        <v>48</v>
      </c>
      <c r="E4765" t="s">
        <v>1</v>
      </c>
      <c r="F4765" t="s">
        <v>26</v>
      </c>
      <c r="G4765" t="s">
        <v>9</v>
      </c>
      <c r="H4765">
        <v>10</v>
      </c>
      <c r="I4765" s="2">
        <v>199.89999999999998</v>
      </c>
      <c r="J4765" s="2">
        <v>20</v>
      </c>
    </row>
    <row r="4766" spans="1:10" x14ac:dyDescent="0.25">
      <c r="A4766">
        <v>2021</v>
      </c>
      <c r="B4766">
        <v>9</v>
      </c>
      <c r="C4766" t="s">
        <v>54</v>
      </c>
      <c r="D4766" t="s">
        <v>48</v>
      </c>
      <c r="E4766" t="s">
        <v>1</v>
      </c>
      <c r="F4766" t="s">
        <v>6</v>
      </c>
      <c r="G4766" t="s">
        <v>7</v>
      </c>
      <c r="H4766">
        <v>7</v>
      </c>
      <c r="I4766" s="2">
        <v>62.93</v>
      </c>
      <c r="J4766" s="2">
        <v>7</v>
      </c>
    </row>
    <row r="4767" spans="1:10" x14ac:dyDescent="0.25">
      <c r="A4767">
        <v>2021</v>
      </c>
      <c r="B4767">
        <v>9</v>
      </c>
      <c r="C4767" t="s">
        <v>54</v>
      </c>
      <c r="D4767" t="s">
        <v>48</v>
      </c>
      <c r="E4767" t="s">
        <v>1</v>
      </c>
      <c r="F4767" t="s">
        <v>36</v>
      </c>
      <c r="G4767" t="s">
        <v>7</v>
      </c>
      <c r="H4767">
        <v>20</v>
      </c>
      <c r="I4767" s="2">
        <v>299.8</v>
      </c>
      <c r="J4767" s="2">
        <v>60</v>
      </c>
    </row>
    <row r="4768" spans="1:10" x14ac:dyDescent="0.25">
      <c r="A4768">
        <v>2021</v>
      </c>
      <c r="B4768">
        <v>9</v>
      </c>
      <c r="C4768" t="s">
        <v>54</v>
      </c>
      <c r="D4768" t="s">
        <v>48</v>
      </c>
      <c r="E4768" t="s">
        <v>1</v>
      </c>
      <c r="F4768" t="s">
        <v>23</v>
      </c>
      <c r="G4768" t="s">
        <v>21</v>
      </c>
      <c r="H4768">
        <v>26</v>
      </c>
      <c r="I4768" s="2">
        <v>675.74</v>
      </c>
      <c r="J4768" s="2">
        <v>130</v>
      </c>
    </row>
    <row r="4769" spans="1:10" x14ac:dyDescent="0.25">
      <c r="A4769">
        <v>2021</v>
      </c>
      <c r="B4769">
        <v>9</v>
      </c>
      <c r="C4769" t="s">
        <v>58</v>
      </c>
      <c r="D4769" t="s">
        <v>5</v>
      </c>
      <c r="E4769" t="s">
        <v>1</v>
      </c>
      <c r="F4769" t="s">
        <v>13</v>
      </c>
      <c r="G4769" t="s">
        <v>14</v>
      </c>
      <c r="H4769">
        <v>13</v>
      </c>
      <c r="I4769" s="2">
        <v>207.87</v>
      </c>
      <c r="J4769" s="2">
        <v>78</v>
      </c>
    </row>
    <row r="4770" spans="1:10" x14ac:dyDescent="0.25">
      <c r="A4770">
        <v>2021</v>
      </c>
      <c r="B4770">
        <v>9</v>
      </c>
      <c r="C4770" t="s">
        <v>58</v>
      </c>
      <c r="D4770" t="s">
        <v>5</v>
      </c>
      <c r="E4770" t="s">
        <v>1</v>
      </c>
      <c r="F4770" t="s">
        <v>24</v>
      </c>
      <c r="G4770" t="s">
        <v>14</v>
      </c>
      <c r="H4770">
        <v>138</v>
      </c>
      <c r="I4770" s="2">
        <v>1792.6200000000001</v>
      </c>
      <c r="J4770" s="2">
        <v>414</v>
      </c>
    </row>
    <row r="4771" spans="1:10" x14ac:dyDescent="0.25">
      <c r="A4771">
        <v>2021</v>
      </c>
      <c r="B4771">
        <v>9</v>
      </c>
      <c r="C4771" t="s">
        <v>58</v>
      </c>
      <c r="D4771" t="s">
        <v>5</v>
      </c>
      <c r="E4771" t="s">
        <v>1</v>
      </c>
      <c r="F4771" t="s">
        <v>34</v>
      </c>
      <c r="G4771" t="s">
        <v>12</v>
      </c>
      <c r="H4771">
        <v>118</v>
      </c>
      <c r="I4771" s="2">
        <v>470.82000000000005</v>
      </c>
      <c r="J4771" s="2">
        <v>236</v>
      </c>
    </row>
    <row r="4772" spans="1:10" x14ac:dyDescent="0.25">
      <c r="A4772">
        <v>2021</v>
      </c>
      <c r="B4772">
        <v>9</v>
      </c>
      <c r="C4772" t="s">
        <v>58</v>
      </c>
      <c r="D4772" t="s">
        <v>5</v>
      </c>
      <c r="E4772" t="s">
        <v>1</v>
      </c>
      <c r="F4772" t="s">
        <v>20</v>
      </c>
      <c r="G4772" t="s">
        <v>21</v>
      </c>
      <c r="H4772">
        <v>18</v>
      </c>
      <c r="I4772" s="2">
        <v>269.82</v>
      </c>
      <c r="J4772" s="2">
        <v>144</v>
      </c>
    </row>
    <row r="4773" spans="1:10" x14ac:dyDescent="0.25">
      <c r="A4773">
        <v>2021</v>
      </c>
      <c r="B4773">
        <v>9</v>
      </c>
      <c r="C4773" t="s">
        <v>58</v>
      </c>
      <c r="D4773" t="s">
        <v>5</v>
      </c>
      <c r="E4773" t="s">
        <v>1</v>
      </c>
      <c r="F4773" t="s">
        <v>25</v>
      </c>
      <c r="G4773" t="s">
        <v>7</v>
      </c>
      <c r="H4773">
        <v>10</v>
      </c>
      <c r="I4773" s="2">
        <v>159.9</v>
      </c>
      <c r="J4773" s="2">
        <v>40</v>
      </c>
    </row>
    <row r="4774" spans="1:10" x14ac:dyDescent="0.25">
      <c r="A4774">
        <v>2021</v>
      </c>
      <c r="B4774">
        <v>9</v>
      </c>
      <c r="C4774" t="s">
        <v>58</v>
      </c>
      <c r="D4774" t="s">
        <v>5</v>
      </c>
      <c r="E4774" t="s">
        <v>1</v>
      </c>
      <c r="F4774" t="s">
        <v>8</v>
      </c>
      <c r="G4774" t="s">
        <v>9</v>
      </c>
      <c r="H4774">
        <v>5</v>
      </c>
      <c r="I4774" s="2">
        <v>34.950000000000003</v>
      </c>
      <c r="J4774" s="2">
        <v>15</v>
      </c>
    </row>
    <row r="4775" spans="1:10" x14ac:dyDescent="0.25">
      <c r="A4775">
        <v>2021</v>
      </c>
      <c r="B4775">
        <v>9</v>
      </c>
      <c r="C4775" t="s">
        <v>58</v>
      </c>
      <c r="D4775" t="s">
        <v>5</v>
      </c>
      <c r="E4775" t="s">
        <v>1</v>
      </c>
      <c r="F4775" t="s">
        <v>17</v>
      </c>
      <c r="G4775" t="s">
        <v>14</v>
      </c>
      <c r="H4775">
        <v>57</v>
      </c>
      <c r="I4775" s="2">
        <v>626.43000000000006</v>
      </c>
      <c r="J4775" s="2">
        <v>57</v>
      </c>
    </row>
    <row r="4776" spans="1:10" x14ac:dyDescent="0.25">
      <c r="A4776">
        <v>2021</v>
      </c>
      <c r="B4776">
        <v>9</v>
      </c>
      <c r="C4776" t="s">
        <v>58</v>
      </c>
      <c r="D4776" t="s">
        <v>5</v>
      </c>
      <c r="E4776" t="s">
        <v>1</v>
      </c>
      <c r="F4776" t="s">
        <v>28</v>
      </c>
      <c r="G4776" t="s">
        <v>14</v>
      </c>
      <c r="H4776">
        <v>137</v>
      </c>
      <c r="I4776" s="2">
        <v>2053.63</v>
      </c>
      <c r="J4776" s="2">
        <v>548</v>
      </c>
    </row>
    <row r="4777" spans="1:10" x14ac:dyDescent="0.25">
      <c r="A4777">
        <v>2021</v>
      </c>
      <c r="B4777">
        <v>9</v>
      </c>
      <c r="C4777" t="s">
        <v>58</v>
      </c>
      <c r="D4777" t="s">
        <v>5</v>
      </c>
      <c r="E4777" t="s">
        <v>1</v>
      </c>
      <c r="F4777" t="s">
        <v>43</v>
      </c>
      <c r="G4777" t="s">
        <v>12</v>
      </c>
      <c r="H4777">
        <v>10</v>
      </c>
      <c r="I4777" s="2">
        <v>209.89999999999998</v>
      </c>
      <c r="J4777" s="2">
        <v>99.999999999999986</v>
      </c>
    </row>
    <row r="4778" spans="1:10" x14ac:dyDescent="0.25">
      <c r="A4778">
        <v>2021</v>
      </c>
      <c r="B4778">
        <v>9</v>
      </c>
      <c r="C4778" t="s">
        <v>58</v>
      </c>
      <c r="D4778" t="s">
        <v>5</v>
      </c>
      <c r="E4778" t="s">
        <v>1</v>
      </c>
      <c r="F4778" t="s">
        <v>44</v>
      </c>
      <c r="G4778" t="s">
        <v>7</v>
      </c>
      <c r="H4778">
        <v>44</v>
      </c>
      <c r="I4778" s="2">
        <v>527.56000000000006</v>
      </c>
      <c r="J4778" s="2">
        <v>132</v>
      </c>
    </row>
    <row r="4779" spans="1:10" x14ac:dyDescent="0.25">
      <c r="A4779">
        <v>2021</v>
      </c>
      <c r="B4779">
        <v>9</v>
      </c>
      <c r="C4779" t="s">
        <v>58</v>
      </c>
      <c r="D4779" t="s">
        <v>5</v>
      </c>
      <c r="E4779" t="s">
        <v>1</v>
      </c>
      <c r="F4779" t="s">
        <v>40</v>
      </c>
      <c r="G4779" t="s">
        <v>21</v>
      </c>
      <c r="H4779">
        <v>5</v>
      </c>
      <c r="I4779" s="2">
        <v>104.94999999999999</v>
      </c>
      <c r="J4779" s="2">
        <v>29.999999999999993</v>
      </c>
    </row>
    <row r="4780" spans="1:10" x14ac:dyDescent="0.25">
      <c r="A4780">
        <v>2021</v>
      </c>
      <c r="B4780">
        <v>9</v>
      </c>
      <c r="C4780" t="s">
        <v>58</v>
      </c>
      <c r="D4780" t="s">
        <v>5</v>
      </c>
      <c r="E4780" t="s">
        <v>1</v>
      </c>
      <c r="F4780" t="s">
        <v>32</v>
      </c>
      <c r="G4780" t="s">
        <v>9</v>
      </c>
      <c r="H4780">
        <v>5</v>
      </c>
      <c r="I4780" s="2">
        <v>54.95</v>
      </c>
      <c r="J4780" s="2">
        <v>25</v>
      </c>
    </row>
    <row r="4781" spans="1:10" x14ac:dyDescent="0.25">
      <c r="A4781">
        <v>2021</v>
      </c>
      <c r="B4781">
        <v>9</v>
      </c>
      <c r="C4781" t="s">
        <v>58</v>
      </c>
      <c r="D4781" t="s">
        <v>5</v>
      </c>
      <c r="E4781" t="s">
        <v>1</v>
      </c>
      <c r="F4781" t="s">
        <v>35</v>
      </c>
      <c r="G4781" t="s">
        <v>14</v>
      </c>
      <c r="H4781">
        <v>35</v>
      </c>
      <c r="I4781" s="2">
        <v>209.65</v>
      </c>
      <c r="J4781" s="2">
        <v>70</v>
      </c>
    </row>
    <row r="4782" spans="1:10" x14ac:dyDescent="0.25">
      <c r="A4782">
        <v>2021</v>
      </c>
      <c r="B4782">
        <v>9</v>
      </c>
      <c r="C4782" t="s">
        <v>58</v>
      </c>
      <c r="D4782" t="s">
        <v>5</v>
      </c>
      <c r="E4782" t="s">
        <v>1</v>
      </c>
      <c r="F4782" t="s">
        <v>31</v>
      </c>
      <c r="G4782" t="s">
        <v>12</v>
      </c>
      <c r="H4782">
        <v>15</v>
      </c>
      <c r="I4782" s="2">
        <v>299.84999999999997</v>
      </c>
      <c r="J4782" s="2">
        <v>89.999999999999972</v>
      </c>
    </row>
    <row r="4783" spans="1:10" x14ac:dyDescent="0.25">
      <c r="A4783">
        <v>2021</v>
      </c>
      <c r="B4783">
        <v>9</v>
      </c>
      <c r="C4783" t="s">
        <v>58</v>
      </c>
      <c r="D4783" t="s">
        <v>5</v>
      </c>
      <c r="E4783" t="s">
        <v>1</v>
      </c>
      <c r="F4783" t="s">
        <v>15</v>
      </c>
      <c r="G4783" t="s">
        <v>14</v>
      </c>
      <c r="H4783">
        <v>47</v>
      </c>
      <c r="I4783" s="2">
        <v>1879.5300000000002</v>
      </c>
      <c r="J4783" s="2">
        <v>235</v>
      </c>
    </row>
    <row r="4784" spans="1:10" x14ac:dyDescent="0.25">
      <c r="A4784">
        <v>2021</v>
      </c>
      <c r="B4784">
        <v>9</v>
      </c>
      <c r="C4784" t="s">
        <v>58</v>
      </c>
      <c r="D4784" t="s">
        <v>5</v>
      </c>
      <c r="E4784" t="s">
        <v>1</v>
      </c>
      <c r="F4784" t="s">
        <v>42</v>
      </c>
      <c r="G4784" t="s">
        <v>12</v>
      </c>
      <c r="H4784">
        <v>81</v>
      </c>
      <c r="I4784" s="2">
        <v>1295.19</v>
      </c>
      <c r="J4784" s="2">
        <v>162</v>
      </c>
    </row>
    <row r="4785" spans="1:10" x14ac:dyDescent="0.25">
      <c r="A4785">
        <v>2021</v>
      </c>
      <c r="B4785">
        <v>9</v>
      </c>
      <c r="C4785" t="s">
        <v>58</v>
      </c>
      <c r="D4785" t="s">
        <v>5</v>
      </c>
      <c r="E4785" t="s">
        <v>1</v>
      </c>
      <c r="F4785" t="s">
        <v>41</v>
      </c>
      <c r="G4785" t="s">
        <v>14</v>
      </c>
      <c r="H4785">
        <v>29</v>
      </c>
      <c r="I4785" s="2">
        <v>289.70999999999998</v>
      </c>
      <c r="J4785" s="2">
        <v>145</v>
      </c>
    </row>
    <row r="4786" spans="1:10" x14ac:dyDescent="0.25">
      <c r="A4786">
        <v>2021</v>
      </c>
      <c r="B4786">
        <v>9</v>
      </c>
      <c r="C4786" t="s">
        <v>58</v>
      </c>
      <c r="D4786" t="s">
        <v>5</v>
      </c>
      <c r="E4786" t="s">
        <v>1</v>
      </c>
      <c r="F4786" t="s">
        <v>10</v>
      </c>
      <c r="G4786" t="s">
        <v>7</v>
      </c>
      <c r="H4786">
        <v>40</v>
      </c>
      <c r="I4786" s="2">
        <v>799.59999999999991</v>
      </c>
      <c r="J4786" s="2">
        <v>199.99999999999994</v>
      </c>
    </row>
    <row r="4787" spans="1:10" x14ac:dyDescent="0.25">
      <c r="A4787">
        <v>2021</v>
      </c>
      <c r="B4787">
        <v>9</v>
      </c>
      <c r="C4787" t="s">
        <v>58</v>
      </c>
      <c r="D4787" t="s">
        <v>5</v>
      </c>
      <c r="E4787" t="s">
        <v>1</v>
      </c>
      <c r="F4787" t="s">
        <v>27</v>
      </c>
      <c r="G4787" t="s">
        <v>12</v>
      </c>
      <c r="H4787">
        <v>78</v>
      </c>
      <c r="I4787" s="2">
        <v>233.22000000000003</v>
      </c>
      <c r="J4787" s="2">
        <v>78.000000000000014</v>
      </c>
    </row>
    <row r="4788" spans="1:10" x14ac:dyDescent="0.25">
      <c r="A4788">
        <v>2021</v>
      </c>
      <c r="B4788">
        <v>9</v>
      </c>
      <c r="C4788" t="s">
        <v>58</v>
      </c>
      <c r="D4788" t="s">
        <v>5</v>
      </c>
      <c r="E4788" t="s">
        <v>1</v>
      </c>
      <c r="F4788" t="s">
        <v>37</v>
      </c>
      <c r="G4788" t="s">
        <v>12</v>
      </c>
      <c r="H4788">
        <v>23</v>
      </c>
      <c r="I4788" s="2">
        <v>574.77</v>
      </c>
      <c r="J4788" s="2">
        <v>92</v>
      </c>
    </row>
    <row r="4789" spans="1:10" x14ac:dyDescent="0.25">
      <c r="A4789">
        <v>2021</v>
      </c>
      <c r="B4789">
        <v>9</v>
      </c>
      <c r="C4789" t="s">
        <v>58</v>
      </c>
      <c r="D4789" t="s">
        <v>5</v>
      </c>
      <c r="E4789" t="s">
        <v>1</v>
      </c>
      <c r="F4789" t="s">
        <v>11</v>
      </c>
      <c r="G4789" t="s">
        <v>12</v>
      </c>
      <c r="H4789">
        <v>16</v>
      </c>
      <c r="I4789" s="2">
        <v>79.84</v>
      </c>
      <c r="J4789" s="2">
        <v>16</v>
      </c>
    </row>
    <row r="4790" spans="1:10" x14ac:dyDescent="0.25">
      <c r="A4790">
        <v>2021</v>
      </c>
      <c r="B4790">
        <v>9</v>
      </c>
      <c r="C4790" t="s">
        <v>58</v>
      </c>
      <c r="D4790" t="s">
        <v>5</v>
      </c>
      <c r="E4790" t="s">
        <v>1</v>
      </c>
      <c r="F4790" t="s">
        <v>45</v>
      </c>
      <c r="G4790" t="s">
        <v>12</v>
      </c>
      <c r="H4790">
        <v>144</v>
      </c>
      <c r="I4790" s="2">
        <v>1582.56</v>
      </c>
      <c r="J4790" s="2">
        <v>1008</v>
      </c>
    </row>
    <row r="4791" spans="1:10" x14ac:dyDescent="0.25">
      <c r="A4791">
        <v>2021</v>
      </c>
      <c r="B4791">
        <v>9</v>
      </c>
      <c r="C4791" t="s">
        <v>58</v>
      </c>
      <c r="D4791" t="s">
        <v>5</v>
      </c>
      <c r="E4791" t="s">
        <v>1</v>
      </c>
      <c r="F4791" t="s">
        <v>39</v>
      </c>
      <c r="G4791" t="s">
        <v>14</v>
      </c>
      <c r="H4791">
        <v>14</v>
      </c>
      <c r="I4791" s="2">
        <v>279.85999999999996</v>
      </c>
      <c r="J4791" s="2">
        <v>153.99999999999997</v>
      </c>
    </row>
    <row r="4792" spans="1:10" x14ac:dyDescent="0.25">
      <c r="A4792">
        <v>2021</v>
      </c>
      <c r="B4792">
        <v>9</v>
      </c>
      <c r="C4792" t="s">
        <v>58</v>
      </c>
      <c r="D4792" t="s">
        <v>5</v>
      </c>
      <c r="E4792" t="s">
        <v>1</v>
      </c>
      <c r="F4792" t="s">
        <v>26</v>
      </c>
      <c r="G4792" t="s">
        <v>9</v>
      </c>
      <c r="H4792">
        <v>14</v>
      </c>
      <c r="I4792" s="2">
        <v>279.85999999999996</v>
      </c>
      <c r="J4792" s="2">
        <v>28</v>
      </c>
    </row>
    <row r="4793" spans="1:10" x14ac:dyDescent="0.25">
      <c r="A4793">
        <v>2021</v>
      </c>
      <c r="B4793">
        <v>9</v>
      </c>
      <c r="C4793" t="s">
        <v>58</v>
      </c>
      <c r="D4793" t="s">
        <v>5</v>
      </c>
      <c r="E4793" t="s">
        <v>1</v>
      </c>
      <c r="F4793" t="s">
        <v>6</v>
      </c>
      <c r="G4793" t="s">
        <v>7</v>
      </c>
      <c r="H4793">
        <v>153</v>
      </c>
      <c r="I4793" s="2">
        <v>1375.47</v>
      </c>
      <c r="J4793" s="2">
        <v>153</v>
      </c>
    </row>
    <row r="4794" spans="1:10" x14ac:dyDescent="0.25">
      <c r="A4794">
        <v>2021</v>
      </c>
      <c r="B4794">
        <v>9</v>
      </c>
      <c r="C4794" t="s">
        <v>58</v>
      </c>
      <c r="D4794" t="s">
        <v>5</v>
      </c>
      <c r="E4794" t="s">
        <v>1</v>
      </c>
      <c r="F4794" t="s">
        <v>36</v>
      </c>
      <c r="G4794" t="s">
        <v>7</v>
      </c>
      <c r="H4794">
        <v>15</v>
      </c>
      <c r="I4794" s="2">
        <v>224.85</v>
      </c>
      <c r="J4794" s="2">
        <v>45</v>
      </c>
    </row>
    <row r="4795" spans="1:10" x14ac:dyDescent="0.25">
      <c r="A4795">
        <v>2021</v>
      </c>
      <c r="B4795">
        <v>9</v>
      </c>
      <c r="C4795" t="s">
        <v>58</v>
      </c>
      <c r="D4795" t="s">
        <v>5</v>
      </c>
      <c r="E4795" t="s">
        <v>1</v>
      </c>
      <c r="F4795" t="s">
        <v>23</v>
      </c>
      <c r="G4795" t="s">
        <v>21</v>
      </c>
      <c r="H4795">
        <v>13</v>
      </c>
      <c r="I4795" s="2">
        <v>337.87</v>
      </c>
      <c r="J4795" s="2">
        <v>65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7727-75D1-4443-BC6C-3CE2D291E9CE}">
  <dimension ref="A1:AK36"/>
  <sheetViews>
    <sheetView workbookViewId="0">
      <selection activeCell="E21" sqref="E21"/>
    </sheetView>
  </sheetViews>
  <sheetFormatPr defaultRowHeight="15" x14ac:dyDescent="0.25"/>
  <cols>
    <col min="1" max="1" width="15.7109375" bestFit="1" customWidth="1"/>
    <col min="2" max="2" width="11.42578125" bestFit="1" customWidth="1"/>
    <col min="4" max="4" width="14.42578125" bestFit="1" customWidth="1"/>
    <col min="7" max="7" width="8.42578125" bestFit="1" customWidth="1"/>
    <col min="8" max="8" width="7" bestFit="1" customWidth="1"/>
    <col min="9" max="9" width="11.5703125" bestFit="1" customWidth="1"/>
    <col min="13" max="13" width="20.7109375" bestFit="1" customWidth="1"/>
    <col min="15" max="15" width="12.140625" bestFit="1" customWidth="1"/>
    <col min="20" max="20" width="12.85546875" bestFit="1" customWidth="1"/>
    <col min="21" max="21" width="12.85546875" customWidth="1"/>
    <col min="27" max="27" width="16.42578125" bestFit="1" customWidth="1"/>
    <col min="29" max="29" width="12.28515625" bestFit="1" customWidth="1"/>
    <col min="35" max="35" width="15.85546875" bestFit="1" customWidth="1"/>
  </cols>
  <sheetData>
    <row r="1" spans="1:37" x14ac:dyDescent="0.25">
      <c r="A1" s="6" t="s">
        <v>75</v>
      </c>
      <c r="B1" s="7"/>
      <c r="D1" s="12" t="s">
        <v>82</v>
      </c>
      <c r="E1" s="13"/>
      <c r="G1" s="12" t="s">
        <v>89</v>
      </c>
      <c r="H1" s="12"/>
      <c r="I1" s="12"/>
      <c r="J1" s="12"/>
      <c r="K1" s="12"/>
      <c r="M1" s="12" t="s">
        <v>91</v>
      </c>
      <c r="N1" s="12"/>
      <c r="O1" s="12"/>
      <c r="P1" s="12"/>
      <c r="Q1" s="12"/>
      <c r="S1" s="12" t="s">
        <v>95</v>
      </c>
      <c r="T1" s="12"/>
      <c r="U1" s="12"/>
      <c r="V1" s="12"/>
      <c r="W1" s="12"/>
      <c r="X1" s="12"/>
      <c r="Y1" s="12"/>
      <c r="AA1" s="12" t="s">
        <v>96</v>
      </c>
      <c r="AB1" s="12"/>
      <c r="AC1" s="12"/>
      <c r="AD1" s="12"/>
      <c r="AE1" s="12"/>
      <c r="AF1" s="12"/>
      <c r="AH1" s="12" t="s">
        <v>101</v>
      </c>
      <c r="AI1" s="12"/>
      <c r="AJ1" s="12"/>
      <c r="AK1" s="12"/>
    </row>
    <row r="2" spans="1:37" x14ac:dyDescent="0.25">
      <c r="A2" s="8" t="s">
        <v>52</v>
      </c>
      <c r="B2" s="8" t="s">
        <v>76</v>
      </c>
      <c r="D2" s="9" t="s">
        <v>83</v>
      </c>
      <c r="E2" s="11">
        <f>SUMIFS(Data[Revenue],Data[Region],Region,Data[Month],CurMonth,Data[Year],CurYear)</f>
        <v>44041.12999999999</v>
      </c>
      <c r="G2" s="14" t="s">
        <v>90</v>
      </c>
      <c r="H2" s="14" t="s">
        <v>49</v>
      </c>
      <c r="I2" s="14">
        <f>PrevYear</f>
        <v>2020</v>
      </c>
      <c r="J2" s="14">
        <f>CurYear</f>
        <v>2021</v>
      </c>
      <c r="K2" s="14" t="s">
        <v>76</v>
      </c>
      <c r="M2" s="14" t="s">
        <v>63</v>
      </c>
      <c r="N2" s="14" t="s">
        <v>46</v>
      </c>
      <c r="O2" s="14" t="s">
        <v>92</v>
      </c>
      <c r="P2" s="16" t="s">
        <v>93</v>
      </c>
      <c r="Q2" s="14" t="s">
        <v>94</v>
      </c>
      <c r="S2" s="14" t="s">
        <v>94</v>
      </c>
      <c r="T2" s="14" t="s">
        <v>63</v>
      </c>
      <c r="U2" s="14" t="s">
        <v>52</v>
      </c>
      <c r="V2" s="14" t="s">
        <v>46</v>
      </c>
      <c r="W2" s="16" t="s">
        <v>93</v>
      </c>
      <c r="X2" s="16" t="s">
        <v>76</v>
      </c>
      <c r="Y2" s="16" t="s">
        <v>76</v>
      </c>
      <c r="AA2" s="14" t="s">
        <v>97</v>
      </c>
      <c r="AB2" s="14" t="s">
        <v>46</v>
      </c>
      <c r="AC2" s="14" t="s">
        <v>92</v>
      </c>
      <c r="AD2" s="16" t="s">
        <v>98</v>
      </c>
      <c r="AE2" s="17" t="s">
        <v>99</v>
      </c>
      <c r="AF2" s="17" t="s">
        <v>100</v>
      </c>
      <c r="AH2" s="14" t="s">
        <v>94</v>
      </c>
      <c r="AI2" s="14" t="s">
        <v>97</v>
      </c>
      <c r="AJ2" s="14" t="s">
        <v>46</v>
      </c>
      <c r="AK2" s="14" t="s">
        <v>98</v>
      </c>
    </row>
    <row r="3" spans="1:37" x14ac:dyDescent="0.25">
      <c r="A3" t="s">
        <v>4</v>
      </c>
      <c r="B3" t="str">
        <f>Dashboard!C6</f>
        <v>Los Angeles</v>
      </c>
      <c r="D3" s="9" t="s">
        <v>84</v>
      </c>
      <c r="E3" s="11">
        <f>SUMIFS(Data[Revenue],Data[Region],Region,Data[Month],CurMonth,Data[Year],PrevYear)</f>
        <v>34881.53</v>
      </c>
      <c r="G3">
        <v>1</v>
      </c>
      <c r="H3" t="s">
        <v>118</v>
      </c>
      <c r="I3" s="3">
        <f>SUMIFS(Data[[Revenue]:[Revenue]],Data[[Region]:[Region]],Region,Data[[Month]:[Month]],'Data Prep'!$G3,Data[[Year]:[Year]],'Data Prep'!I$2)</f>
        <v>37135.47</v>
      </c>
      <c r="J3" s="3">
        <f>IF(G3&gt;CurMonth,NA(),SUMIFS(Data[[Revenue]:[Revenue]],Data[[Region]:[Region]],Region,Data[[Month]:[Month]],'Data Prep'!$G3,Data[[Year]:[Year]],'Data Prep'!J$2))</f>
        <v>51959.660000000011</v>
      </c>
      <c r="K3" s="3" t="e">
        <f t="shared" ref="K3:K14" si="0">IF(G3=CurMonth,J3,NA())</f>
        <v>#N/A</v>
      </c>
      <c r="M3" t="s">
        <v>59</v>
      </c>
      <c r="N3" s="3">
        <f>SUMIFS(Data[Revenue],Data[Store Name],M3,Data[Month],CurMonth,Data[Year],CurYear)</f>
        <v>10103.540000000001</v>
      </c>
      <c r="O3" s="3">
        <f>SUMIFS(Data[Revenue],Data[Store Name],M3,Data[Month],PrevMonth,Data[Year],PMYear)</f>
        <v>7938.76</v>
      </c>
      <c r="P3" s="15">
        <f t="shared" ref="P3:P12" si="1">N3/O3-1</f>
        <v>0.27268490293194403</v>
      </c>
      <c r="Q3">
        <f>_xlfn.RANK.AVG(N3,$N$3:$N$12,1)</f>
        <v>2</v>
      </c>
      <c r="S3">
        <v>1</v>
      </c>
      <c r="T3" t="str">
        <f>_xlfn.XLOOKUP(S3,$Q$3:$Q$12,$M$3:$M$12)</f>
        <v>Michigan Ave</v>
      </c>
      <c r="U3" t="str">
        <f>_xlfn.XLOOKUP(T3,Data[Store Name],Data[Region],,0)</f>
        <v>Chicago</v>
      </c>
      <c r="V3" s="3">
        <f>_xlfn.XLOOKUP(S3,$Q$3:$Q$12,$N$3:$N$12)</f>
        <v>7721.8800000000019</v>
      </c>
      <c r="W3" s="15">
        <f>_xlfn.XLOOKUP(S3,$Q$3:$Q$12,$P$3:$P$12)</f>
        <v>-0.23788412342481746</v>
      </c>
      <c r="X3" s="3">
        <f t="shared" ref="X3:X12" si="2">IF($U3=Region,V3,0)</f>
        <v>0</v>
      </c>
      <c r="Y3" s="15">
        <f t="shared" ref="Y3:Y12" si="3">IF($U3=Region,W3,0)</f>
        <v>0</v>
      </c>
      <c r="AA3" t="s">
        <v>13</v>
      </c>
      <c r="AB3" s="3">
        <f>SUMIFS(Data[Revenue],Data[Region],Region,Data[Month],CurMonth,Data[Year],CurYear,Data[Product Name],'Data Prep'!AA3)</f>
        <v>1662.96</v>
      </c>
      <c r="AC3" s="3">
        <f>SUMIFS(Data[Revenue],Data[Region],Region,Data[Month],PrevMonth,Data[Year],PMYear,Data[Product Name],'Data Prep'!AA3)</f>
        <v>1087.3200000000002</v>
      </c>
      <c r="AD3" s="2">
        <f>AB3-AC3</f>
        <v>575.63999999999987</v>
      </c>
      <c r="AE3">
        <f>_xlfn.RANK.AVG(AD3,$AD$3:$AD$36,0)</f>
        <v>4</v>
      </c>
      <c r="AF3">
        <f>_xlfn.RANK.AVG(AD3,$AD$3:$AD$36,1)</f>
        <v>31</v>
      </c>
      <c r="AH3">
        <v>1</v>
      </c>
      <c r="AI3" t="str" cm="1">
        <f t="array" ref="AI3">_xlfn.XLOOKUP($AH3,$AE$3:$AE$36,_xlfn.XLOOKUP(AI$2,$AA$2:$AD$2,$AA$3:$AD$36))</f>
        <v>Magic Sand</v>
      </c>
      <c r="AJ3" s="3" cm="1">
        <f t="array" ref="AJ3">_xlfn.XLOOKUP($AH3,$AE$3:$AE$36,_xlfn.XLOOKUP(AJ$2,$AA$2:$AD$2,$AA$3:$AD$36))</f>
        <v>6523.92</v>
      </c>
      <c r="AK3" s="2" cm="1">
        <f t="array" ref="AK3">_xlfn.XLOOKUP($AH3,$AE$3:$AE$36,_xlfn.XLOOKUP(AK$2,$AA$2:$AD$2,$AA$3:$AD$36))</f>
        <v>3293.9400000000005</v>
      </c>
    </row>
    <row r="4" spans="1:37" x14ac:dyDescent="0.25">
      <c r="A4" t="s">
        <v>5</v>
      </c>
      <c r="D4" s="9" t="s">
        <v>85</v>
      </c>
      <c r="E4" s="11">
        <f>SUMIFS(Data[Revenue],Data[Region],Region,Data[Month],PrevMonth,Data[Year],PMYear)</f>
        <v>41270.179999999986</v>
      </c>
      <c r="G4">
        <v>2</v>
      </c>
      <c r="H4" t="s">
        <v>119</v>
      </c>
      <c r="I4" s="3">
        <f>SUMIFS(Data[[Revenue]:[Revenue]],Data[[Region]:[Region]],Region,Data[[Month]:[Month]],'Data Prep'!$G4,Data[[Year]:[Year]],'Data Prep'!I$2)</f>
        <v>31324.390000000007</v>
      </c>
      <c r="J4" s="3">
        <f>IF(G4&gt;CurMonth,NA(),SUMIFS(Data[[Revenue]:[Revenue]],Data[[Region]:[Region]],Region,Data[[Month]:[Month]],'Data Prep'!$G4,Data[[Year]:[Year]],'Data Prep'!J$2))</f>
        <v>53726.850000000006</v>
      </c>
      <c r="K4" s="3" t="e">
        <f t="shared" si="0"/>
        <v>#N/A</v>
      </c>
      <c r="M4" t="s">
        <v>56</v>
      </c>
      <c r="N4" s="3">
        <f>SUMIFS(Data[Revenue],Data[Store Name],M4,Data[Month],CurMonth,Data[Year],CurYear)</f>
        <v>15765.830000000002</v>
      </c>
      <c r="O4" s="3">
        <f>SUMIFS(Data[Revenue],Data[Store Name],M4,Data[Month],PrevMonth,Data[Year],PMYear)</f>
        <v>11411.519999999999</v>
      </c>
      <c r="P4" s="15">
        <f t="shared" si="1"/>
        <v>0.38157142957292312</v>
      </c>
      <c r="Q4">
        <f t="shared" ref="Q4:Q12" si="4">_xlfn.RANK.AVG(N4,$N$3:$N$12,1)</f>
        <v>4</v>
      </c>
      <c r="S4">
        <v>2</v>
      </c>
      <c r="T4" t="str">
        <f t="shared" ref="T4:T12" si="5">_xlfn.XLOOKUP(S4,$Q$3:$Q$12,$M$3:$M$12)</f>
        <v>Hollywood</v>
      </c>
      <c r="U4" t="str">
        <f>_xlfn.XLOOKUP(T4,Data[Store Name],Data[Region],,0)</f>
        <v>Los Angeles</v>
      </c>
      <c r="V4" s="3">
        <f t="shared" ref="V4:V12" si="6">_xlfn.XLOOKUP(S4,$Q$3:$Q$12,$N$3:$N$12)</f>
        <v>10103.540000000001</v>
      </c>
      <c r="W4" s="15">
        <f t="shared" ref="W4:W12" si="7">_xlfn.XLOOKUP(S4,$Q$3:$Q$12,$P$3:$P$12)</f>
        <v>0.27268490293194403</v>
      </c>
      <c r="X4" s="3">
        <f t="shared" si="2"/>
        <v>10103.540000000001</v>
      </c>
      <c r="Y4" s="15">
        <f t="shared" si="3"/>
        <v>0.27268490293194403</v>
      </c>
      <c r="AA4" t="s">
        <v>24</v>
      </c>
      <c r="AB4" s="3">
        <f>SUMIFS(Data[Revenue],Data[Region],Region,Data[Month],CurMonth,Data[Year],CurYear,Data[Product Name],'Data Prep'!AA4)</f>
        <v>1675.71</v>
      </c>
      <c r="AC4" s="3">
        <f>SUMIFS(Data[Revenue],Data[Region],Region,Data[Month],PrevMonth,Data[Year],PMYear,Data[Product Name],'Data Prep'!AA4)</f>
        <v>2805.84</v>
      </c>
      <c r="AD4" s="2">
        <f t="shared" ref="AD4:AD36" si="8">AB4-AC4</f>
        <v>-1130.1300000000001</v>
      </c>
      <c r="AE4">
        <f t="shared" ref="AE4:AE36" si="9">_xlfn.RANK.AVG(AD4,$AD$3:$AD$36,0)</f>
        <v>32</v>
      </c>
      <c r="AF4">
        <f t="shared" ref="AF4:AF36" si="10">_xlfn.RANK.AVG(AD4,$AD$3:$AD$36,1)</f>
        <v>3</v>
      </c>
      <c r="AH4">
        <v>2</v>
      </c>
      <c r="AI4" t="str" cm="1">
        <f t="array" ref="AI4">_xlfn.XLOOKUP($AH4,$AE$3:$AE$36,_xlfn.XLOOKUP(AI$2,$AA$2:$AD$2,$AA$3:$AD$36))</f>
        <v>Toy Robot</v>
      </c>
      <c r="AJ4" s="3" cm="1">
        <f t="array" ref="AJ4">_xlfn.XLOOKUP($AH4,$AE$3:$AE$36,_xlfn.XLOOKUP(AJ$2,$AA$2:$AD$2,$AA$3:$AD$36))</f>
        <v>1533.4099999999999</v>
      </c>
      <c r="AK4" s="2" cm="1">
        <f t="array" ref="AK4">_xlfn.XLOOKUP($AH4,$AE$3:$AE$36,_xlfn.XLOOKUP(AK$2,$AA$2:$AD$2,$AA$3:$AD$36))</f>
        <v>1533.4099999999999</v>
      </c>
    </row>
    <row r="5" spans="1:37" x14ac:dyDescent="0.25">
      <c r="A5" t="s">
        <v>48</v>
      </c>
      <c r="D5" s="9" t="s">
        <v>87</v>
      </c>
      <c r="E5" s="18">
        <f>E2/E3-1</f>
        <v>0.26259169250890069</v>
      </c>
      <c r="G5">
        <v>3</v>
      </c>
      <c r="H5" t="s">
        <v>120</v>
      </c>
      <c r="I5" s="3">
        <f>SUMIFS(Data[[Revenue]:[Revenue]],Data[[Region]:[Region]],Region,Data[[Month]:[Month]],'Data Prep'!$G5,Data[[Year]:[Year]],'Data Prep'!I$2)</f>
        <v>38310.149999999987</v>
      </c>
      <c r="J5" s="3">
        <f>IF(G5&gt;CurMonth,NA(),SUMIFS(Data[[Revenue]:[Revenue]],Data[[Region]:[Region]],Region,Data[[Month]:[Month]],'Data Prep'!$G5,Data[[Year]:[Year]],'Data Prep'!J$2))</f>
        <v>53604.229999999989</v>
      </c>
      <c r="K5" s="3" t="e">
        <f t="shared" si="0"/>
        <v>#N/A</v>
      </c>
      <c r="M5" t="s">
        <v>54</v>
      </c>
      <c r="N5" s="3">
        <f>SUMIFS(Data[Revenue],Data[Store Name],M5,Data[Month],CurMonth,Data[Year],CurYear)</f>
        <v>7721.8800000000019</v>
      </c>
      <c r="O5" s="3">
        <f>SUMIFS(Data[Revenue],Data[Store Name],M5,Data[Month],PrevMonth,Data[Year],PMYear)</f>
        <v>10132.16</v>
      </c>
      <c r="P5" s="15">
        <f t="shared" si="1"/>
        <v>-0.23788412342481746</v>
      </c>
      <c r="Q5">
        <f t="shared" si="4"/>
        <v>1</v>
      </c>
      <c r="S5">
        <v>3</v>
      </c>
      <c r="T5" t="str">
        <f t="shared" si="5"/>
        <v>JFK</v>
      </c>
      <c r="U5" t="str">
        <f>_xlfn.XLOOKUP(T5,Data[Store Name],Data[Region],,0)</f>
        <v>New York</v>
      </c>
      <c r="V5" s="3">
        <f t="shared" si="6"/>
        <v>13879.13</v>
      </c>
      <c r="W5" s="15">
        <f t="shared" si="7"/>
        <v>5.7257752439920262E-2</v>
      </c>
      <c r="X5" s="3">
        <f t="shared" si="2"/>
        <v>0</v>
      </c>
      <c r="Y5" s="15">
        <f t="shared" si="3"/>
        <v>0</v>
      </c>
      <c r="AA5" t="s">
        <v>18</v>
      </c>
      <c r="AB5" s="3">
        <f>SUMIFS(Data[Revenue],Data[Region],Region,Data[Month],CurMonth,Data[Year],CurYear,Data[Product Name],'Data Prep'!AA5)</f>
        <v>233.82</v>
      </c>
      <c r="AC5" s="3">
        <f>SUMIFS(Data[Revenue],Data[Region],Region,Data[Month],PrevMonth,Data[Year],PMYear,Data[Product Name],'Data Prep'!AA5)</f>
        <v>0</v>
      </c>
      <c r="AD5" s="2">
        <f t="shared" si="8"/>
        <v>233.82</v>
      </c>
      <c r="AE5">
        <f t="shared" si="9"/>
        <v>10</v>
      </c>
      <c r="AF5">
        <f t="shared" si="10"/>
        <v>25</v>
      </c>
      <c r="AH5">
        <v>3</v>
      </c>
      <c r="AI5" t="str" cm="1">
        <f t="array" ref="AI5">_xlfn.XLOOKUP($AH5,$AE$3:$AE$36,_xlfn.XLOOKUP(AI$2,$AA$2:$AD$2,$AA$3:$AD$36))</f>
        <v>Glass Marbles</v>
      </c>
      <c r="AJ5" s="3" cm="1">
        <f t="array" ref="AJ5">_xlfn.XLOOKUP($AH5,$AE$3:$AE$36,_xlfn.XLOOKUP(AJ$2,$AA$2:$AD$2,$AA$3:$AD$36))</f>
        <v>1329.79</v>
      </c>
      <c r="AK5" s="2" cm="1">
        <f t="array" ref="AK5">_xlfn.XLOOKUP($AH5,$AE$3:$AE$36,_xlfn.XLOOKUP(AK$2,$AA$2:$AD$2,$AA$3:$AD$36))</f>
        <v>615.44000000000005</v>
      </c>
    </row>
    <row r="6" spans="1:37" x14ac:dyDescent="0.25">
      <c r="D6" s="9" t="s">
        <v>88</v>
      </c>
      <c r="E6" s="18">
        <f>E2/E4-1</f>
        <v>6.7141698921594273E-2</v>
      </c>
      <c r="G6">
        <v>4</v>
      </c>
      <c r="H6" t="s">
        <v>121</v>
      </c>
      <c r="I6" s="3">
        <f>SUMIFS(Data[[Revenue]:[Revenue]],Data[[Region]:[Region]],Region,Data[[Month]:[Month]],'Data Prep'!$G6,Data[[Year]:[Year]],'Data Prep'!I$2)</f>
        <v>43124.819999999992</v>
      </c>
      <c r="J6" s="3">
        <f>IF(G6&gt;CurMonth,NA(),SUMIFS(Data[[Revenue]:[Revenue]],Data[[Region]:[Region]],Region,Data[[Month]:[Month]],'Data Prep'!$G6,Data[[Year]:[Year]],'Data Prep'!J$2))</f>
        <v>50597.080000000009</v>
      </c>
      <c r="K6" s="3" t="e">
        <f t="shared" si="0"/>
        <v>#N/A</v>
      </c>
      <c r="M6" t="s">
        <v>55</v>
      </c>
      <c r="N6" s="3">
        <f>SUMIFS(Data[Revenue],Data[Store Name],M6,Data[Month],CurMonth,Data[Year],CurYear)</f>
        <v>18238.46</v>
      </c>
      <c r="O6" s="3">
        <f>SUMIFS(Data[Revenue],Data[Store Name],M6,Data[Month],PrevMonth,Data[Year],PMYear)</f>
        <v>15332.379999999996</v>
      </c>
      <c r="P6" s="15">
        <f t="shared" si="1"/>
        <v>0.18953874088693379</v>
      </c>
      <c r="Q6">
        <f t="shared" si="4"/>
        <v>9</v>
      </c>
      <c r="S6">
        <v>4</v>
      </c>
      <c r="T6" t="str">
        <f t="shared" si="5"/>
        <v>Beverly Hills</v>
      </c>
      <c r="U6" t="str">
        <f>_xlfn.XLOOKUP(T6,Data[Store Name],Data[Region],,0)</f>
        <v>Los Angeles</v>
      </c>
      <c r="V6" s="3">
        <f t="shared" si="6"/>
        <v>15765.830000000002</v>
      </c>
      <c r="W6" s="15">
        <f t="shared" si="7"/>
        <v>0.38157142957292312</v>
      </c>
      <c r="X6" s="3">
        <f t="shared" si="2"/>
        <v>15765.830000000002</v>
      </c>
      <c r="Y6" s="15">
        <f t="shared" si="3"/>
        <v>0.38157142957292312</v>
      </c>
      <c r="AA6" t="s">
        <v>30</v>
      </c>
      <c r="AB6" s="3">
        <f>SUMIFS(Data[Revenue],Data[Region],Region,Data[Month],CurMonth,Data[Year],CurYear,Data[Product Name],'Data Prep'!AA6)</f>
        <v>249.75</v>
      </c>
      <c r="AC6" s="3">
        <f>SUMIFS(Data[Revenue],Data[Region],Region,Data[Month],PrevMonth,Data[Year],PMYear,Data[Product Name],'Data Prep'!AA6)</f>
        <v>0</v>
      </c>
      <c r="AD6" s="2">
        <f t="shared" si="8"/>
        <v>249.75</v>
      </c>
      <c r="AE6">
        <f t="shared" si="9"/>
        <v>9</v>
      </c>
      <c r="AF6">
        <f t="shared" si="10"/>
        <v>26</v>
      </c>
      <c r="AH6">
        <v>4</v>
      </c>
      <c r="AI6" t="str" cm="1">
        <f t="array" ref="AI6">_xlfn.XLOOKUP($AH6,$AE$3:$AE$36,_xlfn.XLOOKUP(AI$2,$AA$2:$AD$2,$AA$3:$AD$36))</f>
        <v>Action Figure</v>
      </c>
      <c r="AJ6" s="3" cm="1">
        <f t="array" ref="AJ6">_xlfn.XLOOKUP($AH6,$AE$3:$AE$36,_xlfn.XLOOKUP(AJ$2,$AA$2:$AD$2,$AA$3:$AD$36))</f>
        <v>1662.96</v>
      </c>
      <c r="AK6" s="2" cm="1">
        <f t="array" ref="AK6">_xlfn.XLOOKUP($AH6,$AE$3:$AE$36,_xlfn.XLOOKUP(AK$2,$AA$2:$AD$2,$AA$3:$AD$36))</f>
        <v>575.63999999999987</v>
      </c>
    </row>
    <row r="7" spans="1:37" x14ac:dyDescent="0.25">
      <c r="A7" s="6" t="s">
        <v>77</v>
      </c>
      <c r="B7" s="7"/>
      <c r="G7">
        <v>5</v>
      </c>
      <c r="H7" t="s">
        <v>109</v>
      </c>
      <c r="I7" s="3">
        <f>SUMIFS(Data[[Revenue]:[Revenue]],Data[[Region]:[Region]],Region,Data[[Month]:[Month]],'Data Prep'!$G7,Data[[Year]:[Year]],'Data Prep'!I$2)</f>
        <v>48602.219999999994</v>
      </c>
      <c r="J7" s="3">
        <f>IF(G7&gt;CurMonth,NA(),SUMIFS(Data[[Revenue]:[Revenue]],Data[[Region]:[Region]],Region,Data[[Month]:[Month]],'Data Prep'!$G7,Data[[Year]:[Year]],'Data Prep'!J$2))</f>
        <v>66944.169999999984</v>
      </c>
      <c r="K7" s="3" t="e">
        <f t="shared" si="0"/>
        <v>#N/A</v>
      </c>
      <c r="M7" t="s">
        <v>53</v>
      </c>
      <c r="N7" s="3">
        <f>SUMIFS(Data[Revenue],Data[Store Name],M7,Data[Month],CurMonth,Data[Year],CurYear)</f>
        <v>17505.330000000002</v>
      </c>
      <c r="O7" s="3">
        <f>SUMIFS(Data[Revenue],Data[Store Name],M7,Data[Month],PrevMonth,Data[Year],PMYear)</f>
        <v>17049.52</v>
      </c>
      <c r="P7" s="15">
        <f t="shared" si="1"/>
        <v>2.6734476982343214E-2</v>
      </c>
      <c r="Q7">
        <f t="shared" si="4"/>
        <v>6</v>
      </c>
      <c r="S7">
        <v>5</v>
      </c>
      <c r="T7" t="str">
        <f t="shared" si="5"/>
        <v>Fifth Avenue</v>
      </c>
      <c r="U7" t="str">
        <f>_xlfn.XLOOKUP(T7,Data[Store Name],Data[Region],,0)</f>
        <v>New York</v>
      </c>
      <c r="V7" s="3">
        <f t="shared" si="6"/>
        <v>16255.230000000001</v>
      </c>
      <c r="W7" s="15">
        <f t="shared" si="7"/>
        <v>-0.13607835613264074</v>
      </c>
      <c r="X7" s="3">
        <f t="shared" si="2"/>
        <v>0</v>
      </c>
      <c r="Y7" s="15">
        <f t="shared" si="3"/>
        <v>0</v>
      </c>
      <c r="AA7" t="s">
        <v>20</v>
      </c>
      <c r="AB7" s="3">
        <f>SUMIFS(Data[Revenue],Data[Region],Region,Data[Month],CurMonth,Data[Year],CurYear,Data[Product Name],'Data Prep'!AA7)</f>
        <v>4467.0200000000004</v>
      </c>
      <c r="AC7" s="3">
        <f>SUMIFS(Data[Revenue],Data[Region],Region,Data[Month],PrevMonth,Data[Year],PMYear,Data[Product Name],'Data Prep'!AA7)</f>
        <v>4377.08</v>
      </c>
      <c r="AD7" s="2">
        <f t="shared" si="8"/>
        <v>89.940000000000509</v>
      </c>
      <c r="AE7">
        <f t="shared" si="9"/>
        <v>13</v>
      </c>
      <c r="AF7">
        <f t="shared" si="10"/>
        <v>22</v>
      </c>
      <c r="AH7">
        <v>5</v>
      </c>
      <c r="AI7" t="str" cm="1">
        <f t="array" ref="AI7">_xlfn.XLOOKUP($AH7,$AE$3:$AE$36,_xlfn.XLOOKUP(AI$2,$AA$2:$AD$2,$AA$3:$AD$36))</f>
        <v>Splash Balls</v>
      </c>
      <c r="AJ7" s="3" cm="1">
        <f t="array" ref="AJ7">_xlfn.XLOOKUP($AH7,$AE$3:$AE$36,_xlfn.XLOOKUP(AJ$2,$AA$2:$AD$2,$AA$3:$AD$36))</f>
        <v>836.07</v>
      </c>
      <c r="AK7" s="2" cm="1">
        <f t="array" ref="AK7">_xlfn.XLOOKUP($AH7,$AE$3:$AE$36,_xlfn.XLOOKUP(AK$2,$AA$2:$AD$2,$AA$3:$AD$36))</f>
        <v>440.51000000000005</v>
      </c>
    </row>
    <row r="8" spans="1:37" x14ac:dyDescent="0.25">
      <c r="A8" s="9" t="s">
        <v>78</v>
      </c>
      <c r="B8" s="10">
        <f>MAX(Data[Year])</f>
        <v>2021</v>
      </c>
      <c r="G8">
        <v>6</v>
      </c>
      <c r="H8" t="s">
        <v>122</v>
      </c>
      <c r="I8" s="3">
        <f>SUMIFS(Data[[Revenue]:[Revenue]],Data[[Region]:[Region]],Region,Data[[Month]:[Month]],'Data Prep'!$G8,Data[[Year]:[Year]],'Data Prep'!I$2)</f>
        <v>42487.139999999992</v>
      </c>
      <c r="J8" s="3">
        <f>IF(G8&gt;CurMonth,NA(),SUMIFS(Data[[Revenue]:[Revenue]],Data[[Region]:[Region]],Region,Data[[Month]:[Month]],'Data Prep'!$G8,Data[[Year]:[Year]],'Data Prep'!J$2))</f>
        <v>46196.220000000008</v>
      </c>
      <c r="K8" s="3" t="e">
        <f t="shared" si="0"/>
        <v>#N/A</v>
      </c>
      <c r="M8" t="s">
        <v>58</v>
      </c>
      <c r="N8" s="3">
        <f>SUMIFS(Data[Revenue],Data[Store Name],M8,Data[Month],CurMonth,Data[Year],CurYear)</f>
        <v>16255.230000000001</v>
      </c>
      <c r="O8" s="3">
        <f>SUMIFS(Data[Revenue],Data[Store Name],M8,Data[Month],PrevMonth,Data[Year],PMYear)</f>
        <v>18815.63</v>
      </c>
      <c r="P8" s="15">
        <f t="shared" si="1"/>
        <v>-0.13607835613264074</v>
      </c>
      <c r="Q8">
        <f t="shared" si="4"/>
        <v>5</v>
      </c>
      <c r="S8">
        <v>6</v>
      </c>
      <c r="T8" t="str">
        <f t="shared" si="5"/>
        <v>Lincoln Park</v>
      </c>
      <c r="U8" t="str">
        <f>_xlfn.XLOOKUP(T8,Data[Store Name],Data[Region],,0)</f>
        <v>Chicago</v>
      </c>
      <c r="V8" s="3">
        <f t="shared" si="6"/>
        <v>17505.330000000002</v>
      </c>
      <c r="W8" s="15">
        <f t="shared" si="7"/>
        <v>2.6734476982343214E-2</v>
      </c>
      <c r="X8" s="3">
        <f t="shared" si="2"/>
        <v>0</v>
      </c>
      <c r="Y8" s="15">
        <f t="shared" si="3"/>
        <v>0</v>
      </c>
      <c r="AA8" t="s">
        <v>25</v>
      </c>
      <c r="AB8" s="3">
        <f>SUMIFS(Data[Revenue],Data[Region],Region,Data[Month],CurMonth,Data[Year],CurYear,Data[Product Name],'Data Prep'!AA8)</f>
        <v>575.64</v>
      </c>
      <c r="AC8" s="3">
        <f>SUMIFS(Data[Revenue],Data[Region],Region,Data[Month],PrevMonth,Data[Year],PMYear,Data[Product Name],'Data Prep'!AA8)</f>
        <v>1263.21</v>
      </c>
      <c r="AD8" s="2">
        <f t="shared" si="8"/>
        <v>-687.57</v>
      </c>
      <c r="AE8">
        <f t="shared" si="9"/>
        <v>31</v>
      </c>
      <c r="AF8">
        <f t="shared" si="10"/>
        <v>4</v>
      </c>
      <c r="AH8">
        <v>6</v>
      </c>
      <c r="AI8" t="str" cm="1">
        <f t="array" ref="AI8">_xlfn.XLOOKUP($AH8,$AE$3:$AE$36,_xlfn.XLOOKUP(AI$2,$AA$2:$AD$2,$AA$3:$AD$36))</f>
        <v>PlayDoh Toolkit</v>
      </c>
      <c r="AJ8" s="3" cm="1">
        <f t="array" ref="AJ8">_xlfn.XLOOKUP($AH8,$AE$3:$AE$36,_xlfn.XLOOKUP(AJ$2,$AA$2:$AD$2,$AA$3:$AD$36))</f>
        <v>469.06</v>
      </c>
      <c r="AK8" s="2" cm="1">
        <f t="array" ref="AK8">_xlfn.XLOOKUP($AH8,$AE$3:$AE$36,_xlfn.XLOOKUP(AK$2,$AA$2:$AD$2,$AA$3:$AD$36))</f>
        <v>439.12</v>
      </c>
    </row>
    <row r="9" spans="1:37" x14ac:dyDescent="0.25">
      <c r="A9" s="9" t="s">
        <v>79</v>
      </c>
      <c r="B9" s="10">
        <f>_xlfn.MAXIFS(Data[Month],Data[Year],CurYear)</f>
        <v>9</v>
      </c>
      <c r="G9">
        <v>7</v>
      </c>
      <c r="H9" t="s">
        <v>123</v>
      </c>
      <c r="I9" s="3">
        <f>SUMIFS(Data[[Revenue]:[Revenue]],Data[[Region]:[Region]],Region,Data[[Month]:[Month]],'Data Prep'!$G9,Data[[Year]:[Year]],'Data Prep'!I$2)</f>
        <v>44643.76</v>
      </c>
      <c r="J9" s="3">
        <f>IF(G9&gt;CurMonth,NA(),SUMIFS(Data[[Revenue]:[Revenue]],Data[[Region]:[Region]],Region,Data[[Month]:[Month]],'Data Prep'!$G9,Data[[Year]:[Year]],'Data Prep'!J$2))</f>
        <v>59782.98000000001</v>
      </c>
      <c r="K9" s="3" t="e">
        <f t="shared" si="0"/>
        <v>#N/A</v>
      </c>
      <c r="M9" t="s">
        <v>62</v>
      </c>
      <c r="N9" s="3">
        <f>SUMIFS(Data[Revenue],Data[Store Name],M9,Data[Month],CurMonth,Data[Year],CurYear)</f>
        <v>20484.010000000002</v>
      </c>
      <c r="O9" s="3">
        <f>SUMIFS(Data[Revenue],Data[Store Name],M9,Data[Month],PrevMonth,Data[Year],PMYear)</f>
        <v>17895.43</v>
      </c>
      <c r="P9" s="15">
        <f t="shared" si="1"/>
        <v>0.14465033810308014</v>
      </c>
      <c r="Q9">
        <f t="shared" si="4"/>
        <v>10</v>
      </c>
      <c r="S9">
        <v>7</v>
      </c>
      <c r="T9" t="str">
        <f t="shared" si="5"/>
        <v>LAX</v>
      </c>
      <c r="U9" t="str">
        <f>_xlfn.XLOOKUP(T9,Data[Store Name],Data[Region],,0)</f>
        <v>Los Angeles</v>
      </c>
      <c r="V9" s="3">
        <f t="shared" si="6"/>
        <v>18171.759999999995</v>
      </c>
      <c r="W9" s="15">
        <f t="shared" si="7"/>
        <v>-0.17099256839675403</v>
      </c>
      <c r="X9" s="3">
        <f t="shared" si="2"/>
        <v>18171.759999999995</v>
      </c>
      <c r="Y9" s="15">
        <f t="shared" si="3"/>
        <v>-0.17099256839675403</v>
      </c>
      <c r="AA9" t="s">
        <v>8</v>
      </c>
      <c r="AB9" s="3">
        <f>SUMIFS(Data[Revenue],Data[Region],Region,Data[Month],CurMonth,Data[Year],CurYear,Data[Product Name],'Data Prep'!AA9)</f>
        <v>2334.66</v>
      </c>
      <c r="AC9" s="3">
        <f>SUMIFS(Data[Revenue],Data[Region],Region,Data[Month],PrevMonth,Data[Year],PMYear,Data[Product Name],'Data Prep'!AA9)</f>
        <v>2006.13</v>
      </c>
      <c r="AD9" s="2">
        <f t="shared" si="8"/>
        <v>328.52999999999975</v>
      </c>
      <c r="AE9">
        <f t="shared" si="9"/>
        <v>8</v>
      </c>
      <c r="AF9">
        <f t="shared" si="10"/>
        <v>27</v>
      </c>
    </row>
    <row r="10" spans="1:37" x14ac:dyDescent="0.25">
      <c r="A10" s="9" t="s">
        <v>80</v>
      </c>
      <c r="B10" s="10">
        <f>CurYear-1</f>
        <v>2020</v>
      </c>
      <c r="G10">
        <v>8</v>
      </c>
      <c r="H10" t="s">
        <v>124</v>
      </c>
      <c r="I10" s="3">
        <f>SUMIFS(Data[[Revenue]:[Revenue]],Data[[Region]:[Region]],Region,Data[[Month]:[Month]],'Data Prep'!$G10,Data[[Year]:[Year]],'Data Prep'!I$2)</f>
        <v>36202.770000000004</v>
      </c>
      <c r="J10" s="3">
        <f>IF(G10&gt;CurMonth,NA(),SUMIFS(Data[[Revenue]:[Revenue]],Data[[Region]:[Region]],Region,Data[[Month]:[Month]],'Data Prep'!$G10,Data[[Year]:[Year]],'Data Prep'!J$2))</f>
        <v>41270.179999999986</v>
      </c>
      <c r="K10" s="3" t="e">
        <f t="shared" si="0"/>
        <v>#N/A</v>
      </c>
      <c r="M10" t="s">
        <v>60</v>
      </c>
      <c r="N10" s="3">
        <f>SUMIFS(Data[Revenue],Data[Store Name],M10,Data[Month],CurMonth,Data[Year],CurYear)</f>
        <v>13879.13</v>
      </c>
      <c r="O10" s="3">
        <f>SUMIFS(Data[Revenue],Data[Store Name],M10,Data[Month],PrevMonth,Data[Year],PMYear)</f>
        <v>13127.479999999996</v>
      </c>
      <c r="P10" s="15">
        <f t="shared" si="1"/>
        <v>5.7257752439920262E-2</v>
      </c>
      <c r="Q10">
        <f t="shared" si="4"/>
        <v>3</v>
      </c>
      <c r="S10">
        <v>8</v>
      </c>
      <c r="T10" t="str">
        <f t="shared" si="5"/>
        <v>O'Hare</v>
      </c>
      <c r="U10" t="str">
        <f>_xlfn.XLOOKUP(T10,Data[Store Name],Data[Region],,0)</f>
        <v>Chicago</v>
      </c>
      <c r="V10" s="3">
        <f t="shared" si="6"/>
        <v>18237.980000000003</v>
      </c>
      <c r="W10" s="15">
        <f t="shared" si="7"/>
        <v>-0.3315731431233282</v>
      </c>
      <c r="X10" s="3">
        <f t="shared" si="2"/>
        <v>0</v>
      </c>
      <c r="Y10" s="15">
        <f t="shared" si="3"/>
        <v>0</v>
      </c>
      <c r="AA10" t="s">
        <v>17</v>
      </c>
      <c r="AB10" s="3">
        <f>SUMIFS(Data[Revenue],Data[Region],Region,Data[Month],CurMonth,Data[Year],CurYear,Data[Product Name],'Data Prep'!AA10)</f>
        <v>2659.58</v>
      </c>
      <c r="AC10" s="3">
        <f>SUMIFS(Data[Revenue],Data[Region],Region,Data[Month],PrevMonth,Data[Year],PMYear,Data[Product Name],'Data Prep'!AA10)</f>
        <v>3901.45</v>
      </c>
      <c r="AD10" s="2">
        <f t="shared" si="8"/>
        <v>-1241.8699999999999</v>
      </c>
      <c r="AE10">
        <f t="shared" si="9"/>
        <v>33</v>
      </c>
      <c r="AF10">
        <f t="shared" si="10"/>
        <v>2</v>
      </c>
      <c r="AH10" s="12" t="s">
        <v>102</v>
      </c>
      <c r="AI10" s="12"/>
      <c r="AJ10" s="12"/>
      <c r="AK10" s="12"/>
    </row>
    <row r="11" spans="1:37" x14ac:dyDescent="0.25">
      <c r="A11" s="9" t="s">
        <v>81</v>
      </c>
      <c r="B11" s="10">
        <f>IF(CurMonth=1,12,CurMonth-1)</f>
        <v>8</v>
      </c>
      <c r="G11">
        <v>9</v>
      </c>
      <c r="H11" t="s">
        <v>125</v>
      </c>
      <c r="I11" s="3">
        <f>SUMIFS(Data[[Revenue]:[Revenue]],Data[[Region]:[Region]],Region,Data[[Month]:[Month]],'Data Prep'!$G11,Data[[Year]:[Year]],'Data Prep'!I$2)</f>
        <v>34881.53</v>
      </c>
      <c r="J11" s="3">
        <f>IF(G11&gt;CurMonth,NA(),SUMIFS(Data[[Revenue]:[Revenue]],Data[[Region]:[Region]],Region,Data[[Month]:[Month]],'Data Prep'!$G11,Data[[Year]:[Year]],'Data Prep'!J$2))</f>
        <v>44041.12999999999</v>
      </c>
      <c r="K11" s="3">
        <f t="shared" si="0"/>
        <v>44041.12999999999</v>
      </c>
      <c r="M11" t="s">
        <v>61</v>
      </c>
      <c r="N11" s="3">
        <f>SUMIFS(Data[Revenue],Data[Store Name],M11,Data[Month],CurMonth,Data[Year],CurYear)</f>
        <v>18171.759999999995</v>
      </c>
      <c r="O11" s="3">
        <f>SUMIFS(Data[Revenue],Data[Store Name],M11,Data[Month],PrevMonth,Data[Year],PMYear)</f>
        <v>21919.900000000005</v>
      </c>
      <c r="P11" s="15">
        <f t="shared" si="1"/>
        <v>-0.17099256839675403</v>
      </c>
      <c r="Q11">
        <f t="shared" si="4"/>
        <v>7</v>
      </c>
      <c r="S11">
        <v>9</v>
      </c>
      <c r="T11" t="str">
        <f t="shared" si="5"/>
        <v>Millenium</v>
      </c>
      <c r="U11" t="str">
        <f>_xlfn.XLOOKUP(T11,Data[Store Name],Data[Region],,0)</f>
        <v>Chicago</v>
      </c>
      <c r="V11" s="3">
        <f t="shared" si="6"/>
        <v>18238.46</v>
      </c>
      <c r="W11" s="15">
        <f t="shared" si="7"/>
        <v>0.18953874088693379</v>
      </c>
      <c r="X11" s="3">
        <f t="shared" si="2"/>
        <v>0</v>
      </c>
      <c r="Y11" s="15">
        <f t="shared" si="3"/>
        <v>0</v>
      </c>
      <c r="AA11" t="s">
        <v>28</v>
      </c>
      <c r="AB11" s="3">
        <f>SUMIFS(Data[Revenue],Data[Region],Region,Data[Month],CurMonth,Data[Year],CurYear,Data[Product Name],'Data Prep'!AA11)</f>
        <v>1424.05</v>
      </c>
      <c r="AC11" s="3">
        <f>SUMIFS(Data[Revenue],Data[Region],Region,Data[Month],PrevMonth,Data[Year],PMYear,Data[Product Name],'Data Prep'!AA11)</f>
        <v>1469.02</v>
      </c>
      <c r="AD11" s="2">
        <f t="shared" si="8"/>
        <v>-44.970000000000027</v>
      </c>
      <c r="AE11">
        <f t="shared" si="9"/>
        <v>22</v>
      </c>
      <c r="AF11">
        <f t="shared" si="10"/>
        <v>13</v>
      </c>
      <c r="AH11" s="14" t="s">
        <v>94</v>
      </c>
      <c r="AI11" s="14" t="s">
        <v>97</v>
      </c>
      <c r="AJ11" s="14" t="s">
        <v>46</v>
      </c>
      <c r="AK11" s="14" t="s">
        <v>98</v>
      </c>
    </row>
    <row r="12" spans="1:37" x14ac:dyDescent="0.25">
      <c r="A12" s="9" t="s">
        <v>86</v>
      </c>
      <c r="B12" s="10">
        <f>IF(CurMonth=1,PrevYear,CurYear)</f>
        <v>2021</v>
      </c>
      <c r="G12">
        <v>10</v>
      </c>
      <c r="H12" t="s">
        <v>126</v>
      </c>
      <c r="I12" s="3">
        <f>SUMIFS(Data[[Revenue]:[Revenue]],Data[[Region]:[Region]],Region,Data[[Month]:[Month]],'Data Prep'!$G12,Data[[Year]:[Year]],'Data Prep'!I$2)</f>
        <v>43505.939999999995</v>
      </c>
      <c r="J12" s="3" t="e">
        <f>IF(G12&gt;CurMonth,NA(),SUMIFS(Data[[Revenue]:[Revenue]],Data[[Region]:[Region]],Region,Data[[Month]:[Month]],'Data Prep'!$G12,Data[[Year]:[Year]],'Data Prep'!J$2))</f>
        <v>#N/A</v>
      </c>
      <c r="K12" s="3" t="e">
        <f t="shared" si="0"/>
        <v>#N/A</v>
      </c>
      <c r="M12" t="s">
        <v>57</v>
      </c>
      <c r="N12" s="3">
        <f>SUMIFS(Data[Revenue],Data[Store Name],M12,Data[Month],CurMonth,Data[Year],CurYear)</f>
        <v>18237.980000000003</v>
      </c>
      <c r="O12" s="3">
        <f>SUMIFS(Data[Revenue],Data[Store Name],M12,Data[Month],PrevMonth,Data[Year],PMYear)</f>
        <v>27284.929999999993</v>
      </c>
      <c r="P12" s="15">
        <f t="shared" si="1"/>
        <v>-0.3315731431233282</v>
      </c>
      <c r="Q12">
        <f t="shared" si="4"/>
        <v>8</v>
      </c>
      <c r="S12">
        <v>10</v>
      </c>
      <c r="T12" t="str">
        <f t="shared" si="5"/>
        <v>Times Square</v>
      </c>
      <c r="U12" t="str">
        <f>_xlfn.XLOOKUP(T12,Data[Store Name],Data[Region],,0)</f>
        <v>New York</v>
      </c>
      <c r="V12" s="3">
        <f t="shared" si="6"/>
        <v>20484.010000000002</v>
      </c>
      <c r="W12" s="15">
        <f t="shared" si="7"/>
        <v>0.14465033810308014</v>
      </c>
      <c r="X12" s="3">
        <f t="shared" si="2"/>
        <v>0</v>
      </c>
      <c r="Y12" s="15">
        <f t="shared" si="3"/>
        <v>0</v>
      </c>
      <c r="AA12" t="s">
        <v>32</v>
      </c>
      <c r="AB12" s="3">
        <f>SUMIFS(Data[Revenue],Data[Region],Region,Data[Month],CurMonth,Data[Year],CurYear,Data[Product Name],'Data Prep'!AA12)</f>
        <v>1329.79</v>
      </c>
      <c r="AC12" s="3">
        <f>SUMIFS(Data[Revenue],Data[Region],Region,Data[Month],PrevMonth,Data[Year],PMYear,Data[Product Name],'Data Prep'!AA12)</f>
        <v>714.34999999999991</v>
      </c>
      <c r="AD12" s="2">
        <f t="shared" si="8"/>
        <v>615.44000000000005</v>
      </c>
      <c r="AE12">
        <f t="shared" si="9"/>
        <v>3</v>
      </c>
      <c r="AF12">
        <f t="shared" si="10"/>
        <v>32</v>
      </c>
      <c r="AH12">
        <v>1</v>
      </c>
      <c r="AI12" t="str" cm="1">
        <f t="array" ref="AI12">_xlfn.XLOOKUP($AH12,$AF$3:$AF$36,_xlfn.XLOOKUP(AI$2,$AA$2:$AD$2,$AA$3:$AD$36))</f>
        <v>Rubik's Cube</v>
      </c>
      <c r="AJ12" s="3" cm="1">
        <f t="array" ref="AJ12">_xlfn.XLOOKUP($AH12,$AF$3:$AF$36,_xlfn.XLOOKUP(AJ$2,$AA$2:$AD$2,$AA$3:$AD$36))</f>
        <v>1479.2599999999998</v>
      </c>
      <c r="AK12" s="2" cm="1">
        <f t="array" ref="AK12">_xlfn.XLOOKUP($AH12,$AF$3:$AF$36,_xlfn.XLOOKUP(AK$2,$AA$2:$AD$2,$AA$3:$AD$36))</f>
        <v>-2598.6999999999998</v>
      </c>
    </row>
    <row r="13" spans="1:37" x14ac:dyDescent="0.25">
      <c r="A13" s="9" t="s">
        <v>104</v>
      </c>
      <c r="B13" t="str">
        <f>_xlfn.XLOOKUP(CurMonth,A16:A27,B16:B27)&amp;" "&amp;CurYear</f>
        <v>September 2021</v>
      </c>
      <c r="G13">
        <v>11</v>
      </c>
      <c r="H13" t="s">
        <v>127</v>
      </c>
      <c r="I13" s="3">
        <f>SUMIFS(Data[[Revenue]:[Revenue]],Data[[Region]:[Region]],Region,Data[[Month]:[Month]],'Data Prep'!$G13,Data[[Year]:[Year]],'Data Prep'!I$2)</f>
        <v>43677.41</v>
      </c>
      <c r="J13" s="3" t="e">
        <f>IF(G13&gt;CurMonth,NA(),SUMIFS(Data[[Revenue]:[Revenue]],Data[[Region]:[Region]],Region,Data[[Month]:[Month]],'Data Prep'!$G13,Data[[Year]:[Year]],'Data Prep'!J$2))</f>
        <v>#N/A</v>
      </c>
      <c r="K13" s="3" t="e">
        <f t="shared" si="0"/>
        <v>#N/A</v>
      </c>
      <c r="AA13" t="s">
        <v>31</v>
      </c>
      <c r="AB13" s="3">
        <f>SUMIFS(Data[Revenue],Data[Region],Region,Data[Month],CurMonth,Data[Year],CurYear,Data[Product Name],'Data Prep'!AA13)</f>
        <v>1019.4899999999999</v>
      </c>
      <c r="AC13" s="3">
        <f>SUMIFS(Data[Revenue],Data[Region],Region,Data[Month],PrevMonth,Data[Year],PMYear,Data[Product Name],'Data Prep'!AA13)</f>
        <v>919.54</v>
      </c>
      <c r="AD13" s="2">
        <f t="shared" si="8"/>
        <v>99.949999999999932</v>
      </c>
      <c r="AE13">
        <f t="shared" si="9"/>
        <v>11</v>
      </c>
      <c r="AF13">
        <f t="shared" si="10"/>
        <v>24</v>
      </c>
      <c r="AH13">
        <v>2</v>
      </c>
      <c r="AI13" t="str" cm="1">
        <f t="array" ref="AI13">_xlfn.XLOOKUP($AH13,$AF$3:$AF$36,_xlfn.XLOOKUP(AI$2,$AA$2:$AD$2,$AA$3:$AD$36))</f>
        <v>Dino Egg</v>
      </c>
      <c r="AJ13" s="3" cm="1">
        <f t="array" ref="AJ13">_xlfn.XLOOKUP($AH13,$AF$3:$AF$36,_xlfn.XLOOKUP(AJ$2,$AA$2:$AD$2,$AA$3:$AD$36))</f>
        <v>2659.58</v>
      </c>
      <c r="AK13" s="2" cm="1">
        <f t="array" ref="AK13">_xlfn.XLOOKUP($AH13,$AF$3:$AF$36,_xlfn.XLOOKUP(AK$2,$AA$2:$AD$2,$AA$3:$AD$36))</f>
        <v>-1241.8699999999999</v>
      </c>
    </row>
    <row r="14" spans="1:37" x14ac:dyDescent="0.25">
      <c r="G14">
        <v>12</v>
      </c>
      <c r="H14" t="s">
        <v>128</v>
      </c>
      <c r="I14" s="3">
        <f>SUMIFS(Data[[Revenue]:[Revenue]],Data[[Region]:[Region]],Region,Data[[Month]:[Month]],'Data Prep'!$G14,Data[[Year]:[Year]],'Data Prep'!I$2)</f>
        <v>61614.720000000001</v>
      </c>
      <c r="J14" s="3" t="e">
        <f>IF(G14&gt;CurMonth,NA(),SUMIFS(Data[[Revenue]:[Revenue]],Data[[Region]:[Region]],Region,Data[[Month]:[Month]],'Data Prep'!$G14,Data[[Year]:[Year]],'Data Prep'!J$2))</f>
        <v>#N/A</v>
      </c>
      <c r="K14" s="3" t="e">
        <f t="shared" si="0"/>
        <v>#N/A</v>
      </c>
      <c r="AA14" t="s">
        <v>15</v>
      </c>
      <c r="AB14" s="3">
        <f>SUMIFS(Data[Revenue],Data[Region],Region,Data[Month],CurMonth,Data[Year],CurYear,Data[Product Name],'Data Prep'!AA14)</f>
        <v>4918.7700000000004</v>
      </c>
      <c r="AC14" s="3">
        <f>SUMIFS(Data[Revenue],Data[Region],Region,Data[Month],PrevMonth,Data[Year],PMYear,Data[Product Name],'Data Prep'!AA14)</f>
        <v>4518.87</v>
      </c>
      <c r="AD14" s="2">
        <f t="shared" si="8"/>
        <v>399.90000000000055</v>
      </c>
      <c r="AE14">
        <f t="shared" si="9"/>
        <v>7</v>
      </c>
      <c r="AF14">
        <f t="shared" si="10"/>
        <v>28</v>
      </c>
      <c r="AH14">
        <v>3</v>
      </c>
      <c r="AI14" t="str" cm="1">
        <f t="array" ref="AI14">_xlfn.XLOOKUP($AH14,$AF$3:$AF$36,_xlfn.XLOOKUP(AI$2,$AA$2:$AD$2,$AA$3:$AD$36))</f>
        <v>Animal Figures</v>
      </c>
      <c r="AJ14" s="3" cm="1">
        <f t="array" ref="AJ14">_xlfn.XLOOKUP($AH14,$AF$3:$AF$36,_xlfn.XLOOKUP(AJ$2,$AA$2:$AD$2,$AA$3:$AD$36))</f>
        <v>1675.71</v>
      </c>
      <c r="AK14" s="2" cm="1">
        <f t="array" ref="AK14">_xlfn.XLOOKUP($AH14,$AF$3:$AF$36,_xlfn.XLOOKUP(AK$2,$AA$2:$AD$2,$AA$3:$AD$36))</f>
        <v>-1130.1300000000001</v>
      </c>
    </row>
    <row r="15" spans="1:37" x14ac:dyDescent="0.25">
      <c r="A15" s="27" t="s">
        <v>90</v>
      </c>
      <c r="B15" s="8" t="s">
        <v>49</v>
      </c>
      <c r="AA15" t="s">
        <v>71</v>
      </c>
      <c r="AB15" s="3">
        <f>SUMIFS(Data[Revenue],Data[Region],Region,Data[Month],CurMonth,Data[Year],CurYear,Data[Product Name],'Data Prep'!AA15)</f>
        <v>0</v>
      </c>
      <c r="AC15" s="3">
        <f>SUMIFS(Data[Revenue],Data[Region],Region,Data[Month],PrevMonth,Data[Year],PMYear,Data[Product Name],'Data Prep'!AA15)</f>
        <v>0</v>
      </c>
      <c r="AD15" s="2">
        <f t="shared" si="8"/>
        <v>0</v>
      </c>
      <c r="AE15">
        <f t="shared" si="9"/>
        <v>18</v>
      </c>
      <c r="AF15">
        <f t="shared" si="10"/>
        <v>17</v>
      </c>
      <c r="AH15">
        <v>4</v>
      </c>
      <c r="AI15" t="str" cm="1">
        <f t="array" ref="AI15">_xlfn.XLOOKUP($AH15,$AF$3:$AF$36,_xlfn.XLOOKUP(AI$2,$AA$2:$AD$2,$AA$3:$AD$36))</f>
        <v>Dart Gun</v>
      </c>
      <c r="AJ15" s="3" cm="1">
        <f t="array" ref="AJ15">_xlfn.XLOOKUP($AH15,$AF$3:$AF$36,_xlfn.XLOOKUP(AJ$2,$AA$2:$AD$2,$AA$3:$AD$36))</f>
        <v>575.64</v>
      </c>
      <c r="AK15" s="2" cm="1">
        <f t="array" ref="AK15">_xlfn.XLOOKUP($AH15,$AF$3:$AF$36,_xlfn.XLOOKUP(AK$2,$AA$2:$AD$2,$AA$3:$AD$36))</f>
        <v>-687.57</v>
      </c>
    </row>
    <row r="16" spans="1:37" x14ac:dyDescent="0.25">
      <c r="A16">
        <v>1</v>
      </c>
      <c r="B16" t="s">
        <v>105</v>
      </c>
      <c r="AA16" t="s">
        <v>19</v>
      </c>
      <c r="AB16" s="3">
        <f>SUMIFS(Data[Revenue],Data[Region],Region,Data[Month],CurMonth,Data[Year],CurYear,Data[Product Name],'Data Prep'!AA16)</f>
        <v>179.91</v>
      </c>
      <c r="AC16" s="3">
        <f>SUMIFS(Data[Revenue],Data[Region],Region,Data[Month],PrevMonth,Data[Year],PMYear,Data[Product Name],'Data Prep'!AA16)</f>
        <v>359.82</v>
      </c>
      <c r="AD16" s="2">
        <f t="shared" si="8"/>
        <v>-179.91</v>
      </c>
      <c r="AE16">
        <f t="shared" si="9"/>
        <v>25</v>
      </c>
      <c r="AF16">
        <f t="shared" si="10"/>
        <v>10</v>
      </c>
      <c r="AH16">
        <v>5</v>
      </c>
      <c r="AI16" t="str" cm="1">
        <f t="array" ref="AI16">_xlfn.XLOOKUP($AH16,$AF$3:$AF$36,_xlfn.XLOOKUP(AI$2,$AA$2:$AD$2,$AA$3:$AD$36))</f>
        <v>Nerf Gun</v>
      </c>
      <c r="AJ16" s="3" cm="1">
        <f t="array" ref="AJ16">_xlfn.XLOOKUP($AH16,$AF$3:$AF$36,_xlfn.XLOOKUP(AJ$2,$AA$2:$AD$2,$AA$3:$AD$36))</f>
        <v>2018.9899999999998</v>
      </c>
      <c r="AK16" s="2" cm="1">
        <f t="array" ref="AK16">_xlfn.XLOOKUP($AH16,$AF$3:$AF$36,_xlfn.XLOOKUP(AK$2,$AA$2:$AD$2,$AA$3:$AD$36))</f>
        <v>-479.75999999999976</v>
      </c>
    </row>
    <row r="17" spans="1:37" x14ac:dyDescent="0.25">
      <c r="A17">
        <v>2</v>
      </c>
      <c r="B17" t="s">
        <v>106</v>
      </c>
      <c r="AA17" t="s">
        <v>27</v>
      </c>
      <c r="AB17" s="3">
        <f>SUMIFS(Data[Revenue],Data[Region],Region,Data[Month],CurMonth,Data[Year],CurYear,Data[Product Name],'Data Prep'!AA17)</f>
        <v>741.5200000000001</v>
      </c>
      <c r="AC17" s="3">
        <f>SUMIFS(Data[Revenue],Data[Region],Region,Data[Month],PrevMonth,Data[Year],PMYear,Data[Product Name],'Data Prep'!AA17)</f>
        <v>986.7</v>
      </c>
      <c r="AD17" s="2">
        <f t="shared" si="8"/>
        <v>-245.17999999999995</v>
      </c>
      <c r="AE17">
        <f t="shared" si="9"/>
        <v>26</v>
      </c>
      <c r="AF17">
        <f t="shared" si="10"/>
        <v>9</v>
      </c>
      <c r="AH17">
        <v>6</v>
      </c>
      <c r="AI17" t="str" cm="1">
        <f t="array" ref="AI17">_xlfn.XLOOKUP($AH17,$AF$3:$AF$36,_xlfn.XLOOKUP(AI$2,$AA$2:$AD$2,$AA$3:$AD$36))</f>
        <v>Plush Pony</v>
      </c>
      <c r="AJ17" s="3" cm="1">
        <f t="array" ref="AJ17">_xlfn.XLOOKUP($AH17,$AF$3:$AF$36,_xlfn.XLOOKUP(AJ$2,$AA$2:$AD$2,$AA$3:$AD$36))</f>
        <v>379.80999999999995</v>
      </c>
      <c r="AK17" s="2" cm="1">
        <f t="array" ref="AK17">_xlfn.XLOOKUP($AH17,$AF$3:$AF$36,_xlfn.XLOOKUP(AK$2,$AA$2:$AD$2,$AA$3:$AD$36))</f>
        <v>-419.78999999999996</v>
      </c>
    </row>
    <row r="18" spans="1:37" x14ac:dyDescent="0.25">
      <c r="A18">
        <v>3</v>
      </c>
      <c r="B18" t="s">
        <v>107</v>
      </c>
      <c r="AA18" t="s">
        <v>11</v>
      </c>
      <c r="AB18" s="3">
        <f>SUMIFS(Data[Revenue],Data[Region],Region,Data[Month],CurMonth,Data[Year],CurYear,Data[Product Name],'Data Prep'!AA18)</f>
        <v>469.06</v>
      </c>
      <c r="AC18" s="3">
        <f>SUMIFS(Data[Revenue],Data[Region],Region,Data[Month],PrevMonth,Data[Year],PMYear,Data[Product Name],'Data Prep'!AA18)</f>
        <v>29.940000000000005</v>
      </c>
      <c r="AD18" s="2">
        <f t="shared" si="8"/>
        <v>439.12</v>
      </c>
      <c r="AE18">
        <f t="shared" si="9"/>
        <v>6</v>
      </c>
      <c r="AF18">
        <f t="shared" si="10"/>
        <v>29</v>
      </c>
    </row>
    <row r="19" spans="1:37" x14ac:dyDescent="0.25">
      <c r="A19">
        <v>4</v>
      </c>
      <c r="B19" t="s">
        <v>108</v>
      </c>
      <c r="AA19" t="s">
        <v>26</v>
      </c>
      <c r="AB19" s="3">
        <f>SUMIFS(Data[Revenue],Data[Region],Region,Data[Month],CurMonth,Data[Year],CurYear,Data[Product Name],'Data Prep'!AA19)</f>
        <v>1479.2599999999998</v>
      </c>
      <c r="AC19" s="3">
        <f>SUMIFS(Data[Revenue],Data[Region],Region,Data[Month],PrevMonth,Data[Year],PMYear,Data[Product Name],'Data Prep'!AA19)</f>
        <v>4077.9599999999996</v>
      </c>
      <c r="AD19" s="2">
        <f t="shared" si="8"/>
        <v>-2598.6999999999998</v>
      </c>
      <c r="AE19">
        <f t="shared" si="9"/>
        <v>34</v>
      </c>
      <c r="AF19">
        <f t="shared" si="10"/>
        <v>1</v>
      </c>
    </row>
    <row r="20" spans="1:37" x14ac:dyDescent="0.25">
      <c r="A20">
        <v>5</v>
      </c>
      <c r="B20" t="s">
        <v>109</v>
      </c>
      <c r="AA20" t="s">
        <v>6</v>
      </c>
      <c r="AB20" s="3">
        <f>SUMIFS(Data[Revenue],Data[Region],Region,Data[Month],CurMonth,Data[Year],CurYear,Data[Product Name],'Data Prep'!AA20)</f>
        <v>836.07</v>
      </c>
      <c r="AC20" s="3">
        <f>SUMIFS(Data[Revenue],Data[Region],Region,Data[Month],PrevMonth,Data[Year],PMYear,Data[Product Name],'Data Prep'!AA20)</f>
        <v>395.56</v>
      </c>
      <c r="AD20" s="2">
        <f t="shared" si="8"/>
        <v>440.51000000000005</v>
      </c>
      <c r="AE20">
        <f t="shared" si="9"/>
        <v>5</v>
      </c>
      <c r="AF20">
        <f t="shared" si="10"/>
        <v>30</v>
      </c>
    </row>
    <row r="21" spans="1:37" x14ac:dyDescent="0.25">
      <c r="A21">
        <v>6</v>
      </c>
      <c r="B21" t="s">
        <v>110</v>
      </c>
      <c r="AA21" t="s">
        <v>16</v>
      </c>
      <c r="AB21" s="3">
        <f>SUMIFS(Data[Revenue],Data[Region],Region,Data[Month],CurMonth,Data[Year],CurYear,Data[Product Name],'Data Prep'!AA21)</f>
        <v>194.85</v>
      </c>
      <c r="AC21" s="3">
        <f>SUMIFS(Data[Revenue],Data[Region],Region,Data[Month],PrevMonth,Data[Year],PMYear,Data[Product Name],'Data Prep'!AA21)</f>
        <v>142.88999999999999</v>
      </c>
      <c r="AD21" s="2">
        <f t="shared" si="8"/>
        <v>51.960000000000008</v>
      </c>
      <c r="AE21">
        <f t="shared" si="9"/>
        <v>14</v>
      </c>
      <c r="AF21">
        <f t="shared" si="10"/>
        <v>21</v>
      </c>
    </row>
    <row r="22" spans="1:37" x14ac:dyDescent="0.25">
      <c r="A22">
        <v>7</v>
      </c>
      <c r="B22" t="s">
        <v>111</v>
      </c>
      <c r="AA22" t="s">
        <v>23</v>
      </c>
      <c r="AB22" s="3">
        <f>SUMIFS(Data[Revenue],Data[Region],Region,Data[Month],CurMonth,Data[Year],CurYear,Data[Product Name],'Data Prep'!AA22)</f>
        <v>1533.4099999999999</v>
      </c>
      <c r="AC22" s="3">
        <f>SUMIFS(Data[Revenue],Data[Region],Region,Data[Month],PrevMonth,Data[Year],PMYear,Data[Product Name],'Data Prep'!AA22)</f>
        <v>0</v>
      </c>
      <c r="AD22" s="2">
        <f t="shared" si="8"/>
        <v>1533.4099999999999</v>
      </c>
      <c r="AE22">
        <f t="shared" si="9"/>
        <v>2</v>
      </c>
      <c r="AF22">
        <f t="shared" si="10"/>
        <v>33</v>
      </c>
    </row>
    <row r="23" spans="1:37" x14ac:dyDescent="0.25">
      <c r="A23">
        <v>8</v>
      </c>
      <c r="B23" t="s">
        <v>112</v>
      </c>
      <c r="AA23" t="s">
        <v>10</v>
      </c>
      <c r="AB23" s="3">
        <f>SUMIFS(Data[Revenue],Data[Region],Region,Data[Month],CurMonth,Data[Year],CurYear,Data[Product Name],'Data Prep'!AA23)</f>
        <v>2018.9899999999998</v>
      </c>
      <c r="AC23" s="3">
        <f>SUMIFS(Data[Revenue],Data[Region],Region,Data[Month],PrevMonth,Data[Year],PMYear,Data[Product Name],'Data Prep'!AA23)</f>
        <v>2498.7499999999995</v>
      </c>
      <c r="AD23" s="2">
        <f t="shared" si="8"/>
        <v>-479.75999999999976</v>
      </c>
      <c r="AE23">
        <f t="shared" si="9"/>
        <v>30</v>
      </c>
      <c r="AF23">
        <f t="shared" si="10"/>
        <v>5</v>
      </c>
    </row>
    <row r="24" spans="1:37" x14ac:dyDescent="0.25">
      <c r="A24">
        <v>9</v>
      </c>
      <c r="B24" t="s">
        <v>113</v>
      </c>
      <c r="AA24" t="s">
        <v>66</v>
      </c>
      <c r="AB24" s="3">
        <f>SUMIFS(Data[Revenue],Data[Region],Region,Data[Month],CurMonth,Data[Year],CurYear,Data[Product Name],'Data Prep'!AA24)</f>
        <v>0</v>
      </c>
      <c r="AC24" s="3">
        <f>SUMIFS(Data[Revenue],Data[Region],Region,Data[Month],PrevMonth,Data[Year],PMYear,Data[Product Name],'Data Prep'!AA24)</f>
        <v>0</v>
      </c>
      <c r="AD24" s="2">
        <f t="shared" si="8"/>
        <v>0</v>
      </c>
      <c r="AE24">
        <f t="shared" si="9"/>
        <v>18</v>
      </c>
      <c r="AF24">
        <f t="shared" si="10"/>
        <v>17</v>
      </c>
    </row>
    <row r="25" spans="1:37" x14ac:dyDescent="0.25">
      <c r="A25">
        <v>10</v>
      </c>
      <c r="B25" t="s">
        <v>114</v>
      </c>
      <c r="AA25" t="s">
        <v>29</v>
      </c>
      <c r="AB25" s="3">
        <f>SUMIFS(Data[Revenue],Data[Region],Region,Data[Month],CurMonth,Data[Year],CurYear,Data[Product Name],'Data Prep'!AA25)</f>
        <v>0</v>
      </c>
      <c r="AC25" s="3">
        <f>SUMIFS(Data[Revenue],Data[Region],Region,Data[Month],PrevMonth,Data[Year],PMYear,Data[Product Name],'Data Prep'!AA25)</f>
        <v>0</v>
      </c>
      <c r="AD25" s="2">
        <f t="shared" si="8"/>
        <v>0</v>
      </c>
      <c r="AE25">
        <f t="shared" si="9"/>
        <v>18</v>
      </c>
      <c r="AF25">
        <f t="shared" si="10"/>
        <v>17</v>
      </c>
    </row>
    <row r="26" spans="1:37" x14ac:dyDescent="0.25">
      <c r="A26">
        <v>11</v>
      </c>
      <c r="B26" t="s">
        <v>115</v>
      </c>
      <c r="AA26" t="s">
        <v>34</v>
      </c>
      <c r="AB26" s="3">
        <f>SUMIFS(Data[Revenue],Data[Region],Region,Data[Month],CurMonth,Data[Year],CurYear,Data[Product Name],'Data Prep'!AA26)</f>
        <v>1049.3700000000001</v>
      </c>
      <c r="AC26" s="3">
        <f>SUMIFS(Data[Revenue],Data[Region],Region,Data[Month],PrevMonth,Data[Year],PMYear,Data[Product Name],'Data Prep'!AA26)</f>
        <v>957.6</v>
      </c>
      <c r="AD26" s="2">
        <f t="shared" si="8"/>
        <v>91.770000000000095</v>
      </c>
      <c r="AE26">
        <f t="shared" si="9"/>
        <v>12</v>
      </c>
      <c r="AF26">
        <f t="shared" si="10"/>
        <v>23</v>
      </c>
    </row>
    <row r="27" spans="1:37" x14ac:dyDescent="0.25">
      <c r="A27">
        <v>12</v>
      </c>
      <c r="B27" t="s">
        <v>116</v>
      </c>
      <c r="AA27" t="s">
        <v>70</v>
      </c>
      <c r="AB27" s="3">
        <f>SUMIFS(Data[Revenue],Data[Region],Region,Data[Month],CurMonth,Data[Year],CurYear,Data[Product Name],'Data Prep'!AA27)</f>
        <v>0</v>
      </c>
      <c r="AC27" s="3">
        <f>SUMIFS(Data[Revenue],Data[Region],Region,Data[Month],PrevMonth,Data[Year],PMYear,Data[Product Name],'Data Prep'!AA27)</f>
        <v>0</v>
      </c>
      <c r="AD27" s="2">
        <f t="shared" si="8"/>
        <v>0</v>
      </c>
      <c r="AE27">
        <f t="shared" si="9"/>
        <v>18</v>
      </c>
      <c r="AF27">
        <f t="shared" si="10"/>
        <v>17</v>
      </c>
    </row>
    <row r="28" spans="1:37" x14ac:dyDescent="0.25">
      <c r="AA28" t="s">
        <v>67</v>
      </c>
      <c r="AB28" s="3">
        <f>SUMIFS(Data[Revenue],Data[Region],Region,Data[Month],CurMonth,Data[Year],CurYear,Data[Product Name],'Data Prep'!AA28)</f>
        <v>0</v>
      </c>
      <c r="AC28" s="3">
        <f>SUMIFS(Data[Revenue],Data[Region],Region,Data[Month],PrevMonth,Data[Year],PMYear,Data[Product Name],'Data Prep'!AA28)</f>
        <v>0</v>
      </c>
      <c r="AD28" s="2">
        <f t="shared" si="8"/>
        <v>0</v>
      </c>
      <c r="AE28">
        <f t="shared" si="9"/>
        <v>18</v>
      </c>
      <c r="AF28">
        <f t="shared" si="10"/>
        <v>17</v>
      </c>
    </row>
    <row r="29" spans="1:37" x14ac:dyDescent="0.25">
      <c r="AA29" t="s">
        <v>37</v>
      </c>
      <c r="AB29" s="3">
        <f>SUMIFS(Data[Revenue],Data[Region],Region,Data[Month],CurMonth,Data[Year],CurYear,Data[Product Name],'Data Prep'!AA29)</f>
        <v>174.92999999999998</v>
      </c>
      <c r="AC29" s="3">
        <f>SUMIFS(Data[Revenue],Data[Region],Region,Data[Month],PrevMonth,Data[Year],PMYear,Data[Product Name],'Data Prep'!AA29)</f>
        <v>574.77</v>
      </c>
      <c r="AD29" s="2">
        <f t="shared" si="8"/>
        <v>-399.84000000000003</v>
      </c>
      <c r="AE29">
        <f t="shared" si="9"/>
        <v>28</v>
      </c>
      <c r="AF29">
        <f t="shared" si="10"/>
        <v>7</v>
      </c>
    </row>
    <row r="30" spans="1:37" x14ac:dyDescent="0.25">
      <c r="AA30" t="s">
        <v>38</v>
      </c>
      <c r="AB30" s="3">
        <f>SUMIFS(Data[Revenue],Data[Region],Region,Data[Month],CurMonth,Data[Year],CurYear,Data[Product Name],'Data Prep'!AA30)</f>
        <v>0</v>
      </c>
      <c r="AC30" s="3">
        <f>SUMIFS(Data[Revenue],Data[Region],Region,Data[Month],PrevMonth,Data[Year],PMYear,Data[Product Name],'Data Prep'!AA30)</f>
        <v>179.82</v>
      </c>
      <c r="AD30" s="2">
        <f t="shared" si="8"/>
        <v>-179.82</v>
      </c>
      <c r="AE30">
        <f t="shared" si="9"/>
        <v>23.5</v>
      </c>
      <c r="AF30">
        <f t="shared" si="10"/>
        <v>11.5</v>
      </c>
    </row>
    <row r="31" spans="1:37" x14ac:dyDescent="0.25">
      <c r="AA31" t="s">
        <v>39</v>
      </c>
      <c r="AB31" s="3">
        <f>SUMIFS(Data[Revenue],Data[Region],Region,Data[Month],CurMonth,Data[Year],CurYear,Data[Product Name],'Data Prep'!AA31)</f>
        <v>379.80999999999995</v>
      </c>
      <c r="AC31" s="3">
        <f>SUMIFS(Data[Revenue],Data[Region],Region,Data[Month],PrevMonth,Data[Year],PMYear,Data[Product Name],'Data Prep'!AA31)</f>
        <v>799.59999999999991</v>
      </c>
      <c r="AD31" s="2">
        <f t="shared" si="8"/>
        <v>-419.78999999999996</v>
      </c>
      <c r="AE31">
        <f t="shared" si="9"/>
        <v>29</v>
      </c>
      <c r="AF31">
        <f t="shared" si="10"/>
        <v>6</v>
      </c>
    </row>
    <row r="32" spans="1:37" x14ac:dyDescent="0.25">
      <c r="AA32" t="s">
        <v>68</v>
      </c>
      <c r="AB32" s="3">
        <f>SUMIFS(Data[Revenue],Data[Region],Region,Data[Month],CurMonth,Data[Year],CurYear,Data[Product Name],'Data Prep'!AA32)</f>
        <v>0</v>
      </c>
      <c r="AC32" s="3">
        <f>SUMIFS(Data[Revenue],Data[Region],Region,Data[Month],PrevMonth,Data[Year],PMYear,Data[Product Name],'Data Prep'!AA32)</f>
        <v>0</v>
      </c>
      <c r="AD32" s="2">
        <f t="shared" si="8"/>
        <v>0</v>
      </c>
      <c r="AE32">
        <f t="shared" si="9"/>
        <v>18</v>
      </c>
      <c r="AF32">
        <f t="shared" si="10"/>
        <v>17</v>
      </c>
    </row>
    <row r="33" spans="27:32" x14ac:dyDescent="0.25">
      <c r="AA33" t="s">
        <v>42</v>
      </c>
      <c r="AB33" s="3">
        <f>SUMIFS(Data[Revenue],Data[Region],Region,Data[Month],CurMonth,Data[Year],CurYear,Data[Product Name],'Data Prep'!AA33)</f>
        <v>6523.92</v>
      </c>
      <c r="AC33" s="3">
        <f>SUMIFS(Data[Revenue],Data[Region],Region,Data[Month],PrevMonth,Data[Year],PMYear,Data[Product Name],'Data Prep'!AA33)</f>
        <v>3229.9799999999996</v>
      </c>
      <c r="AD33" s="2">
        <f t="shared" si="8"/>
        <v>3293.9400000000005</v>
      </c>
      <c r="AE33">
        <f t="shared" si="9"/>
        <v>1</v>
      </c>
      <c r="AF33">
        <f t="shared" si="10"/>
        <v>34</v>
      </c>
    </row>
    <row r="34" spans="27:32" x14ac:dyDescent="0.25">
      <c r="AA34" t="s">
        <v>41</v>
      </c>
      <c r="AB34" s="3">
        <f>SUMIFS(Data[Revenue],Data[Region],Region,Data[Month],CurMonth,Data[Year],CurYear,Data[Product Name],'Data Prep'!AA34)</f>
        <v>259.74</v>
      </c>
      <c r="AC34" s="3">
        <f>SUMIFS(Data[Revenue],Data[Region],Region,Data[Month],PrevMonth,Data[Year],PMYear,Data[Product Name],'Data Prep'!AA34)</f>
        <v>439.56</v>
      </c>
      <c r="AD34" s="2">
        <f t="shared" si="8"/>
        <v>-179.82</v>
      </c>
      <c r="AE34">
        <f t="shared" si="9"/>
        <v>23.5</v>
      </c>
      <c r="AF34">
        <f t="shared" si="10"/>
        <v>11.5</v>
      </c>
    </row>
    <row r="35" spans="27:32" x14ac:dyDescent="0.25">
      <c r="AA35" t="s">
        <v>43</v>
      </c>
      <c r="AB35" s="3">
        <f>SUMIFS(Data[Revenue],Data[Region],Region,Data[Month],CurMonth,Data[Year],CurYear,Data[Product Name],'Data Prep'!AA35)</f>
        <v>503.76</v>
      </c>
      <c r="AC35" s="3">
        <f>SUMIFS(Data[Revenue],Data[Region],Region,Data[Month],PrevMonth,Data[Year],PMYear,Data[Product Name],'Data Prep'!AA35)</f>
        <v>902.56999999999994</v>
      </c>
      <c r="AD35" s="2">
        <f t="shared" si="8"/>
        <v>-398.80999999999995</v>
      </c>
      <c r="AE35">
        <f t="shared" si="9"/>
        <v>27</v>
      </c>
      <c r="AF35">
        <f t="shared" si="10"/>
        <v>8</v>
      </c>
    </row>
    <row r="36" spans="27:32" x14ac:dyDescent="0.25">
      <c r="AA36" t="s">
        <v>69</v>
      </c>
      <c r="AB36" s="3">
        <f>SUMIFS(Data[Revenue],Data[Region],Region,Data[Month],CurMonth,Data[Year],CurYear,Data[Product Name],'Data Prep'!AA36)</f>
        <v>0</v>
      </c>
      <c r="AC36" s="3">
        <f>SUMIFS(Data[Revenue],Data[Region],Region,Data[Month],PrevMonth,Data[Year],PMYear,Data[Product Name],'Data Prep'!AA36)</f>
        <v>0</v>
      </c>
      <c r="AD36" s="2">
        <f t="shared" si="8"/>
        <v>0</v>
      </c>
      <c r="AE36">
        <f t="shared" si="9"/>
        <v>18</v>
      </c>
      <c r="AF36">
        <f t="shared" si="10"/>
        <v>17</v>
      </c>
    </row>
  </sheetData>
  <sortState xmlns:xlrd2="http://schemas.microsoft.com/office/spreadsheetml/2017/richdata2" ref="M3:P12">
    <sortCondition ref="N2:N12"/>
  </sortState>
  <phoneticPr fontId="2" type="noConversion"/>
  <conditionalFormatting sqref="E5:E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5D7F-3A7E-4823-8B73-F5323B1165AB}">
  <dimension ref="B4:T49"/>
  <sheetViews>
    <sheetView showGridLines="0" tabSelected="1" workbookViewId="0">
      <selection activeCell="C6" sqref="C6"/>
    </sheetView>
  </sheetViews>
  <sheetFormatPr defaultRowHeight="15" x14ac:dyDescent="0.25"/>
  <cols>
    <col min="1" max="1" width="3.7109375" customWidth="1"/>
    <col min="2" max="2" width="17.140625" bestFit="1" customWidth="1"/>
    <col min="3" max="3" width="25.5703125" customWidth="1"/>
    <col min="4" max="4" width="21.7109375" bestFit="1" customWidth="1"/>
    <col min="5" max="5" width="11" customWidth="1"/>
    <col min="15" max="16" width="2.42578125" customWidth="1"/>
    <col min="17" max="17" width="2.5703125" customWidth="1"/>
    <col min="18" max="18" width="28.85546875" customWidth="1"/>
    <col min="19" max="19" width="27.7109375" customWidth="1"/>
    <col min="20" max="20" width="38" customWidth="1"/>
  </cols>
  <sheetData>
    <row r="4" spans="2:20" ht="12" customHeight="1" x14ac:dyDescent="0.25"/>
    <row r="5" spans="2:20" ht="9.75" customHeight="1" x14ac:dyDescent="0.25"/>
    <row r="6" spans="2:20" ht="31.5" x14ac:dyDescent="0.5">
      <c r="B6" s="26" t="s">
        <v>103</v>
      </c>
      <c r="C6" s="29" t="s">
        <v>4</v>
      </c>
      <c r="D6" s="28" t="s">
        <v>117</v>
      </c>
      <c r="E6" s="30" t="str">
        <f>'Data Prep'!B13&amp;"?"</f>
        <v>September 2021?</v>
      </c>
      <c r="F6" s="10"/>
      <c r="G6" s="10"/>
      <c r="H6" s="10"/>
    </row>
    <row r="9" spans="2:20" ht="7.5" customHeight="1" x14ac:dyDescent="0.25"/>
    <row r="10" spans="2:20" ht="10.5" customHeight="1" x14ac:dyDescent="0.25"/>
    <row r="12" spans="2:20" ht="18" customHeight="1" x14ac:dyDescent="0.25"/>
    <row r="13" spans="2:20" ht="21" x14ac:dyDescent="0.35">
      <c r="R13" s="21" t="s">
        <v>97</v>
      </c>
      <c r="S13" s="22" t="s">
        <v>46</v>
      </c>
      <c r="T13" s="22" t="s">
        <v>98</v>
      </c>
    </row>
    <row r="14" spans="2:20" ht="30" customHeight="1" x14ac:dyDescent="0.35">
      <c r="R14" s="19" t="str">
        <f>'Data Prep'!AI3</f>
        <v>Magic Sand</v>
      </c>
      <c r="S14" s="20">
        <f>'Data Prep'!AJ3</f>
        <v>6523.92</v>
      </c>
      <c r="T14" s="20">
        <f>'Data Prep'!AK3</f>
        <v>3293.9400000000005</v>
      </c>
    </row>
    <row r="15" spans="2:20" ht="30" customHeight="1" x14ac:dyDescent="0.35">
      <c r="R15" s="19" t="str">
        <f>'Data Prep'!AI4</f>
        <v>Toy Robot</v>
      </c>
      <c r="S15" s="20">
        <f>'Data Prep'!AJ4</f>
        <v>1533.4099999999999</v>
      </c>
      <c r="T15" s="20">
        <f>'Data Prep'!AK4</f>
        <v>1533.4099999999999</v>
      </c>
    </row>
    <row r="16" spans="2:20" ht="30" customHeight="1" x14ac:dyDescent="0.35">
      <c r="R16" s="19" t="str">
        <f>'Data Prep'!AI5</f>
        <v>Glass Marbles</v>
      </c>
      <c r="S16" s="20">
        <f>'Data Prep'!AJ5</f>
        <v>1329.79</v>
      </c>
      <c r="T16" s="20">
        <f>'Data Prep'!AK5</f>
        <v>615.44000000000005</v>
      </c>
    </row>
    <row r="17" spans="18:20" ht="30" customHeight="1" x14ac:dyDescent="0.35">
      <c r="R17" s="19" t="str">
        <f>'Data Prep'!AI6</f>
        <v>Action Figure</v>
      </c>
      <c r="S17" s="20">
        <f>'Data Prep'!AJ6</f>
        <v>1662.96</v>
      </c>
      <c r="T17" s="20">
        <f>'Data Prep'!AK6</f>
        <v>575.63999999999987</v>
      </c>
    </row>
    <row r="18" spans="18:20" ht="30" customHeight="1" x14ac:dyDescent="0.35">
      <c r="R18" s="19" t="str">
        <f>'Data Prep'!AI7</f>
        <v>Splash Balls</v>
      </c>
      <c r="S18" s="20">
        <f>'Data Prep'!AJ7</f>
        <v>836.07</v>
      </c>
      <c r="T18" s="20">
        <f>'Data Prep'!AK7</f>
        <v>440.51000000000005</v>
      </c>
    </row>
    <row r="19" spans="18:20" ht="30" customHeight="1" x14ac:dyDescent="0.35">
      <c r="R19" s="19" t="str">
        <f>'Data Prep'!AI8</f>
        <v>PlayDoh Toolkit</v>
      </c>
      <c r="S19" s="20">
        <f>'Data Prep'!AJ8</f>
        <v>469.06</v>
      </c>
      <c r="T19" s="23">
        <f>'Data Prep'!AK8</f>
        <v>439.12</v>
      </c>
    </row>
    <row r="20" spans="18:20" ht="30" customHeight="1" x14ac:dyDescent="0.35">
      <c r="R20" s="19"/>
      <c r="S20" s="19"/>
      <c r="T20" s="24">
        <f>SUM(T14:T19)</f>
        <v>6898.06</v>
      </c>
    </row>
    <row r="21" spans="18:20" ht="21" x14ac:dyDescent="0.35">
      <c r="R21" s="19"/>
      <c r="S21" s="19"/>
      <c r="T21" s="19"/>
    </row>
    <row r="22" spans="18:20" ht="18" customHeight="1" x14ac:dyDescent="0.35">
      <c r="R22" s="19"/>
      <c r="S22" s="19"/>
      <c r="T22" s="19"/>
    </row>
    <row r="23" spans="18:20" ht="21" x14ac:dyDescent="0.35">
      <c r="R23" s="21" t="s">
        <v>97</v>
      </c>
      <c r="S23" s="22" t="s">
        <v>46</v>
      </c>
      <c r="T23" s="22" t="s">
        <v>98</v>
      </c>
    </row>
    <row r="24" spans="18:20" ht="30" customHeight="1" x14ac:dyDescent="0.35">
      <c r="R24" s="19" t="str">
        <f>'Data Prep'!AI12</f>
        <v>Rubik's Cube</v>
      </c>
      <c r="S24" s="20">
        <f>'Data Prep'!AJ12</f>
        <v>1479.2599999999998</v>
      </c>
      <c r="T24" s="20">
        <f>'Data Prep'!AK12</f>
        <v>-2598.6999999999998</v>
      </c>
    </row>
    <row r="25" spans="18:20" ht="30" customHeight="1" x14ac:dyDescent="0.35">
      <c r="R25" s="19" t="str">
        <f>'Data Prep'!AI13</f>
        <v>Dino Egg</v>
      </c>
      <c r="S25" s="20">
        <f>'Data Prep'!AJ13</f>
        <v>2659.58</v>
      </c>
      <c r="T25" s="20">
        <f>'Data Prep'!AK13</f>
        <v>-1241.8699999999999</v>
      </c>
    </row>
    <row r="26" spans="18:20" ht="30" customHeight="1" x14ac:dyDescent="0.35">
      <c r="R26" s="19" t="str">
        <f>'Data Prep'!AI14</f>
        <v>Animal Figures</v>
      </c>
      <c r="S26" s="20">
        <f>'Data Prep'!AJ14</f>
        <v>1675.71</v>
      </c>
      <c r="T26" s="20">
        <f>'Data Prep'!AK14</f>
        <v>-1130.1300000000001</v>
      </c>
    </row>
    <row r="27" spans="18:20" ht="30" customHeight="1" x14ac:dyDescent="0.35">
      <c r="R27" s="19" t="str">
        <f>'Data Prep'!AI15</f>
        <v>Dart Gun</v>
      </c>
      <c r="S27" s="20">
        <f>'Data Prep'!AJ15</f>
        <v>575.64</v>
      </c>
      <c r="T27" s="20">
        <f>'Data Prep'!AK15</f>
        <v>-687.57</v>
      </c>
    </row>
    <row r="28" spans="18:20" ht="30" customHeight="1" x14ac:dyDescent="0.35">
      <c r="R28" s="19" t="str">
        <f>'Data Prep'!AI16</f>
        <v>Nerf Gun</v>
      </c>
      <c r="S28" s="20">
        <f>'Data Prep'!AJ16</f>
        <v>2018.9899999999998</v>
      </c>
      <c r="T28" s="20">
        <f>'Data Prep'!AK16</f>
        <v>-479.75999999999976</v>
      </c>
    </row>
    <row r="29" spans="18:20" ht="30" customHeight="1" x14ac:dyDescent="0.35">
      <c r="R29" s="19" t="str">
        <f>'Data Prep'!AI17</f>
        <v>Plush Pony</v>
      </c>
      <c r="S29" s="20">
        <f>'Data Prep'!AJ17</f>
        <v>379.80999999999995</v>
      </c>
      <c r="T29" s="23">
        <f>'Data Prep'!AK17</f>
        <v>-419.78999999999996</v>
      </c>
    </row>
    <row r="30" spans="18:20" ht="30" customHeight="1" x14ac:dyDescent="0.35">
      <c r="R30" s="19"/>
      <c r="S30" s="19"/>
      <c r="T30" s="25">
        <f>SUM(T24:T29)</f>
        <v>-6557.8199999999988</v>
      </c>
    </row>
    <row r="31" spans="18:20" ht="30" customHeight="1" x14ac:dyDescent="0.35">
      <c r="R31" s="19"/>
      <c r="S31" s="19"/>
      <c r="T31" s="19"/>
    </row>
    <row r="32" spans="18:20" ht="30" customHeight="1" x14ac:dyDescent="0.35">
      <c r="R32" s="19"/>
      <c r="S32" s="19"/>
      <c r="T32" s="19"/>
    </row>
    <row r="33" spans="18:20" ht="30" customHeight="1" x14ac:dyDescent="0.35">
      <c r="R33" s="19"/>
      <c r="S33" s="19"/>
      <c r="T33" s="19"/>
    </row>
    <row r="34" spans="18:20" ht="21" x14ac:dyDescent="0.35">
      <c r="R34" s="19"/>
      <c r="S34" s="19"/>
      <c r="T34" s="19"/>
    </row>
    <row r="35" spans="18:20" ht="21" x14ac:dyDescent="0.35">
      <c r="R35" s="19"/>
      <c r="S35" s="19"/>
      <c r="T35" s="19"/>
    </row>
    <row r="36" spans="18:20" ht="21" x14ac:dyDescent="0.35">
      <c r="R36" s="19"/>
      <c r="S36" s="19"/>
      <c r="T36" s="19"/>
    </row>
    <row r="37" spans="18:20" ht="21" x14ac:dyDescent="0.35">
      <c r="R37" s="19"/>
      <c r="S37" s="19"/>
      <c r="T37" s="19"/>
    </row>
    <row r="38" spans="18:20" ht="21" x14ac:dyDescent="0.35">
      <c r="R38" s="19"/>
      <c r="S38" s="19"/>
      <c r="T38" s="19"/>
    </row>
    <row r="39" spans="18:20" ht="21" x14ac:dyDescent="0.35">
      <c r="R39" s="19"/>
      <c r="S39" s="19"/>
      <c r="T39" s="19"/>
    </row>
    <row r="40" spans="18:20" ht="21" x14ac:dyDescent="0.35">
      <c r="R40" s="19"/>
      <c r="S40" s="19"/>
      <c r="T40" s="19"/>
    </row>
    <row r="41" spans="18:20" ht="21" x14ac:dyDescent="0.35">
      <c r="R41" s="19"/>
      <c r="S41" s="19"/>
      <c r="T41" s="19"/>
    </row>
    <row r="42" spans="18:20" ht="21" x14ac:dyDescent="0.35">
      <c r="R42" s="19"/>
      <c r="S42" s="19"/>
      <c r="T42" s="19"/>
    </row>
    <row r="43" spans="18:20" ht="21" x14ac:dyDescent="0.35">
      <c r="R43" s="19"/>
      <c r="S43" s="19"/>
      <c r="T43" s="19"/>
    </row>
    <row r="44" spans="18:20" ht="21" x14ac:dyDescent="0.35">
      <c r="R44" s="19"/>
      <c r="S44" s="19"/>
      <c r="T44" s="19"/>
    </row>
    <row r="45" spans="18:20" ht="21" x14ac:dyDescent="0.35">
      <c r="R45" s="19"/>
      <c r="S45" s="19"/>
      <c r="T45" s="19"/>
    </row>
    <row r="46" spans="18:20" ht="21" x14ac:dyDescent="0.35">
      <c r="R46" s="19"/>
      <c r="S46" s="19"/>
      <c r="T46" s="19"/>
    </row>
    <row r="47" spans="18:20" ht="21" x14ac:dyDescent="0.35">
      <c r="R47" s="19"/>
      <c r="S47" s="19"/>
      <c r="T47" s="19"/>
    </row>
    <row r="48" spans="18:20" ht="21" x14ac:dyDescent="0.35">
      <c r="R48" s="19"/>
      <c r="S48" s="19"/>
      <c r="T48" s="19"/>
    </row>
    <row r="49" spans="18:20" ht="21" x14ac:dyDescent="0.35">
      <c r="R49" s="19"/>
      <c r="S49" s="19"/>
      <c r="T49" s="19"/>
    </row>
  </sheetData>
  <sheetProtection algorithmName="SHA-512" hashValue="Nd82BxpSXQLvbsy8amqcFDXb3dpmwGX19W5NmiUjb/P49kBcKfvdt4XX1uoEBosv32vg/JmVrs7MiNBbnURdyA==" saltValue="e2r/G+y7JvKkWs5PWBsfAA==" spinCount="100000" sheet="1" objects="1" scenarios="1" selectLockedCells="1"/>
  <conditionalFormatting sqref="T14:T19">
    <cfRule type="colorScale" priority="2">
      <colorScale>
        <cfvo type="min"/>
        <cfvo type="max"/>
        <color theme="0"/>
        <color theme="9" tint="0.39997558519241921"/>
      </colorScale>
    </cfRule>
  </conditionalFormatting>
  <conditionalFormatting sqref="T24:T29">
    <cfRule type="colorScale" priority="1">
      <colorScale>
        <cfvo type="min"/>
        <cfvo type="max"/>
        <color rgb="FFFF6565"/>
        <color theme="0"/>
      </colorScale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6BADCA-B11F-42A7-B732-D54827BE3CC7}">
          <x14:formula1>
            <xm:f>'Data Prep'!$A$3:$A$5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workbookViewId="0">
      <selection sqref="A1:J269"/>
    </sheetView>
  </sheetViews>
  <sheetFormatPr defaultRowHeight="15" x14ac:dyDescent="0.25"/>
  <sheetData>
    <row r="1" spans="1:10" x14ac:dyDescent="0.25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25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25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25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25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25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25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25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25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25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25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25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25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25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25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25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25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25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25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25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25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25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25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25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25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25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25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25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25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25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25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25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25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25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25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25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25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25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25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25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25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25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25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25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25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25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25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25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25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25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25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25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25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25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25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25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25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25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25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25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25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25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25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25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25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25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25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25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25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25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25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25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25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25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25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25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25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25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25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25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25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25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25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25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25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25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25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25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25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25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25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25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25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25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25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25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25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25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25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25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25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25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25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25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25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25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25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25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25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25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25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25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25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25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25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25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25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25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25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25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25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25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25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25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25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25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25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25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25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25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25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25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25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25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25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25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25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25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25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25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25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25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25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25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25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25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25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25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25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25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25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25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25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25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25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25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25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25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25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25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25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25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25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25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25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25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25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25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25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25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25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25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25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25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25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25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25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25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25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25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25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25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25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25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25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25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25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25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25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25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25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25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25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25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25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25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25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25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25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25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25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25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25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25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25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25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25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25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25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25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25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25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25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25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25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25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25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25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25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25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25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25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25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25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25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25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25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25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25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25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25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25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25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25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25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25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25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25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25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25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25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25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25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25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25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25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25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25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25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25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25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25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25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25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25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25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25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25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25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25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25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25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25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25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25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25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25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25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topLeftCell="A216" workbookViewId="0">
      <selection sqref="A1:J260"/>
    </sheetView>
  </sheetViews>
  <sheetFormatPr defaultRowHeight="15" x14ac:dyDescent="0.25"/>
  <sheetData>
    <row r="1" spans="1:10" x14ac:dyDescent="0.25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25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25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25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25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25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25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25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25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25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25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25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25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25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25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25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25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25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25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25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25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25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25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25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25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25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25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25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25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25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25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25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25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25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25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25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25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25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25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25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25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25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25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25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25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25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25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25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25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25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25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25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25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25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25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25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25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25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25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25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25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25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25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25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25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25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25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25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25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25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25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25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25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25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25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25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25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25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25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25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25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25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25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25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25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25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25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25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25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25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25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25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25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25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25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25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25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25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25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25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25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25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25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25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25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25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25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25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25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25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25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25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25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25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25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25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25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25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25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25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25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25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25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25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25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25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25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25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25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25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25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25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25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25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25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25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25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25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25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25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25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25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25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25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25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25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25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25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25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25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25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25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25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25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25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25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25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25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25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25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25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25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25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25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25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25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25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25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25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25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25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25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25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25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25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25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25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25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25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25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25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25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25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25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25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25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25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25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25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25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25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25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25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25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25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25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25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25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25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25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25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25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25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25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25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25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25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25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25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25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25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25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25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25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25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25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25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25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25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25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25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25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25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25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25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25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25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25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25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25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25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25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25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25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25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25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25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25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25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25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25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25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25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25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25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25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25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25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25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25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25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25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25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25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25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25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25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25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25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Data Prep</vt:lpstr>
      <vt:lpstr>Dashboard</vt:lpstr>
      <vt:lpstr>New Data (Aug 2021)</vt:lpstr>
      <vt:lpstr>New Data (Sep 2021)</vt:lpstr>
      <vt:lpstr>CurMonth</vt:lpstr>
      <vt:lpstr>CurYear</vt:lpstr>
      <vt:lpstr>PMYear</vt:lpstr>
      <vt:lpstr>PrevMonth</vt:lpstr>
      <vt:lpstr>PrevYear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Zahirul Islam</cp:lastModifiedBy>
  <dcterms:created xsi:type="dcterms:W3CDTF">2021-07-16T18:17:37Z</dcterms:created>
  <dcterms:modified xsi:type="dcterms:W3CDTF">2024-07-08T05:49:09Z</dcterms:modified>
</cp:coreProperties>
</file>