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50" tabRatio="913" activeTab="1"/>
  </bookViews>
  <sheets>
    <sheet name="INPUT PARAMETER" sheetId="1" r:id="rId1"/>
    <sheet name="LHKS SEISMO" sheetId="2" r:id="rId2"/>
    <sheet name="LHKS Mass Center" sheetId="15" r:id="rId3"/>
    <sheet name="UNC Seismo" sheetId="14" r:id="rId4"/>
    <sheet name="Unc Mass Center" sheetId="13" state="hidden" r:id="rId5"/>
    <sheet name="LAP SEISMO " sheetId="8" r:id="rId6"/>
    <sheet name="SERTIF SEISMO" sheetId="9" r:id="rId7"/>
    <sheet name="Suhu dan Kelembaban" sheetId="10" r:id="rId8"/>
  </sheets>
  <externalReferences>
    <externalReference r:id="rId9"/>
  </externalReferences>
  <definedNames>
    <definedName name="_xlnm.Print_Area" localSheetId="5">'LAP SEISMO '!$A$1:$J$267</definedName>
    <definedName name="_xlnm.Print_Area" localSheetId="2">'LHKS Mass Center'!$A$1:$U$36</definedName>
    <definedName name="_xlnm.Print_Area" localSheetId="1">'LHKS SEISMO'!$A$1:$AA$90</definedName>
    <definedName name="_xlnm.Print_Area" localSheetId="6">'SERTIF SEISMO'!$A$1:$K$218</definedName>
    <definedName name="_xlnm.Print_Area" localSheetId="3">'UNC Seismo'!$A$1:$K$47</definedName>
    <definedName name="_xlnm.Print_Titles" localSheetId="2">'LHKS Mass Center'!$19:$21</definedName>
    <definedName name="_xlnm.Print_Titles" localSheetId="1">'LHKS SEISMO'!$18:$20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  <author>Faqih Indransyah</author>
  </authors>
  <commentList>
    <comment ref="A4" authorId="0">
      <text>
        <r>
          <rPr>
            <sz val="11"/>
            <color rgb="FF000000"/>
            <rFont val="Calibri"/>
            <scheme val="minor"/>
            <charset val="1"/>
          </rPr>
          <t>======
ID#AAAAyeUSQ-0
Faqih Indransyah    (2023-06-05 01:50:35)
Gunakan koordinat yang tertulis di papan nama site</t>
        </r>
      </text>
    </comment>
    <comment ref="A47" authorId="0">
      <text>
        <r>
          <rPr>
            <sz val="11"/>
            <color rgb="FF000000"/>
            <rFont val="Calibri"/>
            <scheme val="minor"/>
            <charset val="1"/>
          </rPr>
          <t>======
ID#AAAAyeUSQ-o
Faqih Indransyah    (2023-06-05 01:50:35)
Alamat pemilik</t>
        </r>
      </text>
    </comment>
    <comment ref="C49" authorId="0">
      <text>
        <r>
          <rPr>
            <sz val="11"/>
            <color rgb="FF000000"/>
            <rFont val="Calibri"/>
            <scheme val="minor"/>
            <charset val="1"/>
          </rPr>
          <t>======
ID#AAAAyeUSQ-s
Faqih Indransyah    (2023-06-05 01:50:35)
Yg mengesahkan misalnya
Kepala Pusat Instrumentasi = KPI
dst</t>
        </r>
      </text>
    </comment>
    <comment ref="C50" authorId="0">
      <text>
        <r>
          <rPr>
            <sz val="11"/>
            <color rgb="FF000000"/>
            <rFont val="Calibri"/>
            <scheme val="minor"/>
            <charset val="1"/>
          </rPr>
          <t>======
ID#AAAAyeUSQ-U
Faqih Indransyah    (2023-06-05 01:50:35)
Dalam Romawi
Misal Februari = II</t>
        </r>
      </text>
    </comment>
    <comment ref="C51" authorId="0">
      <text>
        <r>
          <rPr>
            <sz val="11"/>
            <color rgb="FF000000"/>
            <rFont val="Calibri"/>
            <scheme val="minor"/>
            <charset val="1"/>
          </rPr>
          <t>======
ID#AAAAyeUSQ-Y
Faqih Indransyah    (2023-06-05 01:50:35)
Tahun sertifikat dibuat</t>
        </r>
      </text>
    </comment>
    <comment ref="G53" authorId="0">
      <text>
        <r>
          <rPr>
            <sz val="11"/>
            <color rgb="FF000000"/>
            <rFont val="Calibri"/>
            <scheme val="minor"/>
            <charset val="1"/>
          </rPr>
          <t>======
ID#AAAAyeUSQ-w
Faqih Indransyah    (2023-06-05 01:50:35)
Pengesahan berupa manajer Laboratorium</t>
        </r>
      </text>
    </comment>
    <comment ref="F57" authorId="0">
      <text>
        <r>
          <rPr>
            <sz val="11"/>
            <color rgb="FF000000"/>
            <rFont val="Calibri"/>
            <scheme val="minor"/>
            <charset val="1"/>
          </rPr>
          <t>======
ID#AAAAyeUSQ-4
Faqih Indransyah    (2023-06-05 01:50:35)
Pengesahan LHKS berupa ttd manajer teknis :
1. Sub Koordinator
2. Koordinator</t>
        </r>
      </text>
    </comment>
    <comment ref="A64" authorId="0">
      <text>
        <r>
          <rPr>
            <sz val="11"/>
            <color rgb="FF000000"/>
            <rFont val="Calibri"/>
            <scheme val="minor"/>
            <charset val="1"/>
          </rPr>
          <t>======
ID#AAAAyeUSQ-g
Faqih Indransyah    (2023-06-05 01:50:35)
Tanggal Masuk ketika ditulis di buku order/identifikasi</t>
        </r>
      </text>
    </comment>
    <comment ref="A65" authorId="0">
      <text>
        <r>
          <rPr>
            <sz val="11"/>
            <color rgb="FF000000"/>
            <rFont val="Calibri"/>
            <scheme val="minor"/>
            <charset val="1"/>
          </rPr>
          <t>======
ID#AAAAyeUSQ-c
Faqih Indransyah    (2023-06-05 01:50:35)
Tanggal terbit sertifikat</t>
        </r>
      </text>
    </comment>
    <comment ref="E70" authorId="0">
      <text>
        <r>
          <rPr>
            <sz val="11"/>
            <color rgb="FF000000"/>
            <rFont val="Calibri"/>
            <scheme val="minor"/>
            <charset val="1"/>
          </rPr>
          <t>======
ID#AAAAyeUSQ-k
Faqih Indransyah    (2023-06-05 01:50:35)
Mohon diperiksa di dokuwiki (https://geof.bmkg.go.id/dokuwiki/doku.php)
untuk klasifikasi Site Ina-TEWS contoh : Mini Regional, CEA (China), Libra (Ina), GFZ, Type A, Type B</t>
        </r>
      </text>
    </comment>
    <comment ref="A136" authorId="1">
      <text>
        <r>
          <rPr>
            <b/>
            <sz val="9"/>
            <rFont val="Tahoma"/>
            <charset val="134"/>
          </rPr>
          <t>Faqih Indransyah:</t>
        </r>
        <r>
          <rPr>
            <sz val="9"/>
            <rFont val="Tahoma"/>
            <charset val="134"/>
          </rPr>
          <t xml:space="preserve">
data nilai gaya berat diambil dari JKGN BIG di website : https://srgi.big.go.id/srgi2</t>
        </r>
      </text>
    </comment>
  </commentList>
</comments>
</file>

<file path=xl/comments2.xml><?xml version="1.0" encoding="utf-8"?>
<comments xmlns="http://schemas.openxmlformats.org/spreadsheetml/2006/main">
  <authors>
    <author>BMKG1</author>
  </authors>
  <commentList>
    <comment ref="B20" authorId="0">
      <text>
        <r>
          <rPr>
            <b/>
            <sz val="9"/>
            <rFont val="Tahoma"/>
            <charset val="134"/>
          </rPr>
          <t>BMKG1:</t>
        </r>
        <r>
          <rPr>
            <sz val="9"/>
            <rFont val="Tahoma"/>
            <charset val="134"/>
          </rPr>
          <t xml:space="preserve">
V/NS</t>
        </r>
      </text>
    </comment>
    <comment ref="D20" authorId="0">
      <text>
        <r>
          <rPr>
            <b/>
            <sz val="9"/>
            <rFont val="Tahoma"/>
            <charset val="134"/>
          </rPr>
          <t>BMKG1:</t>
        </r>
        <r>
          <rPr>
            <sz val="9"/>
            <rFont val="Tahoma"/>
            <charset val="134"/>
          </rPr>
          <t xml:space="preserve">
U/EW</t>
        </r>
      </text>
    </comment>
    <comment ref="F20" authorId="0">
      <text>
        <r>
          <rPr>
            <b/>
            <sz val="9"/>
            <rFont val="Tahoma"/>
            <charset val="134"/>
          </rPr>
          <t>BMKG1:</t>
        </r>
        <r>
          <rPr>
            <sz val="9"/>
            <rFont val="Tahoma"/>
            <charset val="134"/>
          </rPr>
          <t xml:space="preserve">
W/UD</t>
        </r>
      </text>
    </comment>
  </commentList>
</comments>
</file>

<file path=xl/sharedStrings.xml><?xml version="1.0" encoding="utf-8"?>
<sst xmlns="http://schemas.openxmlformats.org/spreadsheetml/2006/main" count="2616" uniqueCount="399">
  <si>
    <t>INFORMASI STASIUN</t>
  </si>
  <si>
    <t>STASIUN</t>
  </si>
  <si>
    <t>:</t>
  </si>
  <si>
    <t>Biak, Papua</t>
  </si>
  <si>
    <t>KODE</t>
  </si>
  <si>
    <t>BAKI</t>
  </si>
  <si>
    <t>KOORDINAT</t>
  </si>
  <si>
    <t>LINTANG</t>
  </si>
  <si>
    <t>1.1914 LS</t>
  </si>
  <si>
    <t>BUJUR</t>
  </si>
  <si>
    <t>136.1070 BT</t>
  </si>
  <si>
    <t>ELEVASI</t>
  </si>
  <si>
    <t>89</t>
  </si>
  <si>
    <t>ALAMAT</t>
  </si>
  <si>
    <t>Jln. Prof. Moch. Yamin Biak, Biak Kota</t>
  </si>
  <si>
    <t>Biak Kota, Papua</t>
  </si>
  <si>
    <t>TELEPON</t>
  </si>
  <si>
    <t>-</t>
  </si>
  <si>
    <t>EMAIL</t>
  </si>
  <si>
    <t>DASAR PELAKSANAAN</t>
  </si>
  <si>
    <t>DIPA</t>
  </si>
  <si>
    <t>SURAT TUGAS</t>
  </si>
  <si>
    <t>B/IJ.00.00/1039/KPI/XI/2023 tanggal 08 November 2023</t>
  </si>
  <si>
    <t>PELAKSANA 1</t>
  </si>
  <si>
    <t>NAMA</t>
  </si>
  <si>
    <t>Husnul Kamal Zega, S.Si, M.Kom</t>
  </si>
  <si>
    <t>NIP</t>
  </si>
  <si>
    <t>198003072006041002</t>
  </si>
  <si>
    <t>PANGKAT/GOL</t>
  </si>
  <si>
    <t>Pembina / IV-a</t>
  </si>
  <si>
    <t>JABATAN</t>
  </si>
  <si>
    <t>PMG Madya</t>
  </si>
  <si>
    <t>UNIT ORGANISASI</t>
  </si>
  <si>
    <t xml:space="preserve">Pusat Instrumentasi, Kalibrasi dan Rekayasa	</t>
  </si>
  <si>
    <t>PELAKSANA 2</t>
  </si>
  <si>
    <t>Dr.-Ing. Benyamin Heryanto Rusanto, S.Si, M.Si</t>
  </si>
  <si>
    <t>198204172006041002</t>
  </si>
  <si>
    <t>Penata / III-d</t>
  </si>
  <si>
    <t>PMG Muda</t>
  </si>
  <si>
    <t>PELAKSANA 3</t>
  </si>
  <si>
    <t>PELAKSANA 4</t>
  </si>
  <si>
    <t>IDENTITAS PEMILIK</t>
  </si>
  <si>
    <t>Badan Meteorologi, Klimatologi dan Geofisika</t>
  </si>
  <si>
    <t>Jl. Angkasa I No. 2, Kemayoran, Jakarta Pusat</t>
  </si>
  <si>
    <t>TTD</t>
  </si>
  <si>
    <t>KPI</t>
  </si>
  <si>
    <t>BULAN</t>
  </si>
  <si>
    <t>X</t>
  </si>
  <si>
    <t>TAHUN</t>
  </si>
  <si>
    <t xml:space="preserve">: </t>
  </si>
  <si>
    <t>PENGESAHAN</t>
  </si>
  <si>
    <t>Kepala Pusat Instrumentasi, Kalibrasi Dan Rekayasa</t>
  </si>
  <si>
    <t>Nama</t>
  </si>
  <si>
    <t>Hanif Andi Nugraha</t>
  </si>
  <si>
    <t xml:space="preserve">19710802 199403 1001 </t>
  </si>
  <si>
    <t>PENGESAHAN LHKS</t>
  </si>
  <si>
    <t>Faqih Indransyah</t>
  </si>
  <si>
    <r>
      <rPr>
        <b/>
        <sz val="11"/>
        <color theme="1"/>
        <rFont val="Arial"/>
        <charset val="134"/>
      </rPr>
      <t>Diverifikasi oleh</t>
    </r>
    <r>
      <rPr>
        <b/>
        <i/>
        <sz val="11"/>
        <color rgb="FF000000"/>
        <rFont val="Arial"/>
        <charset val="134"/>
      </rPr>
      <t xml:space="preserve"> / </t>
    </r>
    <r>
      <rPr>
        <b/>
        <i/>
        <sz val="8"/>
        <color rgb="FF000000"/>
        <rFont val="Arial"/>
        <charset val="134"/>
      </rPr>
      <t xml:space="preserve">Verified by </t>
    </r>
  </si>
  <si>
    <r>
      <rPr>
        <b/>
        <sz val="11"/>
        <color theme="1"/>
        <rFont val="Arial"/>
        <charset val="134"/>
      </rPr>
      <t>Divalidasi oleh</t>
    </r>
    <r>
      <rPr>
        <b/>
        <i/>
        <sz val="11"/>
        <color rgb="FF000000"/>
        <rFont val="Arial"/>
        <charset val="134"/>
      </rPr>
      <t xml:space="preserve"> / </t>
    </r>
    <r>
      <rPr>
        <b/>
        <i/>
        <sz val="8"/>
        <color rgb="FF000000"/>
        <rFont val="Arial"/>
        <charset val="134"/>
      </rPr>
      <t xml:space="preserve">Validated by </t>
    </r>
  </si>
  <si>
    <t>Dian Premana, S.Si. M.T</t>
  </si>
  <si>
    <t>TANGGAL MASUK</t>
  </si>
  <si>
    <t>19 Oktober 2023</t>
  </si>
  <si>
    <t>TANGGAL TERBIT</t>
  </si>
  <si>
    <t>31 Oktober 2023</t>
  </si>
  <si>
    <t>TANGGAL LAPORAN</t>
  </si>
  <si>
    <t>30 Oktober 2023</t>
  </si>
  <si>
    <t>DATA ALAT</t>
  </si>
  <si>
    <t>SEISMOMETER</t>
  </si>
  <si>
    <t xml:space="preserve">	Trillium-120Q</t>
  </si>
  <si>
    <t>Nama Alat</t>
  </si>
  <si>
    <t>Seismograf Digital</t>
  </si>
  <si>
    <t>Lokasi</t>
  </si>
  <si>
    <t>BMKG</t>
  </si>
  <si>
    <t>No. Order</t>
  </si>
  <si>
    <t>052</t>
  </si>
  <si>
    <t>No. Identifikasi</t>
  </si>
  <si>
    <t>121</t>
  </si>
  <si>
    <t>No. Sertifikat</t>
  </si>
  <si>
    <t xml:space="preserve">Tanggal Kalibrasi </t>
  </si>
  <si>
    <t>24 Oktober 2023</t>
  </si>
  <si>
    <t xml:space="preserve">Merk </t>
  </si>
  <si>
    <t>Nanometrics</t>
  </si>
  <si>
    <t>Tipe Seismometer</t>
  </si>
  <si>
    <t>Trillium-120Q</t>
  </si>
  <si>
    <t>SN</t>
  </si>
  <si>
    <t>002373</t>
  </si>
  <si>
    <t>Tahun Instalasi</t>
  </si>
  <si>
    <t>Kalibrasi Terakhir</t>
  </si>
  <si>
    <t>Tipe Digitiser/SN</t>
  </si>
  <si>
    <t>Centaur / 8584</t>
  </si>
  <si>
    <t>Kalibrator /  Alat Standar</t>
  </si>
  <si>
    <t>1. Digitiser</t>
  </si>
  <si>
    <t>Centaur Digital Recorder S.N. 003846</t>
  </si>
  <si>
    <t>2.</t>
  </si>
  <si>
    <t>3.</t>
  </si>
  <si>
    <t>DOKUMEN ACUAN</t>
  </si>
  <si>
    <t>1.</t>
  </si>
  <si>
    <t>MK 17</t>
  </si>
  <si>
    <t>Metode Kalibrasi</t>
  </si>
  <si>
    <r>
      <rPr>
        <sz val="11"/>
        <color rgb="FF000000"/>
        <rFont val="Calibri"/>
        <charset val="134"/>
      </rPr>
      <t xml:space="preserve">Relatif </t>
    </r>
    <r>
      <rPr>
        <i/>
        <sz val="11"/>
        <color rgb="FF000000"/>
        <rFont val="Calibri"/>
        <charset val="134"/>
      </rPr>
      <t>(Sine Wave)</t>
    </r>
  </si>
  <si>
    <t>Input</t>
  </si>
  <si>
    <t>Gelombang Sinus (0,01 - 20 Hz)</t>
  </si>
  <si>
    <t>Mode Seismometer</t>
  </si>
  <si>
    <t xml:space="preserve">Petugas Kalibrasi </t>
  </si>
  <si>
    <t>Calibration rev. 5 nanometric</t>
  </si>
  <si>
    <t>Manual centaur digitizer</t>
  </si>
  <si>
    <t>Petugas Kalibrasi</t>
  </si>
  <si>
    <t>AKSELEROMETER</t>
  </si>
  <si>
    <t>Nama UUT</t>
  </si>
  <si>
    <t>Akselerograf Digital</t>
  </si>
  <si>
    <t>043</t>
  </si>
  <si>
    <t>096</t>
  </si>
  <si>
    <t>Tanggal Kalibrasi</t>
  </si>
  <si>
    <t>Merek</t>
  </si>
  <si>
    <t>Tipe</t>
  </si>
  <si>
    <t>TSA-100S</t>
  </si>
  <si>
    <t>Nomor Seri</t>
  </si>
  <si>
    <t>11-00222</t>
  </si>
  <si>
    <t>Pemilik</t>
  </si>
  <si>
    <t>Tipe Digitiser</t>
  </si>
  <si>
    <t>Kalibrator  / Alat Standar</t>
  </si>
  <si>
    <t>Tilt Table</t>
  </si>
  <si>
    <t>Tilt Table Analog</t>
  </si>
  <si>
    <t>Inclinometer</t>
  </si>
  <si>
    <t>DXL360S/3601CAF</t>
  </si>
  <si>
    <t>Absolut</t>
  </si>
  <si>
    <t>Percepatan gravitasi bumi</t>
  </si>
  <si>
    <t>Volt/bit</t>
  </si>
  <si>
    <t>Nilai Gaya Berat</t>
  </si>
  <si>
    <t>m/s²</t>
  </si>
  <si>
    <t>Nilai mgal</t>
  </si>
  <si>
    <t>Lokasi Titik Gaya Berat</t>
  </si>
  <si>
    <t>Terletak di taman alat Stasiun Meteorologi El Tari Kupang dengan nomor GBU.020</t>
  </si>
  <si>
    <t>Lokasi Titik Gaya Berat (EN)</t>
  </si>
  <si>
    <t>Located in the meteorological garden of El Tari Kupang  Meteorological Station with the point number GBU.020</t>
  </si>
  <si>
    <t>KALIBRATOR</t>
  </si>
  <si>
    <t xml:space="preserve">Merek/Type </t>
  </si>
  <si>
    <t xml:space="preserve">Nomor Seri </t>
  </si>
  <si>
    <t>Nanometrics Centaur User Manual</t>
  </si>
  <si>
    <t>BADAN METEOROLOGI KLIMATOLOGI DAN GEOFISIKA</t>
  </si>
  <si>
    <t>LABORATORIUM KALIBRASI BMKG</t>
  </si>
  <si>
    <t>Jl. Angkasa I No. 2 Jakarta 10720 Telp. : (021) 4246321-Ext 5125 , Fax. (021) 6545626</t>
  </si>
  <si>
    <t>P. O. BOX 3540 JKT, Website : http://www.bmkg.go.id</t>
  </si>
  <si>
    <t>LEMBAR KALIBRASI</t>
  </si>
  <si>
    <t>No Order/Identifikasi</t>
  </si>
  <si>
    <t>Merk</t>
  </si>
  <si>
    <t>Kalibrator / Alat Standar</t>
  </si>
  <si>
    <t>Tipe Seismometer / SN</t>
  </si>
  <si>
    <t>Digitizer</t>
  </si>
  <si>
    <t>Resolusi</t>
  </si>
  <si>
    <t>Tipe Digitiser / SN</t>
  </si>
  <si>
    <t>Full scale Voltage</t>
  </si>
  <si>
    <r>
      <rPr>
        <sz val="11"/>
        <color theme="1"/>
        <rFont val="Arial"/>
        <charset val="134"/>
      </rPr>
      <t>Suhu Ruang (</t>
    </r>
    <r>
      <rPr>
        <sz val="11"/>
        <color rgb="FF000000"/>
        <rFont val="Arial"/>
        <charset val="134"/>
      </rPr>
      <t>°C)</t>
    </r>
  </si>
  <si>
    <t>Kelembapan (%RH)</t>
  </si>
  <si>
    <t>Constanta Coil Calibration</t>
  </si>
  <si>
    <t>No</t>
  </si>
  <si>
    <t>FREKUENSI (Hz)</t>
  </si>
  <si>
    <t>AMPLITUDO (Volt)</t>
  </si>
  <si>
    <t>AMPLITUDO (Count)</t>
  </si>
  <si>
    <t>Amplitude Count (AC) (Volt)</t>
  </si>
  <si>
    <t>Average Amplitude Count (AC) (Volt)</t>
  </si>
  <si>
    <t>STDDEV Amplitude Count (AC) (Volt)</t>
  </si>
  <si>
    <t>Simulated Velocity (SV)</t>
  </si>
  <si>
    <t>SENSITIVITAS (volt/m/s)</t>
  </si>
  <si>
    <r>
      <rPr>
        <b/>
        <sz val="11"/>
        <color theme="1"/>
        <rFont val="Calibri"/>
        <charset val="134"/>
      </rPr>
      <t xml:space="preserve">AVERAGE SENSITIVITAS </t>
    </r>
    <r>
      <rPr>
        <b/>
        <sz val="11"/>
        <color rgb="FF000000"/>
        <rFont val="Calibri"/>
        <charset val="134"/>
      </rPr>
      <t xml:space="preserve">  (V/(m/s))</t>
    </r>
  </si>
  <si>
    <t>NS</t>
  </si>
  <si>
    <t>EW</t>
  </si>
  <si>
    <t>UD</t>
  </si>
  <si>
    <t>TEGANGAN INPUT (Volt)</t>
  </si>
  <si>
    <t>SENSITIVITAS</t>
  </si>
  <si>
    <t xml:space="preserve">UNC </t>
  </si>
  <si>
    <t>UNC</t>
  </si>
  <si>
    <t>(V/(m/s))</t>
  </si>
  <si>
    <t>Budget yang diajukan laboratorium</t>
  </si>
  <si>
    <t>Frekuensi (Hz)</t>
  </si>
  <si>
    <t>Amplitudo (V)</t>
  </si>
  <si>
    <t>Nilai Maksimum</t>
  </si>
  <si>
    <t>%</t>
  </si>
  <si>
    <t>Budget Final</t>
  </si>
  <si>
    <t>UNC Perhitungan</t>
  </si>
  <si>
    <t>UNC Final</t>
  </si>
  <si>
    <t>z``````````````````dsa</t>
  </si>
  <si>
    <t>Pembuat Sertifikat</t>
  </si>
  <si>
    <t>Diperiksa oleh</t>
  </si>
  <si>
    <t>Nilai Mass Centerring</t>
  </si>
  <si>
    <t>Different</t>
  </si>
  <si>
    <t>SD</t>
  </si>
  <si>
    <t>Average</t>
  </si>
  <si>
    <t>UNC (%)</t>
  </si>
  <si>
    <t>Sebelum Kalibrasi</t>
  </si>
  <si>
    <t>Sesudah Kalibrasi</t>
  </si>
  <si>
    <t xml:space="preserve">FPA 03-02-LK Rev.4
</t>
  </si>
  <si>
    <t>(Kop dan alamat Laboratorium Kalibrasi  pemohon akreditasi)</t>
  </si>
  <si>
    <t>Form A</t>
  </si>
  <si>
    <r>
      <rPr>
        <b/>
        <i/>
        <sz val="11"/>
        <rFont val="Arial"/>
        <charset val="134"/>
      </rPr>
      <t>Uncertainty Budget</t>
    </r>
    <r>
      <rPr>
        <b/>
        <sz val="11"/>
        <rFont val="Arial"/>
        <charset val="134"/>
      </rPr>
      <t xml:space="preserve"> sebagai Pendukung Kemampuan Kalibrasi dan Pengukuran (CMC)</t>
    </r>
  </si>
  <si>
    <t>Uc(|S|)</t>
  </si>
  <si>
    <t>Unc Sensitivity</t>
  </si>
  <si>
    <t>1. Ketidakpastian dari Amplitudo Count (AC)</t>
  </si>
  <si>
    <t>Nama laboratorium</t>
  </si>
  <si>
    <t>_______________________________________________________________________________________</t>
  </si>
  <si>
    <t>C</t>
  </si>
  <si>
    <t>Konstata Koil Kalibrasi</t>
  </si>
  <si>
    <t>2. Sumber Ketidakpastian Coil Kalibrasi (C )</t>
  </si>
  <si>
    <t>Alamat</t>
  </si>
  <si>
    <t>f</t>
  </si>
  <si>
    <t>3. Sumber Ketidapastian Frekuensi Gelombang Sinus Komponen NS, EW, dan UD</t>
  </si>
  <si>
    <t>V</t>
  </si>
  <si>
    <t>Amplitudo (Volt)</t>
  </si>
  <si>
    <t>4. Sumber Ketidapastian Amplitudo Gelombang Sinus Komponen NS, EW, dan UD</t>
  </si>
  <si>
    <r>
      <rPr>
        <b/>
        <i/>
        <sz val="11"/>
        <rFont val="Arial"/>
        <charset val="134"/>
      </rPr>
      <t>UNCERTAINTY BUDGET</t>
    </r>
    <r>
      <rPr>
        <b/>
        <sz val="11"/>
        <rFont val="Arial"/>
        <charset val="134"/>
      </rPr>
      <t xml:space="preserve"> SEBAGAI PENDUKUNG KLAIM CMC</t>
    </r>
  </si>
  <si>
    <t>AC</t>
  </si>
  <si>
    <t>Amplitudo Count Output</t>
  </si>
  <si>
    <t>5. Ketidakpastian Dari Pengulangan Pengukuran tegangan massa sebelum dengan sesudah kalibrasi (Repeatability) (Ui)</t>
  </si>
  <si>
    <t>Vm</t>
  </si>
  <si>
    <t>Mass centering</t>
  </si>
  <si>
    <t>Kelompok Pengukuran</t>
  </si>
  <si>
    <t>: Seismometer</t>
  </si>
  <si>
    <t>bit</t>
  </si>
  <si>
    <t>Besaran yang diukur</t>
  </si>
  <si>
    <t>: Sensitivitas Komponen NS</t>
  </si>
  <si>
    <t>Jenis alat yang dikalibrasi</t>
  </si>
  <si>
    <t>: Seismometer 120P</t>
  </si>
  <si>
    <t>Standar yang digunakan</t>
  </si>
  <si>
    <t>: Digitiser/Nanometrics/Centaur Digital Recorder/3846</t>
  </si>
  <si>
    <t>Model matematis pengukuran</t>
  </si>
  <si>
    <t>: MK 17</t>
  </si>
  <si>
    <t xml:space="preserve">Titik Ukur  </t>
  </si>
  <si>
    <t>Tegangan</t>
  </si>
  <si>
    <t>Hz</t>
  </si>
  <si>
    <t>Frekuensi</t>
  </si>
  <si>
    <t>Komponen</t>
  </si>
  <si>
    <t>Satuan</t>
  </si>
  <si>
    <t>Distribusi</t>
  </si>
  <si>
    <t>U</t>
  </si>
  <si>
    <t>Pembagi (k)</t>
  </si>
  <si>
    <t xml:space="preserve">vi </t>
  </si>
  <si>
    <t>ui</t>
  </si>
  <si>
    <t>ci</t>
  </si>
  <si>
    <t>ci.ui</t>
  </si>
  <si>
    <r>
      <rPr>
        <sz val="10"/>
        <rFont val="Arial"/>
        <charset val="134"/>
      </rPr>
      <t>(ci.ui)</t>
    </r>
    <r>
      <rPr>
        <vertAlign val="superscript"/>
        <sz val="10"/>
        <rFont val="Arial"/>
        <charset val="134"/>
      </rPr>
      <t>2</t>
    </r>
  </si>
  <si>
    <r>
      <rPr>
        <sz val="10"/>
        <rFont val="Arial"/>
        <charset val="134"/>
      </rPr>
      <t>(ci.ui)</t>
    </r>
    <r>
      <rPr>
        <vertAlign val="superscript"/>
        <sz val="10"/>
        <rFont val="Arial"/>
        <charset val="134"/>
      </rPr>
      <t>4</t>
    </r>
    <r>
      <rPr>
        <sz val="11"/>
        <color theme="1"/>
        <rFont val="Calibri"/>
        <charset val="134"/>
        <scheme val="minor"/>
      </rPr>
      <t>/vi</t>
    </r>
  </si>
  <si>
    <t>Pengulangan Pengukuran</t>
  </si>
  <si>
    <t>Normal</t>
  </si>
  <si>
    <t>Akurasi AC</t>
  </si>
  <si>
    <t>Rect</t>
  </si>
  <si>
    <t>Resolusi AC</t>
  </si>
  <si>
    <t>Akurasi C</t>
  </si>
  <si>
    <t>V/(m/s^2)</t>
  </si>
  <si>
    <t>Sertifikat Kalibrasi F</t>
  </si>
  <si>
    <t>Sertifikat Kalibrasi V</t>
  </si>
  <si>
    <t>Pengulangan Pengukuran Mass Centering</t>
  </si>
  <si>
    <t>Sums</t>
  </si>
  <si>
    <t>Ketidakpastian Gabungan (uc)</t>
  </si>
  <si>
    <t>Derajat Kebebasan Efektif (Veff)</t>
  </si>
  <si>
    <t>Faktor Cakupan t-student for Veff dan CL 95%</t>
  </si>
  <si>
    <r>
      <rPr>
        <sz val="10"/>
        <rFont val="Arial"/>
        <charset val="134"/>
      </rPr>
      <t>Ketidakpastian bentangan (U</t>
    </r>
    <r>
      <rPr>
        <vertAlign val="subscript"/>
        <sz val="10"/>
        <rFont val="Arial"/>
        <charset val="134"/>
      </rPr>
      <t>95</t>
    </r>
    <r>
      <rPr>
        <sz val="11"/>
        <color theme="1"/>
        <rFont val="Calibri"/>
        <charset val="134"/>
        <scheme val="minor"/>
      </rPr>
      <t>)</t>
    </r>
  </si>
  <si>
    <r>
      <rPr>
        <sz val="10"/>
        <rFont val="Arial"/>
        <charset val="134"/>
      </rPr>
      <t>Ketidakpastian bentangan (U</t>
    </r>
    <r>
      <rPr>
        <vertAlign val="subscript"/>
        <sz val="10"/>
        <rFont val="Arial"/>
        <charset val="134"/>
      </rPr>
      <t>95</t>
    </r>
    <r>
      <rPr>
        <sz val="11"/>
        <color theme="1"/>
        <rFont val="Calibri"/>
        <charset val="134"/>
        <scheme val="minor"/>
      </rPr>
      <t>) %</t>
    </r>
  </si>
  <si>
    <t>: Sensitivitas Komponen EW</t>
  </si>
  <si>
    <t>: Sensitivitas Komponen UD</t>
  </si>
  <si>
    <t>Mass Center</t>
  </si>
  <si>
    <t>5 mnt</t>
  </si>
  <si>
    <t>W</t>
  </si>
  <si>
    <t>avg</t>
  </si>
  <si>
    <t>u repeat</t>
  </si>
  <si>
    <t>unc %</t>
  </si>
  <si>
    <t>LAPORAN KALIBRASI PERALATAN GEOFISIKA</t>
  </si>
  <si>
    <t>TAHUN: 2023</t>
  </si>
  <si>
    <t>A.</t>
  </si>
  <si>
    <t>1. Stasiun</t>
  </si>
  <si>
    <t>2. Kode</t>
  </si>
  <si>
    <t>3. Koordinat</t>
  </si>
  <si>
    <t>: Lintang</t>
  </si>
  <si>
    <t>Bujur</t>
  </si>
  <si>
    <t xml:space="preserve">  Elevasi</t>
  </si>
  <si>
    <t>4. Alamat</t>
  </si>
  <si>
    <t>5. Telepon/Fax</t>
  </si>
  <si>
    <t>6. E-mail</t>
  </si>
  <si>
    <t>B.</t>
  </si>
  <si>
    <t>1. Surat Tugas</t>
  </si>
  <si>
    <t>i.</t>
  </si>
  <si>
    <t>2. Pelaksana</t>
  </si>
  <si>
    <t>Pangkat/Gol</t>
  </si>
  <si>
    <t>Jabatan</t>
  </si>
  <si>
    <t>Unit Organisasi</t>
  </si>
  <si>
    <t>ii.</t>
  </si>
  <si>
    <t>iii.</t>
  </si>
  <si>
    <t>iv.</t>
  </si>
  <si>
    <t>C.</t>
  </si>
  <si>
    <t>No. Order / Identifikasi</t>
  </si>
  <si>
    <t>Merk Seismometer</t>
  </si>
  <si>
    <t>v.</t>
  </si>
  <si>
    <t>vi.</t>
  </si>
  <si>
    <t>vii.</t>
  </si>
  <si>
    <t>Suhu / Kelembapan</t>
  </si>
  <si>
    <t>viii.</t>
  </si>
  <si>
    <t>ix.</t>
  </si>
  <si>
    <t>D.</t>
  </si>
  <si>
    <t>PELAKSANAAN KALIBRASI SEISMOMETER</t>
  </si>
  <si>
    <t xml:space="preserve">1. </t>
  </si>
  <si>
    <t>Kondisi Awal</t>
  </si>
  <si>
    <t>Seismometer terpasang pada pier</t>
  </si>
  <si>
    <t>(a)</t>
  </si>
  <si>
    <t>(b)</t>
  </si>
  <si>
    <t>Kalibrasi</t>
  </si>
  <si>
    <t>Output Sinyal Kalibrasi</t>
  </si>
  <si>
    <t>Gambar 2. Output Sinyal Kalibrasi Gelombang Sinusoida (0,01-20 Hz)</t>
  </si>
  <si>
    <t>Hasil Perhitungan Sensitivitas</t>
  </si>
  <si>
    <t>Dari perhitungan data-data seisgram kalibrasi, didapat hasil Sensitivitas yang dapat dilihat pada tabel 1 dan disajikan dalam bentuk grafik respon frekuensi pada gambar 3.</t>
  </si>
  <si>
    <t>Tabel 1. Nilai Sensitivitas Tiap Frekuensi</t>
  </si>
  <si>
    <t>Gambar 3. Grafik Respon Frekuensi</t>
  </si>
  <si>
    <t>E.</t>
  </si>
  <si>
    <t>KETERANGAN LAIN</t>
  </si>
  <si>
    <t xml:space="preserve">Lokasi site berada sekitar bandara. Akibatnya terdapat noise lingkungan.
</t>
  </si>
  <si>
    <t>F.</t>
  </si>
  <si>
    <t>KESIMPULAN DAN SARAN</t>
  </si>
  <si>
    <t>Kesimpulan</t>
  </si>
  <si>
    <t>Saran</t>
  </si>
  <si>
    <t>Pemeliharaan secara rutin untuk menjaga kebersihan shelter</t>
  </si>
  <si>
    <t>G.</t>
  </si>
  <si>
    <t>LAMPIRAN - LAMPIRAN</t>
  </si>
  <si>
    <t>Dokumentasi Kegiatan</t>
  </si>
  <si>
    <t>Pelaksana</t>
  </si>
  <si>
    <t>Mengetahui</t>
  </si>
  <si>
    <t>Kepala Stasiun Meteorologi Biak</t>
  </si>
  <si>
    <t>Persiapan kalibrasi</t>
  </si>
  <si>
    <t>site Biak</t>
  </si>
  <si>
    <t>SERTIFIKAT KALIBRASI</t>
  </si>
  <si>
    <t>CALIBRATION CERTIFICATE</t>
  </si>
  <si>
    <t>IDENTITAS ALAT</t>
  </si>
  <si>
    <t>Instrument Details</t>
  </si>
  <si>
    <t xml:space="preserve">   Nama Alat</t>
  </si>
  <si>
    <t xml:space="preserve">    Instrument Name</t>
  </si>
  <si>
    <t xml:space="preserve">   Merek Pabrik</t>
  </si>
  <si>
    <t xml:space="preserve">    Manufacturer</t>
  </si>
  <si>
    <t xml:space="preserve">   Tipe / Nomor Seri</t>
  </si>
  <si>
    <t xml:space="preserve">    Type / Serial Number</t>
  </si>
  <si>
    <t xml:space="preserve">   Lain-lain</t>
  </si>
  <si>
    <t>: -</t>
  </si>
  <si>
    <t xml:space="preserve">    Others</t>
  </si>
  <si>
    <t>Owner Identification</t>
  </si>
  <si>
    <t xml:space="preserve">   Nama</t>
  </si>
  <si>
    <t xml:space="preserve">   Designation</t>
  </si>
  <si>
    <t xml:space="preserve">   Alamat</t>
  </si>
  <si>
    <t xml:space="preserve">   Address</t>
  </si>
  <si>
    <t>Sertifikat ini terdiri atas 4 (empat) halaman</t>
  </si>
  <si>
    <t xml:space="preserve">This certificate comprises of  pages </t>
  </si>
  <si>
    <t>Date of issue</t>
  </si>
  <si>
    <t>Jl. Angkasa I No. 02 Kemayoran Jakarta Pusat</t>
  </si>
  <si>
    <t>Tlp. 021-4246321 Ext. 5125; Fax : 021-6545626; P.O. Box 3540 Jkt; Website : http: //www.bmkg.go.id</t>
  </si>
  <si>
    <t>Dokumen ini telah ditandatangani secara elektronik menggunakan sertifikat elektronik</t>
  </si>
  <si>
    <t>yang diterbitkan oleh Balai Sertifikasi Elektronik (BSrE), Badan Siber dan Sandi Negara</t>
  </si>
  <si>
    <t>F/IKK 7.8.1</t>
  </si>
  <si>
    <t>Edisi/Revisi : 10/0</t>
  </si>
  <si>
    <t>No. Sertifikat /</t>
  </si>
  <si>
    <t>Certificate Number</t>
  </si>
  <si>
    <t>No. Order /</t>
  </si>
  <si>
    <t>Order Number</t>
  </si>
  <si>
    <t>Halaman /</t>
  </si>
  <si>
    <t>: 2 dari 4</t>
  </si>
  <si>
    <t>Page</t>
  </si>
  <si>
    <r>
      <rPr>
        <b/>
        <sz val="11"/>
        <color theme="1"/>
        <rFont val="Arial"/>
        <charset val="134"/>
      </rPr>
      <t xml:space="preserve">Nama Sensor / </t>
    </r>
    <r>
      <rPr>
        <b/>
        <i/>
        <sz val="8"/>
        <color theme="1"/>
        <rFont val="Arial"/>
        <charset val="134"/>
      </rPr>
      <t>Instrument Name</t>
    </r>
  </si>
  <si>
    <r>
      <rPr>
        <b/>
        <sz val="11"/>
        <color theme="1"/>
        <rFont val="Arial"/>
        <charset val="134"/>
      </rPr>
      <t xml:space="preserve">Merek Sensor / </t>
    </r>
    <r>
      <rPr>
        <b/>
        <i/>
        <sz val="8"/>
        <color theme="1"/>
        <rFont val="Arial"/>
        <charset val="134"/>
      </rPr>
      <t>Manufacturer</t>
    </r>
  </si>
  <si>
    <r>
      <rPr>
        <b/>
        <sz val="11"/>
        <color theme="1"/>
        <rFont val="Arial"/>
        <charset val="134"/>
      </rPr>
      <t xml:space="preserve">Tipe &amp; No. Seri / </t>
    </r>
    <r>
      <rPr>
        <b/>
        <i/>
        <sz val="8"/>
        <color theme="1"/>
        <rFont val="Arial"/>
        <charset val="134"/>
      </rPr>
      <t>Type &amp;</t>
    </r>
    <r>
      <rPr>
        <b/>
        <sz val="11"/>
        <color theme="1"/>
        <rFont val="Arial"/>
        <charset val="134"/>
      </rPr>
      <t xml:space="preserve"> </t>
    </r>
    <r>
      <rPr>
        <b/>
        <i/>
        <sz val="8"/>
        <color theme="1"/>
        <rFont val="Arial"/>
        <charset val="134"/>
      </rPr>
      <t>Serial Number</t>
    </r>
  </si>
  <si>
    <r>
      <rPr>
        <b/>
        <sz val="11"/>
        <color theme="1"/>
        <rFont val="Arial"/>
        <charset val="134"/>
      </rPr>
      <t xml:space="preserve">Tanggal Masuk / </t>
    </r>
    <r>
      <rPr>
        <b/>
        <i/>
        <sz val="8"/>
        <color theme="1"/>
        <rFont val="Arial"/>
        <charset val="134"/>
      </rPr>
      <t>Registered Date</t>
    </r>
  </si>
  <si>
    <r>
      <rPr>
        <b/>
        <sz val="11"/>
        <color theme="1"/>
        <rFont val="Arial"/>
        <charset val="134"/>
      </rPr>
      <t xml:space="preserve">Tanggal Kalibrasi / </t>
    </r>
    <r>
      <rPr>
        <b/>
        <i/>
        <sz val="8"/>
        <color theme="1"/>
        <rFont val="Arial"/>
        <charset val="134"/>
      </rPr>
      <t>Calibration Date</t>
    </r>
  </si>
  <si>
    <r>
      <rPr>
        <b/>
        <sz val="11"/>
        <color theme="1"/>
        <rFont val="Arial"/>
        <charset val="134"/>
      </rPr>
      <t xml:space="preserve">Tempat Kalibrasi / </t>
    </r>
    <r>
      <rPr>
        <b/>
        <i/>
        <sz val="8"/>
        <color theme="1"/>
        <rFont val="Arial"/>
        <charset val="134"/>
      </rPr>
      <t>Calibration Place</t>
    </r>
  </si>
  <si>
    <r>
      <rPr>
        <b/>
        <u/>
        <sz val="11"/>
        <color theme="1"/>
        <rFont val="Arial"/>
        <charset val="134"/>
      </rPr>
      <t>Kondisi Ruang /</t>
    </r>
    <r>
      <rPr>
        <b/>
        <i/>
        <u/>
        <sz val="8"/>
        <color theme="1"/>
        <rFont val="Arial"/>
        <charset val="134"/>
      </rPr>
      <t xml:space="preserve"> Environment</t>
    </r>
  </si>
  <si>
    <r>
      <rPr>
        <b/>
        <sz val="11"/>
        <color theme="1"/>
        <rFont val="Arial"/>
        <charset val="134"/>
      </rPr>
      <t xml:space="preserve">Suhu Ruang / </t>
    </r>
    <r>
      <rPr>
        <b/>
        <i/>
        <sz val="8"/>
        <color theme="1"/>
        <rFont val="Arial"/>
        <charset val="134"/>
      </rPr>
      <t>Room Temperature</t>
    </r>
  </si>
  <si>
    <r>
      <rPr>
        <b/>
        <sz val="11"/>
        <color theme="1"/>
        <rFont val="Arial"/>
        <charset val="134"/>
      </rPr>
      <t xml:space="preserve">Kelembapan / </t>
    </r>
    <r>
      <rPr>
        <b/>
        <i/>
        <sz val="8"/>
        <color theme="1"/>
        <rFont val="Arial"/>
        <charset val="134"/>
      </rPr>
      <t>Relative Humidity</t>
    </r>
  </si>
  <si>
    <r>
      <rPr>
        <b/>
        <u/>
        <sz val="11"/>
        <color theme="1"/>
        <rFont val="Arial"/>
        <charset val="134"/>
      </rPr>
      <t xml:space="preserve">HASIL KALIBRASI / </t>
    </r>
    <r>
      <rPr>
        <b/>
        <i/>
        <u/>
        <sz val="8"/>
        <color theme="1"/>
        <rFont val="Arial"/>
        <charset val="134"/>
      </rPr>
      <t>CALIBRATION RESULT</t>
    </r>
  </si>
  <si>
    <t>F/IKK 7.8.2</t>
  </si>
  <si>
    <t>: 3 dari 4</t>
  </si>
  <si>
    <r>
      <rPr>
        <b/>
        <sz val="11"/>
        <color theme="1"/>
        <rFont val="Arial"/>
        <charset val="134"/>
      </rPr>
      <t>Akhir dari Tes</t>
    </r>
    <r>
      <rPr>
        <b/>
        <i/>
        <sz val="11"/>
        <color theme="1"/>
        <rFont val="Arial"/>
        <charset val="134"/>
      </rPr>
      <t xml:space="preserve"> /</t>
    </r>
    <r>
      <rPr>
        <b/>
        <i/>
        <sz val="9"/>
        <color theme="1"/>
        <rFont val="Arial"/>
        <charset val="134"/>
      </rPr>
      <t xml:space="preserve"> End of Test</t>
    </r>
  </si>
  <si>
    <t>: 4 dari 4</t>
  </si>
  <si>
    <r>
      <rPr>
        <b/>
        <u/>
        <sz val="11"/>
        <color theme="1"/>
        <rFont val="Arial"/>
        <charset val="134"/>
      </rPr>
      <t xml:space="preserve">Catatan / </t>
    </r>
    <r>
      <rPr>
        <b/>
        <i/>
        <u/>
        <sz val="8"/>
        <color theme="1"/>
        <rFont val="Arial"/>
        <charset val="134"/>
      </rPr>
      <t>Notes</t>
    </r>
    <r>
      <rPr>
        <b/>
        <i/>
        <u/>
        <sz val="11"/>
        <color theme="1"/>
        <rFont val="Arial"/>
        <charset val="134"/>
      </rPr>
      <t>:</t>
    </r>
  </si>
  <si>
    <r>
      <rPr>
        <b/>
        <sz val="11"/>
        <color theme="1"/>
        <rFont val="Arial"/>
        <charset val="134"/>
      </rPr>
      <t xml:space="preserve">Standar Kalibrasi / </t>
    </r>
    <r>
      <rPr>
        <b/>
        <i/>
        <sz val="8"/>
        <color theme="1"/>
        <rFont val="Arial"/>
        <charset val="134"/>
      </rPr>
      <t>Calibration Standard</t>
    </r>
    <r>
      <rPr>
        <b/>
        <sz val="11"/>
        <color theme="1"/>
        <rFont val="Arial"/>
        <charset val="134"/>
      </rPr>
      <t xml:space="preserve"> </t>
    </r>
  </si>
  <si>
    <r>
      <rPr>
        <b/>
        <sz val="11"/>
        <color theme="1"/>
        <rFont val="Arial"/>
        <charset val="134"/>
      </rPr>
      <t xml:space="preserve">Tertelusur Ke SI melalui / </t>
    </r>
    <r>
      <rPr>
        <b/>
        <i/>
        <sz val="8"/>
        <color theme="1"/>
        <rFont val="Arial"/>
        <charset val="134"/>
      </rPr>
      <t>Traceable to SI through</t>
    </r>
    <r>
      <rPr>
        <b/>
        <i/>
        <sz val="9"/>
        <color theme="1"/>
        <rFont val="Arial"/>
        <charset val="134"/>
      </rPr>
      <t xml:space="preserve"> </t>
    </r>
  </si>
  <si>
    <t xml:space="preserve">: 1. Institute of Metrology of Bosnia and 
</t>
  </si>
  <si>
    <r>
      <rPr>
        <b/>
        <sz val="11"/>
        <color theme="0"/>
        <rFont val="Arial"/>
        <charset val="134"/>
      </rPr>
      <t>:</t>
    </r>
    <r>
      <rPr>
        <b/>
        <sz val="11"/>
        <color theme="1"/>
        <rFont val="Arial"/>
        <charset val="134"/>
      </rPr>
      <t xml:space="preserve"> Herzegovina</t>
    </r>
  </si>
  <si>
    <r>
      <rPr>
        <b/>
        <sz val="11"/>
        <color theme="0"/>
        <rFont val="Arial"/>
        <charset val="134"/>
      </rPr>
      <t>:</t>
    </r>
    <r>
      <rPr>
        <b/>
        <sz val="11"/>
        <color theme="1"/>
        <rFont val="Arial"/>
        <charset val="134"/>
      </rPr>
      <t xml:space="preserve"> 2. Labotratorium SNSU</t>
    </r>
  </si>
  <si>
    <r>
      <rPr>
        <b/>
        <sz val="11"/>
        <color theme="1"/>
        <rFont val="Arial"/>
        <charset val="134"/>
      </rPr>
      <t xml:space="preserve">Metode Kalibrasi / </t>
    </r>
    <r>
      <rPr>
        <b/>
        <i/>
        <sz val="8"/>
        <color theme="1"/>
        <rFont val="Arial"/>
        <charset val="134"/>
      </rPr>
      <t xml:space="preserve">Calibration Standard  </t>
    </r>
    <r>
      <rPr>
        <b/>
        <sz val="11"/>
        <color theme="1"/>
        <rFont val="Arial"/>
        <charset val="134"/>
      </rPr>
      <t>: Kalibrasi dilaksanakan dengan metode kalibrasi gelombang sinus, yaitu menginputkan sinyal sinus dengan frekuensi dan amplitudo yang diketahui ke kumparan kalibrasi seismometer, kemudian menganalisis outputnya</t>
    </r>
    <r>
      <rPr>
        <b/>
        <sz val="10"/>
        <color theme="1"/>
        <rFont val="Arial"/>
        <charset val="134"/>
      </rPr>
      <t xml:space="preserve">. / </t>
    </r>
    <r>
      <rPr>
        <b/>
        <i/>
        <sz val="10"/>
        <color rgb="FF212121"/>
        <rFont val="Arial"/>
        <charset val="134"/>
      </rPr>
      <t>The calibration is carried out by a sine wave calibration method, which inputs a sine signal with the known frequency and amplitude to the seismometer calibration coil, then analyzes its output.</t>
    </r>
  </si>
  <si>
    <r>
      <rPr>
        <b/>
        <sz val="11"/>
        <color theme="1"/>
        <rFont val="Arial"/>
        <charset val="134"/>
      </rPr>
      <t xml:space="preserve">Dokumen Acuan / </t>
    </r>
    <r>
      <rPr>
        <b/>
        <i/>
        <sz val="8"/>
        <color theme="1"/>
        <rFont val="Arial"/>
        <charset val="134"/>
      </rPr>
      <t>Reference Document</t>
    </r>
  </si>
  <si>
    <r>
      <rPr>
        <b/>
        <sz val="11"/>
        <color theme="1"/>
        <rFont val="Arial"/>
        <charset val="134"/>
      </rPr>
      <t xml:space="preserve">Sertifikat ini hanya berlaku untuk peralatan dengan identitas yang dinyatakan di atas / </t>
    </r>
    <r>
      <rPr>
        <b/>
        <i/>
        <sz val="8"/>
        <color theme="1"/>
        <rFont val="Arial"/>
        <charset val="134"/>
      </rPr>
      <t>This certificate only applies to equipment with the identity stated above.</t>
    </r>
  </si>
  <si>
    <r>
      <rPr>
        <b/>
        <sz val="11"/>
        <color theme="1"/>
        <rFont val="Arial"/>
        <charset val="134"/>
      </rPr>
      <t xml:space="preserve">Ketidakpastian pengukuran dinyatakan pada tingkat kepercayaan tidak kurang dari 95 % dengan faktor cakupan k = 2 / </t>
    </r>
    <r>
      <rPr>
        <b/>
        <i/>
        <sz val="8"/>
        <color theme="1"/>
        <rFont val="Arial"/>
        <charset val="134"/>
      </rPr>
      <t>Uncertainty of measurement is expressed at a confidence level of no less than 95 % with coverage factor k = 2</t>
    </r>
  </si>
  <si>
    <r>
      <rPr>
        <b/>
        <i/>
        <sz val="10"/>
        <color theme="1"/>
        <rFont val="Arial"/>
        <charset val="134"/>
      </rPr>
      <t xml:space="preserve">Akhir dari Sertifikat / </t>
    </r>
    <r>
      <rPr>
        <b/>
        <i/>
        <sz val="8"/>
        <color theme="1"/>
        <rFont val="Arial"/>
        <charset val="134"/>
      </rPr>
      <t>End of Certificate</t>
    </r>
  </si>
  <si>
    <t>SUHU</t>
  </si>
  <si>
    <t>RH</t>
  </si>
  <si>
    <t>MAX</t>
  </si>
  <si>
    <t>MIN</t>
  </si>
  <si>
    <t>AVERAGE</t>
  </si>
  <si>
    <t>KOREKSI STD</t>
  </si>
  <si>
    <t>RENTANG</t>
  </si>
  <si>
    <t>suhu</t>
  </si>
  <si>
    <t>S/N 19910179</t>
  </si>
  <si>
    <t>kelembapan</t>
  </si>
  <si>
    <t>KAG 4</t>
  </si>
  <si>
    <t>nilai</t>
  </si>
  <si>
    <t>koreksi</t>
  </si>
  <si>
    <t>unc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</si>
</sst>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_-;\-* #,##0.00_-;_-* &quot;-&quot;??_-;_-@_-"/>
    <numFmt numFmtId="179" formatCode="#,##0.0;\-#,##0.0"/>
    <numFmt numFmtId="180" formatCode="0.0"/>
    <numFmt numFmtId="181" formatCode="0.0000"/>
    <numFmt numFmtId="182" formatCode="#,##0.0_ ;\-#,##0.0\ "/>
    <numFmt numFmtId="183" formatCode="dd/mm/yyyy\ hh:mm:ss;@"/>
    <numFmt numFmtId="184" formatCode="0.000"/>
    <numFmt numFmtId="185" formatCode="0.000E+00"/>
    <numFmt numFmtId="186" formatCode="0.00000000000"/>
  </numFmts>
  <fonts count="8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Tahoma"/>
      <charset val="134"/>
    </font>
    <font>
      <b/>
      <sz val="20"/>
      <color theme="1"/>
      <name val="Arial"/>
      <charset val="134"/>
    </font>
    <font>
      <b/>
      <i/>
      <sz val="9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theme="1"/>
      <name val="Arial"/>
      <charset val="134"/>
    </font>
    <font>
      <sz val="11"/>
      <color theme="1"/>
      <name val="Arial"/>
      <charset val="134"/>
    </font>
    <font>
      <b/>
      <i/>
      <sz val="8"/>
      <color theme="1"/>
      <name val="Arial"/>
      <charset val="134"/>
    </font>
    <font>
      <b/>
      <sz val="10"/>
      <color theme="1"/>
      <name val="Arial"/>
      <charset val="134"/>
    </font>
    <font>
      <sz val="6"/>
      <color theme="1"/>
      <name val="Arial"/>
      <charset val="134"/>
    </font>
    <font>
      <sz val="11"/>
      <name val="Calibri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b/>
      <i/>
      <sz val="11"/>
      <color theme="1"/>
      <name val="Arial"/>
      <charset val="134"/>
    </font>
    <font>
      <b/>
      <i/>
      <sz val="10"/>
      <color theme="1"/>
      <name val="Arial"/>
      <charset val="134"/>
    </font>
    <font>
      <b/>
      <sz val="12"/>
      <color theme="1"/>
      <name val="Arial"/>
      <charset val="134"/>
    </font>
    <font>
      <b/>
      <u/>
      <sz val="12"/>
      <color theme="1"/>
      <name val="Arial"/>
      <charset val="134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u/>
      <sz val="12"/>
      <color rgb="FFFF0000"/>
      <name val="Arial"/>
      <charset val="134"/>
    </font>
    <font>
      <sz val="12"/>
      <color rgb="FFFF0000"/>
      <name val="Arial"/>
      <charset val="134"/>
    </font>
    <font>
      <sz val="10"/>
      <color theme="1"/>
      <name val="Calibri"/>
      <charset val="134"/>
      <scheme val="minor"/>
    </font>
    <font>
      <i/>
      <sz val="12"/>
      <name val="Arial"/>
      <charset val="134"/>
    </font>
    <font>
      <sz val="18"/>
      <name val="Arial"/>
      <charset val="134"/>
    </font>
    <font>
      <b/>
      <i/>
      <sz val="11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i/>
      <sz val="10"/>
      <name val="Arial"/>
      <charset val="134"/>
    </font>
    <font>
      <b/>
      <sz val="8"/>
      <name val="Arial"/>
      <charset val="134"/>
    </font>
    <font>
      <b/>
      <sz val="11"/>
      <color theme="1"/>
      <name val="Calibri"/>
      <charset val="134"/>
    </font>
    <font>
      <i/>
      <sz val="11"/>
      <color theme="1"/>
      <name val="Arial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  <scheme val="minor"/>
    </font>
    <font>
      <b/>
      <sz val="20"/>
      <name val="Calibri"/>
      <charset val="134"/>
      <scheme val="major"/>
    </font>
    <font>
      <b/>
      <sz val="1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i/>
      <sz val="11"/>
      <color rgb="FF000000"/>
      <name val="Calibri"/>
      <charset val="134"/>
    </font>
    <font>
      <sz val="10"/>
      <color indexed="8"/>
      <name val="Arial"/>
      <charset val="134"/>
    </font>
    <font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name val="Times New Roman"/>
      <charset val="134"/>
    </font>
    <font>
      <i/>
      <sz val="11"/>
      <name val="Calibri"/>
      <charset val="134"/>
      <scheme val="minor"/>
    </font>
    <font>
      <i/>
      <sz val="11"/>
      <name val="Calibri"/>
      <charset val="134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sz val="8"/>
      <color rgb="FF000000"/>
      <name val="Tahoma"/>
      <charset val="134"/>
    </font>
    <font>
      <b/>
      <i/>
      <u/>
      <sz val="8"/>
      <color theme="1"/>
      <name val="Arial"/>
      <charset val="134"/>
    </font>
    <font>
      <b/>
      <i/>
      <u/>
      <sz val="11"/>
      <color theme="1"/>
      <name val="Arial"/>
      <charset val="134"/>
    </font>
    <font>
      <b/>
      <sz val="11"/>
      <color theme="0"/>
      <name val="Arial"/>
      <charset val="134"/>
    </font>
    <font>
      <b/>
      <i/>
      <sz val="10"/>
      <color rgb="FF212121"/>
      <name val="Arial"/>
      <charset val="134"/>
    </font>
    <font>
      <b/>
      <i/>
      <sz val="11"/>
      <color rgb="FF000000"/>
      <name val="Arial"/>
      <charset val="134"/>
    </font>
    <font>
      <b/>
      <i/>
      <sz val="8"/>
      <color rgb="FF000000"/>
      <name val="Arial"/>
      <charset val="134"/>
    </font>
    <font>
      <vertAlign val="superscript"/>
      <sz val="10"/>
      <name val="Arial"/>
      <charset val="134"/>
    </font>
    <font>
      <vertAlign val="subscript"/>
      <sz val="10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rgb="FFBDD6EE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18" borderId="51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52" applyNumberFormat="0" applyFill="0" applyAlignment="0" applyProtection="0">
      <alignment vertical="center"/>
    </xf>
    <xf numFmtId="0" fontId="56" fillId="0" borderId="52" applyNumberFormat="0" applyFill="0" applyAlignment="0" applyProtection="0">
      <alignment vertical="center"/>
    </xf>
    <xf numFmtId="0" fontId="57" fillId="0" borderId="5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9" borderId="54" applyNumberFormat="0" applyAlignment="0" applyProtection="0">
      <alignment vertical="center"/>
    </xf>
    <xf numFmtId="0" fontId="59" fillId="20" borderId="55" applyNumberFormat="0" applyAlignment="0" applyProtection="0">
      <alignment vertical="center"/>
    </xf>
    <xf numFmtId="0" fontId="60" fillId="20" borderId="54" applyNumberFormat="0" applyAlignment="0" applyProtection="0">
      <alignment vertical="center"/>
    </xf>
    <xf numFmtId="0" fontId="61" fillId="21" borderId="56" applyNumberFormat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3" fillId="0" borderId="58" applyNumberFormat="0" applyFill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7" fillId="25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69" fillId="0" borderId="0" applyFont="0" applyFill="0" applyBorder="0" applyAlignment="0" applyProtection="0"/>
    <xf numFmtId="178" fontId="69" fillId="0" borderId="0" applyFont="0" applyFill="0" applyBorder="0" applyAlignment="0" applyProtection="0"/>
    <xf numFmtId="178" fontId="69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70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</cellStyleXfs>
  <cellXfs count="52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22" fontId="1" fillId="0" borderId="0" xfId="0" applyNumberFormat="1" applyFont="1"/>
    <xf numFmtId="179" fontId="0" fillId="0" borderId="0" xfId="0" applyNumberFormat="1"/>
    <xf numFmtId="180" fontId="1" fillId="0" borderId="0" xfId="0" applyNumberFormat="1" applyFont="1"/>
    <xf numFmtId="181" fontId="0" fillId="0" borderId="0" xfId="0" applyNumberFormat="1"/>
    <xf numFmtId="0" fontId="2" fillId="2" borderId="1" xfId="67" applyFill="1" applyBorder="1"/>
    <xf numFmtId="180" fontId="2" fillId="2" borderId="1" xfId="67" applyNumberFormat="1" applyFill="1" applyBorder="1"/>
    <xf numFmtId="182" fontId="2" fillId="2" borderId="1" xfId="67" applyNumberFormat="1" applyFill="1" applyBorder="1"/>
    <xf numFmtId="22" fontId="3" fillId="0" borderId="0" xfId="0" applyNumberFormat="1" applyFont="1"/>
    <xf numFmtId="0" fontId="4" fillId="0" borderId="0" xfId="0" applyFont="1"/>
    <xf numFmtId="183" fontId="5" fillId="3" borderId="2" xfId="54" applyNumberFormat="1" applyFont="1" applyFill="1" applyBorder="1" applyAlignment="1">
      <alignment horizontal="center" vertical="center" wrapText="1"/>
    </xf>
    <xf numFmtId="179" fontId="5" fillId="3" borderId="2" xfId="54" applyNumberFormat="1" applyFont="1" applyFill="1" applyBorder="1" applyAlignment="1">
      <alignment horizontal="center" vertical="center" wrapText="1"/>
    </xf>
    <xf numFmtId="179" fontId="5" fillId="4" borderId="2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39" fontId="1" fillId="0" borderId="0" xfId="0" applyNumberFormat="1" applyFont="1"/>
    <xf numFmtId="180" fontId="1" fillId="2" borderId="0" xfId="0" applyNumberFormat="1" applyFont="1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justify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/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/>
    <xf numFmtId="0" fontId="15" fillId="0" borderId="0" xfId="0" applyFont="1" applyAlignment="1">
      <alignment vertical="center"/>
    </xf>
    <xf numFmtId="0" fontId="8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center"/>
    </xf>
    <xf numFmtId="0" fontId="12" fillId="5" borderId="5" xfId="0" applyFont="1" applyFill="1" applyBorder="1" applyAlignment="1">
      <alignment horizontal="center" vertical="center" wrapText="1"/>
    </xf>
    <xf numFmtId="0" fontId="14" fillId="0" borderId="6" xfId="0" applyFont="1" applyBorder="1"/>
    <xf numFmtId="0" fontId="12" fillId="5" borderId="7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0" fontId="16" fillId="5" borderId="2" xfId="0" applyFont="1" applyFill="1" applyBorder="1" applyAlignment="1">
      <alignment horizontal="center" vertical="center"/>
    </xf>
    <xf numFmtId="0" fontId="14" fillId="0" borderId="11" xfId="0" applyFont="1" applyBorder="1"/>
    <xf numFmtId="0" fontId="14" fillId="0" borderId="12" xfId="0" applyFont="1" applyBorder="1"/>
    <xf numFmtId="0" fontId="16" fillId="5" borderId="7" xfId="0" applyFont="1" applyFill="1" applyBorder="1" applyAlignment="1">
      <alignment horizontal="center" vertical="center" wrapText="1"/>
    </xf>
    <xf numFmtId="0" fontId="14" fillId="0" borderId="13" xfId="0" applyFont="1" applyBorder="1"/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7" fillId="0" borderId="0" xfId="0" applyFont="1"/>
    <xf numFmtId="0" fontId="9" fillId="0" borderId="0" xfId="0" applyFont="1"/>
    <xf numFmtId="0" fontId="8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/>
    </xf>
    <xf numFmtId="0" fontId="3" fillId="0" borderId="0" xfId="0" applyFont="1"/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vertical="top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19" fillId="0" borderId="0" xfId="0" applyFont="1"/>
    <xf numFmtId="0" fontId="10" fillId="0" borderId="0" xfId="0" applyFont="1"/>
    <xf numFmtId="0" fontId="19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0" fillId="0" borderId="0" xfId="0" applyFont="1" applyAlignment="1">
      <alignment horizontal="center" wrapText="1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/>
    </xf>
    <xf numFmtId="0" fontId="12" fillId="5" borderId="2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21" fillId="0" borderId="0" xfId="0" applyFont="1" applyAlignment="1">
      <alignment vertical="top" wrapText="1"/>
    </xf>
    <xf numFmtId="1" fontId="0" fillId="0" borderId="0" xfId="0" applyNumberFormat="1"/>
    <xf numFmtId="0" fontId="21" fillId="0" borderId="0" xfId="0" applyFont="1" applyAlignment="1">
      <alignment horizontal="justify" vertical="top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justify" vertical="center" wrapText="1"/>
    </xf>
    <xf numFmtId="0" fontId="0" fillId="0" borderId="0" xfId="0" applyAlignment="1">
      <alignment horizontal="justify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5" fillId="0" borderId="0" xfId="66" applyFont="1"/>
    <xf numFmtId="0" fontId="1" fillId="0" borderId="0" xfId="66" applyFont="1"/>
    <xf numFmtId="0" fontId="2" fillId="6" borderId="0" xfId="66" applyFill="1"/>
    <xf numFmtId="0" fontId="2" fillId="7" borderId="0" xfId="66" applyFill="1"/>
    <xf numFmtId="0" fontId="2" fillId="0" borderId="0" xfId="66"/>
    <xf numFmtId="0" fontId="2" fillId="0" borderId="0" xfId="66" applyAlignment="1">
      <alignment vertical="top"/>
    </xf>
    <xf numFmtId="0" fontId="26" fillId="0" borderId="0" xfId="66" applyFont="1" applyAlignment="1">
      <alignment horizontal="center" vertical="top"/>
    </xf>
    <xf numFmtId="0" fontId="27" fillId="0" borderId="0" xfId="66" applyFont="1" applyAlignment="1">
      <alignment vertical="top"/>
    </xf>
    <xf numFmtId="0" fontId="28" fillId="0" borderId="0" xfId="66" applyFont="1" applyAlignment="1">
      <alignment vertical="top"/>
    </xf>
    <xf numFmtId="0" fontId="29" fillId="0" borderId="0" xfId="66" applyFont="1" applyAlignment="1">
      <alignment vertical="top"/>
    </xf>
    <xf numFmtId="0" fontId="30" fillId="2" borderId="14" xfId="66" applyFont="1" applyFill="1" applyBorder="1"/>
    <xf numFmtId="0" fontId="2" fillId="2" borderId="15" xfId="66" applyFill="1" applyBorder="1"/>
    <xf numFmtId="0" fontId="2" fillId="0" borderId="15" xfId="66" applyBorder="1"/>
    <xf numFmtId="0" fontId="31" fillId="0" borderId="0" xfId="66" applyFont="1" applyAlignment="1">
      <alignment horizontal="center" vertical="top"/>
    </xf>
    <xf numFmtId="0" fontId="2" fillId="0" borderId="16" xfId="66" applyBorder="1" applyAlignment="1">
      <alignment vertical="top"/>
    </xf>
    <xf numFmtId="0" fontId="31" fillId="0" borderId="17" xfId="66" applyFont="1" applyBorder="1" applyAlignment="1">
      <alignment vertical="top"/>
    </xf>
    <xf numFmtId="0" fontId="2" fillId="0" borderId="17" xfId="66" applyBorder="1"/>
    <xf numFmtId="0" fontId="2" fillId="0" borderId="18" xfId="62" applyBorder="1"/>
    <xf numFmtId="0" fontId="1" fillId="0" borderId="0" xfId="62" applyFont="1"/>
    <xf numFmtId="0" fontId="2" fillId="0" borderId="0" xfId="66" applyAlignment="1">
      <alignment horizontal="center" vertical="center"/>
    </xf>
    <xf numFmtId="0" fontId="0" fillId="0" borderId="18" xfId="64" applyFont="1" applyBorder="1"/>
    <xf numFmtId="2" fontId="1" fillId="0" borderId="0" xfId="64" applyNumberFormat="1" applyFont="1" applyAlignment="1">
      <alignment horizontal="right"/>
    </xf>
    <xf numFmtId="0" fontId="2" fillId="0" borderId="0" xfId="66" applyAlignment="1">
      <alignment horizontal="left" vertical="center"/>
    </xf>
    <xf numFmtId="0" fontId="25" fillId="0" borderId="19" xfId="66" applyFont="1" applyBorder="1"/>
    <xf numFmtId="0" fontId="2" fillId="0" borderId="20" xfId="66" applyBorder="1"/>
    <xf numFmtId="0" fontId="25" fillId="0" borderId="20" xfId="66" applyFont="1" applyBorder="1"/>
    <xf numFmtId="0" fontId="1" fillId="0" borderId="20" xfId="66" applyFont="1" applyBorder="1"/>
    <xf numFmtId="0" fontId="2" fillId="0" borderId="14" xfId="58" applyFont="1" applyBorder="1" applyAlignment="1">
      <alignment horizontal="center" vertical="center"/>
    </xf>
    <xf numFmtId="0" fontId="2" fillId="0" borderId="1" xfId="58" applyFont="1" applyBorder="1" applyAlignment="1">
      <alignment horizontal="center" vertical="center"/>
    </xf>
    <xf numFmtId="0" fontId="0" fillId="0" borderId="1" xfId="58" applyFont="1" applyBorder="1" applyAlignment="1">
      <alignment horizontal="center" vertical="center"/>
    </xf>
    <xf numFmtId="0" fontId="2" fillId="8" borderId="14" xfId="58" applyFont="1" applyFill="1" applyBorder="1" applyAlignment="1">
      <alignment horizontal="left" vertical="center"/>
    </xf>
    <xf numFmtId="0" fontId="2" fillId="8" borderId="1" xfId="58" applyFont="1" applyFill="1" applyBorder="1" applyAlignment="1">
      <alignment horizontal="center" vertical="center"/>
    </xf>
    <xf numFmtId="0" fontId="0" fillId="8" borderId="1" xfId="58" applyFont="1" applyFill="1" applyBorder="1" applyAlignment="1">
      <alignment horizontal="center" vertical="center" wrapText="1"/>
    </xf>
    <xf numFmtId="11" fontId="1" fillId="8" borderId="1" xfId="58" applyNumberFormat="1" applyFont="1" applyFill="1" applyBorder="1" applyAlignment="1">
      <alignment horizontal="center" vertical="center"/>
    </xf>
    <xf numFmtId="181" fontId="2" fillId="8" borderId="1" xfId="58" applyNumberFormat="1" applyFont="1" applyFill="1" applyBorder="1" applyAlignment="1">
      <alignment horizontal="center" vertical="center"/>
    </xf>
    <xf numFmtId="11" fontId="2" fillId="8" borderId="1" xfId="58" applyNumberFormat="1" applyFont="1" applyFill="1" applyBorder="1" applyAlignment="1">
      <alignment horizontal="center" vertical="center"/>
    </xf>
    <xf numFmtId="2" fontId="2" fillId="8" borderId="1" xfId="58" applyNumberFormat="1" applyFont="1" applyFill="1" applyBorder="1" applyAlignment="1">
      <alignment horizontal="center" vertical="center"/>
    </xf>
    <xf numFmtId="0" fontId="2" fillId="9" borderId="14" xfId="58" applyFont="1" applyFill="1" applyBorder="1" applyAlignment="1">
      <alignment horizontal="left" vertical="center"/>
    </xf>
    <xf numFmtId="0" fontId="2" fillId="9" borderId="1" xfId="58" applyFont="1" applyFill="1" applyBorder="1" applyAlignment="1">
      <alignment horizontal="center" vertical="center"/>
    </xf>
    <xf numFmtId="11" fontId="1" fillId="9" borderId="1" xfId="58" applyNumberFormat="1" applyFont="1" applyFill="1" applyBorder="1" applyAlignment="1">
      <alignment horizontal="center" vertical="center"/>
    </xf>
    <xf numFmtId="181" fontId="2" fillId="9" borderId="1" xfId="58" applyNumberFormat="1" applyFont="1" applyFill="1" applyBorder="1" applyAlignment="1">
      <alignment horizontal="center" vertical="center"/>
    </xf>
    <xf numFmtId="11" fontId="2" fillId="9" borderId="1" xfId="58" applyNumberFormat="1" applyFont="1" applyFill="1" applyBorder="1" applyAlignment="1">
      <alignment horizontal="center" vertical="center"/>
    </xf>
    <xf numFmtId="2" fontId="2" fillId="9" borderId="1" xfId="58" applyNumberFormat="1" applyFont="1" applyFill="1" applyBorder="1" applyAlignment="1">
      <alignment horizontal="center" vertical="center"/>
    </xf>
    <xf numFmtId="0" fontId="2" fillId="10" borderId="14" xfId="58" applyFont="1" applyFill="1" applyBorder="1" applyAlignment="1">
      <alignment horizontal="left" vertical="center"/>
    </xf>
    <xf numFmtId="0" fontId="2" fillId="10" borderId="1" xfId="58" applyFont="1" applyFill="1" applyBorder="1" applyAlignment="1">
      <alignment horizontal="center" vertical="center"/>
    </xf>
    <xf numFmtId="11" fontId="1" fillId="10" borderId="1" xfId="58" applyNumberFormat="1" applyFont="1" applyFill="1" applyBorder="1" applyAlignment="1">
      <alignment horizontal="center" vertical="center"/>
    </xf>
    <xf numFmtId="181" fontId="2" fillId="10" borderId="1" xfId="58" applyNumberFormat="1" applyFont="1" applyFill="1" applyBorder="1" applyAlignment="1">
      <alignment horizontal="center" vertical="center"/>
    </xf>
    <xf numFmtId="11" fontId="2" fillId="10" borderId="1" xfId="58" applyNumberFormat="1" applyFont="1" applyFill="1" applyBorder="1" applyAlignment="1">
      <alignment horizontal="center" vertical="center"/>
    </xf>
    <xf numFmtId="2" fontId="2" fillId="10" borderId="1" xfId="58" applyNumberFormat="1" applyFont="1" applyFill="1" applyBorder="1" applyAlignment="1">
      <alignment horizontal="center" vertical="center"/>
    </xf>
    <xf numFmtId="0" fontId="2" fillId="2" borderId="14" xfId="58" applyFont="1" applyFill="1" applyBorder="1" applyAlignment="1">
      <alignment horizontal="left" vertical="center"/>
    </xf>
    <xf numFmtId="0" fontId="2" fillId="2" borderId="1" xfId="58" applyFont="1" applyFill="1" applyBorder="1" applyAlignment="1">
      <alignment horizontal="center" vertical="center"/>
    </xf>
    <xf numFmtId="11" fontId="1" fillId="2" borderId="1" xfId="58" applyNumberFormat="1" applyFont="1" applyFill="1" applyBorder="1" applyAlignment="1">
      <alignment horizontal="center" vertical="center"/>
    </xf>
    <xf numFmtId="181" fontId="2" fillId="2" borderId="1" xfId="58" applyNumberFormat="1" applyFont="1" applyFill="1" applyBorder="1" applyAlignment="1">
      <alignment horizontal="center" vertical="center"/>
    </xf>
    <xf numFmtId="11" fontId="2" fillId="2" borderId="1" xfId="58" applyNumberFormat="1" applyFont="1" applyFill="1" applyBorder="1" applyAlignment="1">
      <alignment horizontal="center" vertical="center"/>
    </xf>
    <xf numFmtId="2" fontId="2" fillId="2" borderId="1" xfId="58" applyNumberFormat="1" applyFont="1" applyFill="1" applyBorder="1" applyAlignment="1">
      <alignment horizontal="center" vertical="center"/>
    </xf>
    <xf numFmtId="0" fontId="2" fillId="11" borderId="14" xfId="58" applyFont="1" applyFill="1" applyBorder="1" applyAlignment="1">
      <alignment horizontal="left" vertical="center" wrapText="1"/>
    </xf>
    <xf numFmtId="0" fontId="2" fillId="11" borderId="1" xfId="58" applyFont="1" applyFill="1" applyBorder="1" applyAlignment="1">
      <alignment horizontal="center" vertical="center"/>
    </xf>
    <xf numFmtId="0" fontId="0" fillId="11" borderId="1" xfId="58" applyFont="1" applyFill="1" applyBorder="1" applyAlignment="1">
      <alignment horizontal="center" vertical="center" wrapText="1"/>
    </xf>
    <xf numFmtId="11" fontId="1" fillId="11" borderId="1" xfId="58" applyNumberFormat="1" applyFont="1" applyFill="1" applyBorder="1" applyAlignment="1">
      <alignment horizontal="center" vertical="center"/>
    </xf>
    <xf numFmtId="181" fontId="2" fillId="11" borderId="1" xfId="58" applyNumberFormat="1" applyFont="1" applyFill="1" applyBorder="1" applyAlignment="1">
      <alignment horizontal="center" vertical="center"/>
    </xf>
    <xf numFmtId="11" fontId="2" fillId="11" borderId="1" xfId="58" applyNumberFormat="1" applyFont="1" applyFill="1" applyBorder="1" applyAlignment="1">
      <alignment horizontal="center" vertical="center"/>
    </xf>
    <xf numFmtId="0" fontId="2" fillId="0" borderId="1" xfId="58" applyFont="1" applyBorder="1" applyAlignment="1">
      <alignment vertical="center"/>
    </xf>
    <xf numFmtId="0" fontId="0" fillId="0" borderId="1" xfId="58" applyFont="1" applyBorder="1" applyAlignment="1">
      <alignment vertical="center"/>
    </xf>
    <xf numFmtId="0" fontId="2" fillId="12" borderId="1" xfId="58" applyFont="1" applyFill="1" applyBorder="1" applyAlignment="1">
      <alignment vertical="center"/>
    </xf>
    <xf numFmtId="0" fontId="2" fillId="0" borderId="18" xfId="64" applyFont="1" applyBorder="1"/>
    <xf numFmtId="0" fontId="32" fillId="0" borderId="0" xfId="66" applyFont="1" applyAlignment="1">
      <alignment horizontal="center" wrapText="1"/>
    </xf>
    <xf numFmtId="0" fontId="10" fillId="0" borderId="0" xfId="66" applyFont="1" applyAlignment="1">
      <alignment horizontal="left" vertical="center"/>
    </xf>
    <xf numFmtId="0" fontId="8" fillId="0" borderId="0" xfId="66" applyFont="1" applyAlignment="1">
      <alignment horizontal="center" vertical="center"/>
    </xf>
    <xf numFmtId="0" fontId="3" fillId="0" borderId="0" xfId="66" applyFont="1" applyAlignment="1">
      <alignment vertical="center"/>
    </xf>
    <xf numFmtId="0" fontId="10" fillId="0" borderId="0" xfId="66" applyFont="1" applyAlignment="1">
      <alignment vertical="center"/>
    </xf>
    <xf numFmtId="0" fontId="1" fillId="0" borderId="0" xfId="66" applyFont="1" applyAlignment="1">
      <alignment horizontal="left"/>
    </xf>
    <xf numFmtId="0" fontId="2" fillId="0" borderId="21" xfId="66" applyBorder="1"/>
    <xf numFmtId="0" fontId="2" fillId="0" borderId="22" xfId="66" applyBorder="1"/>
    <xf numFmtId="0" fontId="10" fillId="0" borderId="0" xfId="66" applyFont="1"/>
    <xf numFmtId="0" fontId="2" fillId="0" borderId="23" xfId="66" applyBorder="1"/>
    <xf numFmtId="0" fontId="3" fillId="0" borderId="0" xfId="66" applyFont="1" applyAlignment="1">
      <alignment horizontal="right" vertical="center"/>
    </xf>
    <xf numFmtId="0" fontId="33" fillId="0" borderId="0" xfId="66" applyFont="1" applyAlignment="1">
      <alignment horizontal="center" vertical="center"/>
    </xf>
    <xf numFmtId="0" fontId="25" fillId="0" borderId="23" xfId="66" applyFont="1" applyBorder="1"/>
    <xf numFmtId="0" fontId="25" fillId="0" borderId="24" xfId="66" applyFont="1" applyBorder="1"/>
    <xf numFmtId="0" fontId="2" fillId="13" borderId="14" xfId="58" applyFont="1" applyFill="1" applyBorder="1" applyAlignment="1">
      <alignment horizontal="center" vertical="center"/>
    </xf>
    <xf numFmtId="0" fontId="2" fillId="13" borderId="21" xfId="58" applyFont="1" applyFill="1" applyBorder="1" applyAlignment="1">
      <alignment horizontal="center" vertical="center"/>
    </xf>
    <xf numFmtId="0" fontId="2" fillId="0" borderId="21" xfId="58" applyFont="1" applyBorder="1" applyAlignment="1">
      <alignment horizontal="center" vertical="center"/>
    </xf>
    <xf numFmtId="184" fontId="2" fillId="12" borderId="14" xfId="58" applyNumberFormat="1" applyFont="1" applyFill="1" applyBorder="1" applyAlignment="1">
      <alignment horizontal="center" vertical="center"/>
    </xf>
    <xf numFmtId="184" fontId="2" fillId="12" borderId="21" xfId="58" applyNumberFormat="1" applyFont="1" applyFill="1" applyBorder="1" applyAlignment="1">
      <alignment horizontal="center" vertical="center"/>
    </xf>
    <xf numFmtId="10" fontId="2" fillId="12" borderId="14" xfId="58" applyNumberFormat="1" applyFont="1" applyFill="1" applyBorder="1" applyAlignment="1">
      <alignment horizontal="center" vertical="center"/>
    </xf>
    <xf numFmtId="10" fontId="2" fillId="12" borderId="21" xfId="58" applyNumberFormat="1" applyFont="1" applyFill="1" applyBorder="1" applyAlignment="1">
      <alignment horizontal="center" vertical="center"/>
    </xf>
    <xf numFmtId="10" fontId="2" fillId="10" borderId="14" xfId="58" applyNumberFormat="1" applyFont="1" applyFill="1" applyBorder="1" applyAlignment="1">
      <alignment horizontal="center" vertical="center"/>
    </xf>
    <xf numFmtId="10" fontId="2" fillId="10" borderId="21" xfId="58" applyNumberFormat="1" applyFont="1" applyFill="1" applyBorder="1" applyAlignment="1">
      <alignment horizontal="center" vertical="center"/>
    </xf>
    <xf numFmtId="0" fontId="8" fillId="0" borderId="0" xfId="66" applyFont="1" applyAlignment="1">
      <alignment horizontal="left" vertical="center"/>
    </xf>
    <xf numFmtId="0" fontId="3" fillId="0" borderId="0" xfId="66" applyFont="1" applyAlignment="1">
      <alignment vertical="center" wrapText="1"/>
    </xf>
    <xf numFmtId="0" fontId="10" fillId="0" borderId="0" xfId="66" applyFont="1" applyAlignment="1">
      <alignment horizontal="right" vertical="center" wrapText="1"/>
    </xf>
    <xf numFmtId="0" fontId="2" fillId="8" borderId="0" xfId="58" applyFont="1" applyFill="1" applyAlignment="1">
      <alignment horizontal="left" vertical="center"/>
    </xf>
    <xf numFmtId="0" fontId="1" fillId="9" borderId="0" xfId="66" applyFont="1" applyFill="1" applyAlignment="1">
      <alignment horizontal="left"/>
    </xf>
    <xf numFmtId="0" fontId="10" fillId="0" borderId="0" xfId="66" applyFont="1" applyAlignment="1">
      <alignment horizontal="left" vertical="center" wrapText="1"/>
    </xf>
    <xf numFmtId="0" fontId="2" fillId="10" borderId="0" xfId="58" applyFont="1" applyFill="1" applyAlignment="1">
      <alignment horizontal="left" vertical="center"/>
    </xf>
    <xf numFmtId="0" fontId="2" fillId="2" borderId="0" xfId="66" applyFill="1"/>
    <xf numFmtId="0" fontId="2" fillId="11" borderId="0" xfId="58" applyFont="1" applyFill="1" applyAlignment="1">
      <alignment horizontal="left" vertical="center"/>
    </xf>
    <xf numFmtId="185" fontId="10" fillId="0" borderId="0" xfId="66" applyNumberFormat="1" applyFont="1" applyAlignment="1">
      <alignment vertical="center"/>
    </xf>
    <xf numFmtId="0" fontId="3" fillId="0" borderId="0" xfId="66" applyFont="1" applyAlignment="1">
      <alignment wrapText="1"/>
    </xf>
    <xf numFmtId="0" fontId="34" fillId="0" borderId="0" xfId="66" applyFont="1" applyAlignment="1">
      <alignment vertical="center"/>
    </xf>
    <xf numFmtId="0" fontId="10" fillId="0" borderId="0" xfId="66" applyFont="1" applyAlignment="1">
      <alignment vertical="center" wrapText="1"/>
    </xf>
    <xf numFmtId="0" fontId="10" fillId="0" borderId="0" xfId="66" applyFont="1" applyAlignment="1">
      <alignment vertical="top" wrapText="1"/>
    </xf>
    <xf numFmtId="0" fontId="3" fillId="0" borderId="0" xfId="66" applyFont="1" applyAlignment="1">
      <alignment horizontal="left"/>
    </xf>
    <xf numFmtId="10" fontId="2" fillId="0" borderId="0" xfId="66" applyNumberFormat="1"/>
    <xf numFmtId="0" fontId="4" fillId="0" borderId="0" xfId="58"/>
    <xf numFmtId="0" fontId="3" fillId="0" borderId="5" xfId="58" applyFont="1" applyBorder="1"/>
    <xf numFmtId="0" fontId="3" fillId="0" borderId="6" xfId="58" applyFont="1" applyBorder="1"/>
    <xf numFmtId="0" fontId="22" fillId="0" borderId="5" xfId="58" applyFont="1" applyBorder="1" applyAlignment="1">
      <alignment horizontal="center" vertical="center"/>
    </xf>
    <xf numFmtId="0" fontId="14" fillId="0" borderId="4" xfId="58" applyFont="1" applyBorder="1"/>
    <xf numFmtId="0" fontId="3" fillId="0" borderId="9" xfId="58" applyFont="1" applyBorder="1"/>
    <xf numFmtId="0" fontId="3" fillId="0" borderId="10" xfId="58" applyFont="1" applyBorder="1"/>
    <xf numFmtId="0" fontId="22" fillId="0" borderId="9" xfId="58" applyFont="1" applyBorder="1" applyAlignment="1">
      <alignment horizontal="center" vertical="center"/>
    </xf>
    <xf numFmtId="0" fontId="10" fillId="0" borderId="9" xfId="58" applyFont="1" applyBorder="1" applyAlignment="1">
      <alignment horizontal="center" vertical="center"/>
    </xf>
    <xf numFmtId="0" fontId="10" fillId="0" borderId="9" xfId="58" applyFont="1" applyBorder="1" applyAlignment="1">
      <alignment horizontal="center"/>
    </xf>
    <xf numFmtId="0" fontId="12" fillId="0" borderId="11" xfId="58" applyFont="1" applyBorder="1" applyAlignment="1">
      <alignment horizontal="center" vertical="center"/>
    </xf>
    <xf numFmtId="0" fontId="14" fillId="0" borderId="12" xfId="58" applyFont="1" applyBorder="1"/>
    <xf numFmtId="0" fontId="14" fillId="0" borderId="3" xfId="58" applyFont="1" applyBorder="1"/>
    <xf numFmtId="0" fontId="19" fillId="0" borderId="0" xfId="58" applyFont="1" applyAlignment="1">
      <alignment horizontal="center" vertical="center"/>
    </xf>
    <xf numFmtId="0" fontId="10" fillId="0" borderId="0" xfId="58" applyFont="1" applyAlignment="1">
      <alignment horizontal="left" vertical="center"/>
    </xf>
    <xf numFmtId="0" fontId="8" fillId="0" borderId="0" xfId="58" applyFont="1" applyAlignment="1">
      <alignment horizontal="center" vertical="center"/>
    </xf>
    <xf numFmtId="0" fontId="3" fillId="0" borderId="0" xfId="58" applyFont="1" applyAlignment="1">
      <alignment vertical="center"/>
    </xf>
    <xf numFmtId="0" fontId="33" fillId="0" borderId="0" xfId="58" applyFont="1" applyAlignment="1">
      <alignment horizontal="center" vertical="center"/>
    </xf>
    <xf numFmtId="0" fontId="10" fillId="0" borderId="0" xfId="58" applyFont="1" applyAlignment="1">
      <alignment vertical="center"/>
    </xf>
    <xf numFmtId="0" fontId="3" fillId="0" borderId="0" xfId="58" applyFont="1" applyAlignment="1">
      <alignment vertical="center" wrapText="1"/>
    </xf>
    <xf numFmtId="0" fontId="3" fillId="0" borderId="0" xfId="58" applyFont="1" applyAlignment="1">
      <alignment wrapText="1"/>
    </xf>
    <xf numFmtId="0" fontId="10" fillId="0" borderId="0" xfId="58" applyFont="1"/>
    <xf numFmtId="0" fontId="3" fillId="0" borderId="0" xfId="58" applyFont="1" applyAlignment="1">
      <alignment horizontal="right" vertical="center"/>
    </xf>
    <xf numFmtId="0" fontId="33" fillId="0" borderId="3" xfId="58" applyFont="1" applyBorder="1" applyAlignment="1">
      <alignment horizontal="center" vertical="center"/>
    </xf>
    <xf numFmtId="0" fontId="33" fillId="0" borderId="25" xfId="66" applyFont="1" applyBorder="1" applyAlignment="1">
      <alignment horizontal="center" vertical="center"/>
    </xf>
    <xf numFmtId="0" fontId="33" fillId="0" borderId="7" xfId="66" applyFont="1" applyBorder="1" applyAlignment="1">
      <alignment horizontal="center" vertical="center"/>
    </xf>
    <xf numFmtId="0" fontId="33" fillId="0" borderId="13" xfId="66" applyFont="1" applyBorder="1" applyAlignment="1">
      <alignment horizontal="center" vertical="center"/>
    </xf>
    <xf numFmtId="0" fontId="33" fillId="0" borderId="8" xfId="66" applyFont="1" applyBorder="1" applyAlignment="1">
      <alignment horizontal="center" vertical="center"/>
    </xf>
    <xf numFmtId="0" fontId="33" fillId="0" borderId="5" xfId="66" applyFont="1" applyBorder="1" applyAlignment="1">
      <alignment horizontal="center" vertical="center"/>
    </xf>
    <xf numFmtId="0" fontId="14" fillId="0" borderId="26" xfId="66" applyFont="1" applyBorder="1"/>
    <xf numFmtId="0" fontId="33" fillId="14" borderId="7" xfId="66" applyFont="1" applyFill="1" applyBorder="1" applyAlignment="1">
      <alignment horizontal="center" vertical="center"/>
    </xf>
    <xf numFmtId="0" fontId="14" fillId="14" borderId="8" xfId="66" applyFont="1" applyFill="1" applyBorder="1"/>
    <xf numFmtId="0" fontId="33" fillId="15" borderId="7" xfId="66" applyFont="1" applyFill="1" applyBorder="1" applyAlignment="1">
      <alignment horizontal="center" vertical="center"/>
    </xf>
    <xf numFmtId="0" fontId="33" fillId="15" borderId="8" xfId="66" applyFont="1" applyFill="1" applyBorder="1" applyAlignment="1">
      <alignment horizontal="center" vertical="center"/>
    </xf>
    <xf numFmtId="0" fontId="33" fillId="2" borderId="7" xfId="66" applyFont="1" applyFill="1" applyBorder="1" applyAlignment="1">
      <alignment horizontal="center" vertical="center"/>
    </xf>
    <xf numFmtId="0" fontId="33" fillId="2" borderId="8" xfId="66" applyFont="1" applyFill="1" applyBorder="1" applyAlignment="1">
      <alignment horizontal="center" vertical="center"/>
    </xf>
    <xf numFmtId="0" fontId="14" fillId="0" borderId="11" xfId="66" applyFont="1" applyBorder="1"/>
    <xf numFmtId="0" fontId="14" fillId="0" borderId="27" xfId="66" applyFont="1" applyBorder="1"/>
    <xf numFmtId="0" fontId="33" fillId="0" borderId="2" xfId="66" applyFont="1" applyBorder="1" applyAlignment="1">
      <alignment horizontal="center" vertical="center" wrapText="1"/>
    </xf>
    <xf numFmtId="0" fontId="1" fillId="0" borderId="25" xfId="66" applyFont="1" applyBorder="1" applyAlignment="1">
      <alignment horizontal="center" vertical="center"/>
    </xf>
    <xf numFmtId="2" fontId="4" fillId="0" borderId="28" xfId="64" applyNumberFormat="1" applyBorder="1" applyAlignment="1">
      <alignment horizontal="center" vertical="center"/>
    </xf>
    <xf numFmtId="0" fontId="4" fillId="0" borderId="28" xfId="64" applyBorder="1" applyAlignment="1">
      <alignment horizontal="center" vertical="center"/>
    </xf>
    <xf numFmtId="0" fontId="4" fillId="0" borderId="16" xfId="64" applyBorder="1" applyAlignment="1">
      <alignment horizontal="center" vertical="center"/>
    </xf>
    <xf numFmtId="0" fontId="1" fillId="0" borderId="26" xfId="66" applyFont="1" applyBorder="1" applyAlignment="1">
      <alignment horizontal="center" vertical="center"/>
    </xf>
    <xf numFmtId="2" fontId="4" fillId="0" borderId="29" xfId="64" applyNumberFormat="1" applyBorder="1" applyAlignment="1">
      <alignment horizontal="center" vertical="center"/>
    </xf>
    <xf numFmtId="0" fontId="4" fillId="0" borderId="29" xfId="64" applyBorder="1" applyAlignment="1">
      <alignment horizontal="center" vertical="center"/>
    </xf>
    <xf numFmtId="0" fontId="4" fillId="0" borderId="18" xfId="64" applyBorder="1" applyAlignment="1">
      <alignment horizontal="center" vertical="center"/>
    </xf>
    <xf numFmtId="0" fontId="1" fillId="0" borderId="27" xfId="66" applyFont="1" applyBorder="1" applyAlignment="1">
      <alignment horizontal="center" vertical="center"/>
    </xf>
    <xf numFmtId="2" fontId="4" fillId="0" borderId="30" xfId="64" applyNumberFormat="1" applyBorder="1" applyAlignment="1">
      <alignment horizontal="center" vertical="center"/>
    </xf>
    <xf numFmtId="0" fontId="4" fillId="0" borderId="30" xfId="64" applyBorder="1" applyAlignment="1">
      <alignment horizontal="center" vertical="center"/>
    </xf>
    <xf numFmtId="0" fontId="4" fillId="0" borderId="19" xfId="64" applyBorder="1" applyAlignment="1">
      <alignment horizontal="center" vertical="center"/>
    </xf>
    <xf numFmtId="0" fontId="3" fillId="0" borderId="0" xfId="58" applyFont="1" applyAlignment="1">
      <alignment horizontal="center" vertical="center"/>
    </xf>
    <xf numFmtId="0" fontId="19" fillId="0" borderId="0" xfId="58" applyFont="1" applyAlignment="1">
      <alignment vertical="center"/>
    </xf>
    <xf numFmtId="0" fontId="10" fillId="0" borderId="0" xfId="58" applyFont="1" applyAlignment="1">
      <alignment horizontal="right" vertical="center" wrapText="1"/>
    </xf>
    <xf numFmtId="0" fontId="34" fillId="0" borderId="0" xfId="58" applyFont="1" applyAlignment="1">
      <alignment vertical="center"/>
    </xf>
    <xf numFmtId="0" fontId="10" fillId="0" borderId="0" xfId="58" applyFont="1" applyAlignment="1">
      <alignment horizontal="left" vertical="center" wrapText="1"/>
    </xf>
    <xf numFmtId="0" fontId="14" fillId="0" borderId="4" xfId="66" applyFont="1" applyBorder="1"/>
    <xf numFmtId="0" fontId="14" fillId="0" borderId="6" xfId="66" applyFont="1" applyBorder="1"/>
    <xf numFmtId="0" fontId="35" fillId="0" borderId="5" xfId="66" applyFont="1" applyBorder="1" applyAlignment="1">
      <alignment horizontal="center" vertical="center"/>
    </xf>
    <xf numFmtId="0" fontId="35" fillId="0" borderId="4" xfId="66" applyFont="1" applyBorder="1" applyAlignment="1">
      <alignment horizontal="center" vertical="center"/>
    </xf>
    <xf numFmtId="0" fontId="35" fillId="0" borderId="6" xfId="66" applyFont="1" applyBorder="1" applyAlignment="1">
      <alignment horizontal="center" vertical="center"/>
    </xf>
    <xf numFmtId="0" fontId="33" fillId="0" borderId="4" xfId="66" applyFont="1" applyBorder="1" applyAlignment="1">
      <alignment horizontal="center" vertical="center"/>
    </xf>
    <xf numFmtId="0" fontId="33" fillId="0" borderId="31" xfId="66" applyFont="1" applyBorder="1" applyAlignment="1">
      <alignment horizontal="center" vertical="center"/>
    </xf>
    <xf numFmtId="0" fontId="14" fillId="0" borderId="3" xfId="66" applyFont="1" applyBorder="1"/>
    <xf numFmtId="0" fontId="14" fillId="0" borderId="12" xfId="66" applyFont="1" applyBorder="1"/>
    <xf numFmtId="0" fontId="35" fillId="0" borderId="11" xfId="66" applyFont="1" applyBorder="1" applyAlignment="1">
      <alignment horizontal="center" vertical="center"/>
    </xf>
    <xf numFmtId="0" fontId="35" fillId="0" borderId="3" xfId="66" applyFont="1" applyBorder="1" applyAlignment="1">
      <alignment horizontal="center" vertical="center"/>
    </xf>
    <xf numFmtId="0" fontId="35" fillId="0" borderId="12" xfId="66" applyFont="1" applyBorder="1" applyAlignment="1">
      <alignment horizontal="center" vertical="center"/>
    </xf>
    <xf numFmtId="0" fontId="33" fillId="0" borderId="11" xfId="66" applyFont="1" applyBorder="1" applyAlignment="1">
      <alignment horizontal="center" vertical="center"/>
    </xf>
    <xf numFmtId="0" fontId="33" fillId="0" borderId="32" xfId="66" applyFont="1" applyBorder="1" applyAlignment="1">
      <alignment horizontal="center" vertical="center"/>
    </xf>
    <xf numFmtId="0" fontId="33" fillId="0" borderId="28" xfId="66" applyFont="1" applyBorder="1" applyAlignment="1">
      <alignment horizontal="center" vertical="center"/>
    </xf>
    <xf numFmtId="181" fontId="3" fillId="0" borderId="28" xfId="66" applyNumberFormat="1" applyFont="1" applyBorder="1" applyAlignment="1">
      <alignment vertical="center"/>
    </xf>
    <xf numFmtId="181" fontId="3" fillId="0" borderId="16" xfId="66" applyNumberFormat="1" applyFont="1" applyBorder="1" applyAlignment="1">
      <alignment vertical="center"/>
    </xf>
    <xf numFmtId="181" fontId="3" fillId="0" borderId="17" xfId="66" applyNumberFormat="1" applyFont="1" applyBorder="1" applyAlignment="1">
      <alignment vertical="center"/>
    </xf>
    <xf numFmtId="11" fontId="3" fillId="0" borderId="29" xfId="66" applyNumberFormat="1" applyFont="1" applyBorder="1" applyAlignment="1">
      <alignment vertical="center"/>
    </xf>
    <xf numFmtId="11" fontId="3" fillId="0" borderId="0" xfId="66" applyNumberFormat="1" applyFont="1" applyAlignment="1">
      <alignment vertical="center"/>
    </xf>
    <xf numFmtId="11" fontId="3" fillId="0" borderId="18" xfId="66" applyNumberFormat="1" applyFont="1" applyBorder="1" applyAlignment="1">
      <alignment vertical="center"/>
    </xf>
    <xf numFmtId="11" fontId="3" fillId="0" borderId="30" xfId="66" applyNumberFormat="1" applyFont="1" applyBorder="1" applyAlignment="1">
      <alignment vertical="center"/>
    </xf>
    <xf numFmtId="11" fontId="3" fillId="0" borderId="20" xfId="66" applyNumberFormat="1" applyFont="1" applyBorder="1" applyAlignment="1">
      <alignment vertical="center"/>
    </xf>
    <xf numFmtId="11" fontId="3" fillId="0" borderId="19" xfId="66" applyNumberFormat="1" applyFont="1" applyBorder="1" applyAlignment="1">
      <alignment vertical="center"/>
    </xf>
    <xf numFmtId="0" fontId="14" fillId="0" borderId="31" xfId="58" applyFont="1" applyBorder="1"/>
    <xf numFmtId="0" fontId="3" fillId="0" borderId="0" xfId="58" applyFont="1" applyAlignment="1">
      <alignment horizontal="center"/>
    </xf>
    <xf numFmtId="0" fontId="4" fillId="0" borderId="23" xfId="58" applyBorder="1"/>
    <xf numFmtId="0" fontId="14" fillId="0" borderId="32" xfId="58" applyFont="1" applyBorder="1"/>
    <xf numFmtId="0" fontId="10" fillId="0" borderId="0" xfId="58" applyFont="1" applyAlignment="1">
      <alignment vertical="center" wrapText="1"/>
    </xf>
    <xf numFmtId="0" fontId="10" fillId="0" borderId="0" xfId="58" applyFont="1" applyAlignment="1">
      <alignment vertical="top" wrapText="1"/>
    </xf>
    <xf numFmtId="0" fontId="3" fillId="0" borderId="0" xfId="58" applyFont="1" applyAlignment="1">
      <alignment horizontal="left"/>
    </xf>
    <xf numFmtId="0" fontId="33" fillId="0" borderId="16" xfId="66" applyFont="1" applyBorder="1" applyAlignment="1">
      <alignment horizontal="center" vertical="center" wrapText="1"/>
    </xf>
    <xf numFmtId="0" fontId="14" fillId="0" borderId="17" xfId="66" applyFont="1" applyBorder="1"/>
    <xf numFmtId="0" fontId="14" fillId="0" borderId="22" xfId="66" applyFont="1" applyBorder="1"/>
    <xf numFmtId="0" fontId="14" fillId="0" borderId="33" xfId="66" applyFont="1" applyBorder="1"/>
    <xf numFmtId="0" fontId="14" fillId="0" borderId="32" xfId="66" applyFont="1" applyBorder="1"/>
    <xf numFmtId="0" fontId="33" fillId="0" borderId="0" xfId="58" applyFont="1" applyAlignment="1">
      <alignment vertical="center"/>
    </xf>
    <xf numFmtId="0" fontId="33" fillId="0" borderId="34" xfId="66" applyFont="1" applyBorder="1" applyAlignment="1">
      <alignment horizontal="center" vertical="center"/>
    </xf>
    <xf numFmtId="0" fontId="33" fillId="0" borderId="35" xfId="66" applyFont="1" applyBorder="1" applyAlignment="1">
      <alignment horizontal="center" vertical="center"/>
    </xf>
    <xf numFmtId="2" fontId="3" fillId="0" borderId="36" xfId="66" applyNumberFormat="1" applyFont="1" applyBorder="1" applyAlignment="1">
      <alignment vertical="center"/>
    </xf>
    <xf numFmtId="2" fontId="3" fillId="0" borderId="28" xfId="66" applyNumberFormat="1" applyFont="1" applyBorder="1" applyAlignment="1">
      <alignment vertical="center"/>
    </xf>
    <xf numFmtId="2" fontId="3" fillId="0" borderId="18" xfId="66" applyNumberFormat="1" applyFont="1" applyBorder="1" applyAlignment="1">
      <alignment vertical="center"/>
    </xf>
    <xf numFmtId="2" fontId="3" fillId="0" borderId="9" xfId="66" applyNumberFormat="1" applyFont="1" applyBorder="1" applyAlignment="1">
      <alignment vertical="center"/>
    </xf>
    <xf numFmtId="180" fontId="3" fillId="0" borderId="29" xfId="66" applyNumberFormat="1" applyFont="1" applyBorder="1" applyAlignment="1">
      <alignment vertical="center"/>
    </xf>
    <xf numFmtId="2" fontId="3" fillId="0" borderId="33" xfId="66" applyNumberFormat="1" applyFont="1" applyBorder="1" applyAlignment="1">
      <alignment vertical="center"/>
    </xf>
    <xf numFmtId="2" fontId="3" fillId="0" borderId="11" xfId="66" applyNumberFormat="1" applyFont="1" applyBorder="1" applyAlignment="1">
      <alignment vertical="center"/>
    </xf>
    <xf numFmtId="180" fontId="3" fillId="0" borderId="30" xfId="66" applyNumberFormat="1" applyFont="1" applyBorder="1" applyAlignment="1">
      <alignment vertical="center"/>
    </xf>
    <xf numFmtId="0" fontId="3" fillId="0" borderId="0" xfId="58" applyFont="1" applyAlignment="1">
      <alignment horizontal="right"/>
    </xf>
    <xf numFmtId="0" fontId="33" fillId="0" borderId="0" xfId="58" applyFont="1" applyAlignment="1">
      <alignment horizontal="right" vertical="center"/>
    </xf>
    <xf numFmtId="0" fontId="3" fillId="0" borderId="5" xfId="0" applyFont="1" applyBorder="1"/>
    <xf numFmtId="0" fontId="3" fillId="0" borderId="4" xfId="0" applyFont="1" applyBorder="1"/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3" fillId="0" borderId="9" xfId="0" applyFont="1" applyBorder="1"/>
    <xf numFmtId="0" fontId="22" fillId="0" borderId="1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8" xfId="0" applyFont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185" fontId="10" fillId="0" borderId="0" xfId="0" applyNumberFormat="1" applyFont="1" applyAlignment="1">
      <alignment vertical="center"/>
    </xf>
    <xf numFmtId="0" fontId="33" fillId="0" borderId="3" xfId="0" applyFont="1" applyBorder="1" applyAlignment="1">
      <alignment horizontal="center" vertical="center"/>
    </xf>
    <xf numFmtId="0" fontId="33" fillId="0" borderId="25" xfId="66" applyFont="1" applyBorder="1" applyAlignment="1">
      <alignment horizontal="center" vertical="center" wrapText="1"/>
    </xf>
    <xf numFmtId="0" fontId="33" fillId="0" borderId="7" xfId="66" applyFont="1" applyBorder="1" applyAlignment="1">
      <alignment horizontal="center" vertical="center" wrapText="1"/>
    </xf>
    <xf numFmtId="0" fontId="14" fillId="0" borderId="8" xfId="66" applyFont="1" applyBorder="1" applyAlignment="1">
      <alignment wrapText="1"/>
    </xf>
    <xf numFmtId="0" fontId="14" fillId="0" borderId="26" xfId="66" applyFont="1" applyBorder="1" applyAlignment="1">
      <alignment wrapText="1"/>
    </xf>
    <xf numFmtId="0" fontId="33" fillId="14" borderId="7" xfId="66" applyFont="1" applyFill="1" applyBorder="1" applyAlignment="1">
      <alignment horizontal="center" vertical="center" wrapText="1"/>
    </xf>
    <xf numFmtId="0" fontId="14" fillId="14" borderId="8" xfId="66" applyFont="1" applyFill="1" applyBorder="1" applyAlignment="1">
      <alignment wrapText="1"/>
    </xf>
    <xf numFmtId="0" fontId="33" fillId="15" borderId="7" xfId="66" applyFont="1" applyFill="1" applyBorder="1" applyAlignment="1">
      <alignment horizontal="center" vertical="center" wrapText="1"/>
    </xf>
    <xf numFmtId="0" fontId="14" fillId="15" borderId="8" xfId="66" applyFont="1" applyFill="1" applyBorder="1" applyAlignment="1">
      <alignment wrapText="1"/>
    </xf>
    <xf numFmtId="0" fontId="33" fillId="2" borderId="7" xfId="66" applyFont="1" applyFill="1" applyBorder="1" applyAlignment="1">
      <alignment horizontal="center" vertical="center" wrapText="1"/>
    </xf>
    <xf numFmtId="0" fontId="14" fillId="0" borderId="27" xfId="66" applyFont="1" applyBorder="1" applyAlignment="1">
      <alignment wrapText="1"/>
    </xf>
    <xf numFmtId="0" fontId="3" fillId="0" borderId="25" xfId="66" applyFont="1" applyBorder="1" applyAlignment="1">
      <alignment horizontal="center" vertical="center"/>
    </xf>
    <xf numFmtId="0" fontId="3" fillId="0" borderId="26" xfId="66" applyFont="1" applyBorder="1" applyAlignment="1">
      <alignment horizontal="center" vertical="center"/>
    </xf>
    <xf numFmtId="0" fontId="3" fillId="0" borderId="37" xfId="66" applyFont="1" applyBorder="1" applyAlignment="1">
      <alignment horizontal="center" vertical="center"/>
    </xf>
    <xf numFmtId="0" fontId="3" fillId="0" borderId="27" xfId="66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4" fillId="0" borderId="0" xfId="66" applyFont="1"/>
    <xf numFmtId="0" fontId="33" fillId="0" borderId="5" xfId="66" applyFont="1" applyBorder="1" applyAlignment="1">
      <alignment horizontal="center" vertical="center" wrapText="1"/>
    </xf>
    <xf numFmtId="0" fontId="14" fillId="0" borderId="4" xfId="66" applyFont="1" applyBorder="1" applyAlignment="1">
      <alignment wrapText="1"/>
    </xf>
    <xf numFmtId="0" fontId="14" fillId="0" borderId="6" xfId="66" applyFont="1" applyBorder="1" applyAlignment="1">
      <alignment wrapText="1"/>
    </xf>
    <xf numFmtId="0" fontId="14" fillId="2" borderId="8" xfId="66" applyFont="1" applyFill="1" applyBorder="1" applyAlignment="1">
      <alignment wrapText="1"/>
    </xf>
    <xf numFmtId="0" fontId="14" fillId="0" borderId="11" xfId="66" applyFont="1" applyBorder="1" applyAlignment="1">
      <alignment wrapText="1"/>
    </xf>
    <xf numFmtId="0" fontId="14" fillId="0" borderId="3" xfId="66" applyFont="1" applyBorder="1" applyAlignment="1">
      <alignment wrapText="1"/>
    </xf>
    <xf numFmtId="0" fontId="14" fillId="0" borderId="12" xfId="66" applyFont="1" applyBorder="1" applyAlignment="1">
      <alignment wrapText="1"/>
    </xf>
    <xf numFmtId="0" fontId="33" fillId="0" borderId="38" xfId="66" applyFont="1" applyBorder="1" applyAlignment="1">
      <alignment horizontal="center" vertical="center" wrapText="1"/>
    </xf>
    <xf numFmtId="0" fontId="33" fillId="0" borderId="39" xfId="66" applyFont="1" applyBorder="1" applyAlignment="1">
      <alignment horizontal="center" vertical="center" wrapText="1"/>
    </xf>
    <xf numFmtId="0" fontId="33" fillId="0" borderId="40" xfId="66" applyFont="1" applyBorder="1" applyAlignment="1">
      <alignment horizontal="center" vertical="center" wrapText="1"/>
    </xf>
    <xf numFmtId="2" fontId="3" fillId="0" borderId="25" xfId="66" applyNumberFormat="1" applyFont="1" applyBorder="1" applyAlignment="1">
      <alignment horizontal="center" vertical="center"/>
    </xf>
    <xf numFmtId="2" fontId="3" fillId="0" borderId="35" xfId="66" applyNumberFormat="1" applyFont="1" applyBorder="1" applyAlignment="1">
      <alignment horizontal="center" vertical="center"/>
    </xf>
    <xf numFmtId="2" fontId="3" fillId="0" borderId="23" xfId="66" applyNumberFormat="1" applyFont="1" applyBorder="1" applyAlignment="1">
      <alignment horizontal="center" vertical="center"/>
    </xf>
    <xf numFmtId="2" fontId="3" fillId="0" borderId="0" xfId="66" applyNumberFormat="1" applyFont="1" applyAlignment="1">
      <alignment horizontal="center" vertical="center"/>
    </xf>
    <xf numFmtId="11" fontId="1" fillId="0" borderId="28" xfId="58" applyNumberFormat="1" applyFont="1" applyBorder="1" applyAlignment="1">
      <alignment horizontal="center" vertical="center"/>
    </xf>
    <xf numFmtId="2" fontId="3" fillId="0" borderId="29" xfId="66" applyNumberFormat="1" applyFont="1" applyBorder="1" applyAlignment="1">
      <alignment horizontal="center" vertical="center"/>
    </xf>
    <xf numFmtId="2" fontId="3" fillId="0" borderId="41" xfId="66" applyNumberFormat="1" applyFont="1" applyBorder="1" applyAlignment="1">
      <alignment horizontal="center" vertical="center"/>
    </xf>
    <xf numFmtId="2" fontId="3" fillId="0" borderId="38" xfId="66" applyNumberFormat="1" applyFont="1" applyBorder="1" applyAlignment="1">
      <alignment horizontal="center" vertical="center"/>
    </xf>
    <xf numFmtId="2" fontId="3" fillId="0" borderId="24" xfId="66" applyNumberFormat="1" applyFont="1" applyBorder="1" applyAlignment="1">
      <alignment horizontal="center" vertical="center"/>
    </xf>
    <xf numFmtId="2" fontId="3" fillId="0" borderId="30" xfId="66" applyNumberFormat="1" applyFont="1" applyBorder="1" applyAlignment="1">
      <alignment horizontal="center" vertical="center"/>
    </xf>
    <xf numFmtId="2" fontId="3" fillId="0" borderId="20" xfId="66" applyNumberFormat="1" applyFont="1" applyBorder="1" applyAlignment="1">
      <alignment horizontal="center" vertical="center"/>
    </xf>
    <xf numFmtId="2" fontId="3" fillId="0" borderId="26" xfId="66" applyNumberFormat="1" applyFont="1" applyBorder="1" applyAlignment="1">
      <alignment horizontal="center" vertical="center"/>
    </xf>
    <xf numFmtId="2" fontId="3" fillId="0" borderId="42" xfId="66" applyNumberFormat="1" applyFont="1" applyBorder="1" applyAlignment="1">
      <alignment horizontal="center" vertical="center"/>
    </xf>
    <xf numFmtId="2" fontId="3" fillId="0" borderId="9" xfId="66" applyNumberFormat="1" applyFont="1" applyBorder="1" applyAlignment="1">
      <alignment horizontal="center" vertical="center"/>
    </xf>
    <xf numFmtId="2" fontId="3" fillId="0" borderId="43" xfId="66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34" fillId="0" borderId="0" xfId="0" applyFont="1" applyAlignment="1">
      <alignment vertical="center"/>
    </xf>
    <xf numFmtId="0" fontId="2" fillId="0" borderId="0" xfId="66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35" fillId="0" borderId="5" xfId="66" applyFont="1" applyBorder="1" applyAlignment="1">
      <alignment horizontal="center" vertical="center" wrapText="1"/>
    </xf>
    <xf numFmtId="0" fontId="35" fillId="0" borderId="4" xfId="66" applyFont="1" applyBorder="1" applyAlignment="1">
      <alignment horizontal="center" vertical="center" wrapText="1"/>
    </xf>
    <xf numFmtId="0" fontId="35" fillId="0" borderId="6" xfId="66" applyFont="1" applyBorder="1" applyAlignment="1">
      <alignment horizontal="center" vertical="center" wrapText="1"/>
    </xf>
    <xf numFmtId="0" fontId="35" fillId="0" borderId="11" xfId="66" applyFont="1" applyBorder="1" applyAlignment="1">
      <alignment horizontal="center" vertical="center" wrapText="1"/>
    </xf>
    <xf numFmtId="0" fontId="35" fillId="0" borderId="3" xfId="66" applyFont="1" applyBorder="1" applyAlignment="1">
      <alignment horizontal="center" vertical="center" wrapText="1"/>
    </xf>
    <xf numFmtId="0" fontId="35" fillId="0" borderId="12" xfId="66" applyFont="1" applyBorder="1" applyAlignment="1">
      <alignment horizontal="center" vertical="center" wrapText="1"/>
    </xf>
    <xf numFmtId="0" fontId="33" fillId="0" borderId="41" xfId="66" applyFont="1" applyBorder="1" applyAlignment="1">
      <alignment horizontal="center" vertical="center" wrapText="1"/>
    </xf>
    <xf numFmtId="11" fontId="3" fillId="0" borderId="18" xfId="66" applyNumberFormat="1" applyFont="1" applyBorder="1" applyAlignment="1">
      <alignment horizontal="center" vertical="center"/>
    </xf>
    <xf numFmtId="11" fontId="3" fillId="0" borderId="17" xfId="66" applyNumberFormat="1" applyFont="1" applyBorder="1" applyAlignment="1">
      <alignment horizontal="center" vertical="center"/>
    </xf>
    <xf numFmtId="11" fontId="3" fillId="0" borderId="22" xfId="66" applyNumberFormat="1" applyFont="1" applyBorder="1" applyAlignment="1">
      <alignment horizontal="center" vertical="center"/>
    </xf>
    <xf numFmtId="180" fontId="3" fillId="0" borderId="1" xfId="66" applyNumberFormat="1" applyFont="1" applyBorder="1" applyAlignment="1">
      <alignment vertical="center"/>
    </xf>
    <xf numFmtId="11" fontId="3" fillId="0" borderId="0" xfId="66" applyNumberFormat="1" applyFont="1" applyAlignment="1">
      <alignment horizontal="center" vertical="center"/>
    </xf>
    <xf numFmtId="11" fontId="3" fillId="0" borderId="23" xfId="66" applyNumberFormat="1" applyFont="1" applyBorder="1" applyAlignment="1">
      <alignment horizontal="center" vertical="center"/>
    </xf>
    <xf numFmtId="11" fontId="3" fillId="0" borderId="19" xfId="66" applyNumberFormat="1" applyFont="1" applyBorder="1" applyAlignment="1">
      <alignment horizontal="center" vertical="center"/>
    </xf>
    <xf numFmtId="11" fontId="3" fillId="0" borderId="20" xfId="66" applyNumberFormat="1" applyFont="1" applyBorder="1" applyAlignment="1">
      <alignment horizontal="center" vertical="center"/>
    </xf>
    <xf numFmtId="11" fontId="3" fillId="0" borderId="24" xfId="66" applyNumberFormat="1" applyFont="1" applyBorder="1" applyAlignment="1">
      <alignment horizontal="center" vertical="center"/>
    </xf>
    <xf numFmtId="11" fontId="3" fillId="0" borderId="42" xfId="66" applyNumberFormat="1" applyFont="1" applyBorder="1" applyAlignment="1">
      <alignment horizontal="center" vertical="center"/>
    </xf>
    <xf numFmtId="11" fontId="3" fillId="0" borderId="9" xfId="66" applyNumberFormat="1" applyFont="1" applyBorder="1" applyAlignment="1">
      <alignment horizontal="center" vertical="center"/>
    </xf>
    <xf numFmtId="11" fontId="3" fillId="0" borderId="43" xfId="66" applyNumberFormat="1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17" xfId="66" applyFont="1" applyBorder="1" applyAlignment="1">
      <alignment wrapText="1"/>
    </xf>
    <xf numFmtId="0" fontId="14" fillId="0" borderId="22" xfId="66" applyFont="1" applyBorder="1" applyAlignment="1">
      <alignment wrapText="1"/>
    </xf>
    <xf numFmtId="0" fontId="14" fillId="0" borderId="33" xfId="66" applyFont="1" applyBorder="1" applyAlignment="1">
      <alignment wrapText="1"/>
    </xf>
    <xf numFmtId="0" fontId="14" fillId="0" borderId="32" xfId="66" applyFont="1" applyBorder="1" applyAlignment="1">
      <alignment wrapText="1"/>
    </xf>
    <xf numFmtId="0" fontId="33" fillId="16" borderId="25" xfId="0" applyFont="1" applyFill="1" applyBorder="1" applyAlignment="1">
      <alignment horizontal="center" vertical="center" wrapText="1"/>
    </xf>
    <xf numFmtId="0" fontId="33" fillId="5" borderId="5" xfId="0" applyFont="1" applyFill="1" applyBorder="1" applyAlignment="1">
      <alignment horizontal="center" vertical="center" wrapText="1"/>
    </xf>
    <xf numFmtId="0" fontId="36" fillId="17" borderId="1" xfId="0" applyFont="1" applyFill="1" applyBorder="1" applyAlignment="1">
      <alignment horizontal="center" vertical="center"/>
    </xf>
    <xf numFmtId="0" fontId="33" fillId="0" borderId="34" xfId="66" applyFont="1" applyBorder="1" applyAlignment="1">
      <alignment horizontal="center" vertical="center" wrapText="1"/>
    </xf>
    <xf numFmtId="0" fontId="33" fillId="0" borderId="44" xfId="66" applyFont="1" applyBorder="1" applyAlignment="1">
      <alignment horizontal="center" vertical="center" wrapText="1"/>
    </xf>
    <xf numFmtId="0" fontId="14" fillId="17" borderId="26" xfId="0" applyFont="1" applyFill="1" applyBorder="1"/>
    <xf numFmtId="0" fontId="33" fillId="5" borderId="1" xfId="0" applyFont="1" applyFill="1" applyBorder="1" applyAlignment="1">
      <alignment horizontal="center" vertical="center" wrapText="1"/>
    </xf>
    <xf numFmtId="180" fontId="3" fillId="0" borderId="36" xfId="66" applyNumberFormat="1" applyFont="1" applyBorder="1" applyAlignment="1">
      <alignment vertical="center"/>
    </xf>
    <xf numFmtId="180" fontId="3" fillId="0" borderId="5" xfId="66" applyNumberFormat="1" applyFont="1" applyBorder="1" applyAlignment="1">
      <alignment vertical="center"/>
    </xf>
    <xf numFmtId="180" fontId="3" fillId="0" borderId="35" xfId="66" applyNumberFormat="1" applyFont="1" applyBorder="1" applyAlignment="1">
      <alignment vertical="center"/>
    </xf>
    <xf numFmtId="0" fontId="14" fillId="17" borderId="27" xfId="0" applyFont="1" applyFill="1" applyBorder="1"/>
    <xf numFmtId="180" fontId="3" fillId="0" borderId="45" xfId="66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80" fontId="3" fillId="0" borderId="46" xfId="66" applyNumberFormat="1" applyFont="1" applyBorder="1" applyAlignment="1">
      <alignment vertical="center"/>
    </xf>
    <xf numFmtId="180" fontId="3" fillId="0" borderId="18" xfId="66" applyNumberFormat="1" applyFont="1" applyBorder="1" applyAlignment="1">
      <alignment vertical="center"/>
    </xf>
    <xf numFmtId="180" fontId="3" fillId="0" borderId="9" xfId="66" applyNumberFormat="1" applyFont="1" applyBorder="1" applyAlignment="1">
      <alignment vertical="center"/>
    </xf>
    <xf numFmtId="180" fontId="3" fillId="0" borderId="33" xfId="66" applyNumberFormat="1" applyFont="1" applyBorder="1" applyAlignment="1">
      <alignment vertical="center"/>
    </xf>
    <xf numFmtId="180" fontId="3" fillId="0" borderId="11" xfId="66" applyNumberFormat="1" applyFont="1" applyBorder="1" applyAlignment="1">
      <alignment vertical="center"/>
    </xf>
    <xf numFmtId="186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7" fillId="0" borderId="0" xfId="66" applyFont="1" applyAlignment="1">
      <alignment horizontal="center" vertical="center"/>
    </xf>
    <xf numFmtId="0" fontId="37" fillId="0" borderId="20" xfId="66" applyFont="1" applyBorder="1" applyAlignment="1">
      <alignment horizontal="center" vertical="center"/>
    </xf>
    <xf numFmtId="0" fontId="33" fillId="16" borderId="1" xfId="0" applyFont="1" applyFill="1" applyBorder="1" applyAlignment="1">
      <alignment horizontal="center" vertical="center" wrapText="1"/>
    </xf>
    <xf numFmtId="0" fontId="38" fillId="17" borderId="1" xfId="66" applyFont="1" applyFill="1" applyBorder="1" applyAlignment="1">
      <alignment horizontal="center" vertical="center" wrapText="1"/>
    </xf>
    <xf numFmtId="0" fontId="38" fillId="17" borderId="1" xfId="66" applyFont="1" applyFill="1" applyBorder="1" applyAlignment="1">
      <alignment horizontal="center" vertical="center"/>
    </xf>
    <xf numFmtId="0" fontId="14" fillId="0" borderId="1" xfId="0" applyFont="1" applyBorder="1"/>
    <xf numFmtId="0" fontId="39" fillId="0" borderId="1" xfId="66" applyFont="1" applyBorder="1" applyAlignment="1">
      <alignment horizontal="center" vertical="center"/>
    </xf>
    <xf numFmtId="10" fontId="39" fillId="0" borderId="30" xfId="66" applyNumberFormat="1" applyFont="1" applyBorder="1" applyAlignment="1">
      <alignment horizontal="center" vertical="center"/>
    </xf>
    <xf numFmtId="10" fontId="39" fillId="0" borderId="1" xfId="66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10" fontId="39" fillId="0" borderId="19" xfId="66" applyNumberFormat="1" applyFont="1" applyBorder="1" applyAlignment="1">
      <alignment horizontal="center" vertical="center"/>
    </xf>
    <xf numFmtId="10" fontId="39" fillId="0" borderId="24" xfId="66" applyNumberFormat="1" applyFont="1" applyBorder="1" applyAlignment="1">
      <alignment horizontal="center" vertical="center"/>
    </xf>
    <xf numFmtId="0" fontId="39" fillId="0" borderId="0" xfId="66" applyFont="1" applyAlignment="1">
      <alignment horizontal="center" vertical="center"/>
    </xf>
    <xf numFmtId="1" fontId="4" fillId="0" borderId="28" xfId="64" applyNumberFormat="1" applyBorder="1" applyAlignment="1">
      <alignment horizontal="center" vertical="center"/>
    </xf>
    <xf numFmtId="1" fontId="4" fillId="0" borderId="29" xfId="64" applyNumberFormat="1" applyBorder="1" applyAlignment="1">
      <alignment horizontal="center" vertical="center"/>
    </xf>
    <xf numFmtId="1" fontId="4" fillId="0" borderId="30" xfId="64" applyNumberFormat="1" applyBorder="1" applyAlignment="1">
      <alignment horizontal="center" vertical="center"/>
    </xf>
    <xf numFmtId="2" fontId="3" fillId="0" borderId="5" xfId="66" applyNumberFormat="1" applyFont="1" applyBorder="1" applyAlignment="1">
      <alignment horizontal="center" vertical="center"/>
    </xf>
    <xf numFmtId="2" fontId="3" fillId="0" borderId="28" xfId="66" applyNumberFormat="1" applyFont="1" applyBorder="1" applyAlignment="1">
      <alignment horizontal="center" vertical="center"/>
    </xf>
    <xf numFmtId="2" fontId="3" fillId="0" borderId="22" xfId="66" applyNumberFormat="1" applyFont="1" applyBorder="1" applyAlignment="1">
      <alignment horizontal="center" vertical="center"/>
    </xf>
    <xf numFmtId="2" fontId="3" fillId="0" borderId="18" xfId="66" applyNumberFormat="1" applyFont="1" applyBorder="1" applyAlignment="1">
      <alignment horizontal="center" vertical="center"/>
    </xf>
    <xf numFmtId="2" fontId="3" fillId="0" borderId="47" xfId="66" applyNumberFormat="1" applyFont="1" applyBorder="1" applyAlignment="1">
      <alignment horizontal="center" vertical="center"/>
    </xf>
    <xf numFmtId="2" fontId="3" fillId="0" borderId="48" xfId="66" applyNumberFormat="1" applyFont="1" applyBorder="1" applyAlignment="1">
      <alignment horizontal="center" vertical="center"/>
    </xf>
    <xf numFmtId="2" fontId="3" fillId="0" borderId="49" xfId="66" applyNumberFormat="1" applyFont="1" applyBorder="1" applyAlignment="1">
      <alignment horizontal="center" vertical="center"/>
    </xf>
    <xf numFmtId="2" fontId="3" fillId="0" borderId="19" xfId="66" applyNumberFormat="1" applyFont="1" applyBorder="1" applyAlignment="1">
      <alignment horizontal="center" vertical="center"/>
    </xf>
    <xf numFmtId="180" fontId="3" fillId="0" borderId="19" xfId="66" applyNumberFormat="1" applyFont="1" applyBorder="1" applyAlignment="1">
      <alignment vertical="center"/>
    </xf>
    <xf numFmtId="180" fontId="3" fillId="0" borderId="43" xfId="66" applyNumberFormat="1" applyFont="1" applyBorder="1" applyAlignment="1">
      <alignment vertical="center"/>
    </xf>
    <xf numFmtId="180" fontId="3" fillId="0" borderId="50" xfId="66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33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3" fontId="3" fillId="0" borderId="0" xfId="0" applyNumberFormat="1" applyFont="1"/>
    <xf numFmtId="1" fontId="3" fillId="0" borderId="0" xfId="0" applyNumberFormat="1" applyFont="1" applyAlignment="1">
      <alignment vertical="center"/>
    </xf>
    <xf numFmtId="0" fontId="41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0" fontId="12" fillId="0" borderId="0" xfId="55" applyFont="1" applyAlignment="1">
      <alignment vertical="center"/>
    </xf>
    <xf numFmtId="0" fontId="4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11" fontId="2" fillId="0" borderId="0" xfId="55" applyNumberFormat="1" applyFont="1" applyAlignment="1">
      <alignment horizontal="right" vertical="center"/>
    </xf>
    <xf numFmtId="184" fontId="2" fillId="0" borderId="0" xfId="55" applyNumberFormat="1" applyFont="1" applyAlignment="1">
      <alignment horizontal="right" vertical="center"/>
    </xf>
    <xf numFmtId="0" fontId="2" fillId="0" borderId="0" xfId="55" applyFont="1" applyAlignment="1">
      <alignment vertical="center"/>
    </xf>
    <xf numFmtId="0" fontId="46" fillId="0" borderId="0" xfId="0" applyFont="1"/>
    <xf numFmtId="0" fontId="44" fillId="0" borderId="0" xfId="0" applyFont="1"/>
    <xf numFmtId="0" fontId="47" fillId="0" borderId="0" xfId="0" applyFont="1" applyAlignment="1">
      <alignment vertical="center"/>
    </xf>
    <xf numFmtId="0" fontId="12" fillId="0" borderId="0" xfId="55" applyFont="1" applyAlignment="1">
      <alignment horizontal="left" vertical="center"/>
    </xf>
    <xf numFmtId="0" fontId="48" fillId="0" borderId="0" xfId="0" applyFont="1" applyAlignment="1">
      <alignment vertical="center"/>
    </xf>
    <xf numFmtId="0" fontId="36" fillId="0" borderId="0" xfId="0" applyFont="1" applyAlignment="1">
      <alignment horizontal="left" vertical="center"/>
    </xf>
    <xf numFmtId="0" fontId="49" fillId="0" borderId="0" xfId="0" applyFont="1" applyAlignment="1">
      <alignment vertical="center"/>
    </xf>
    <xf numFmtId="0" fontId="3" fillId="0" borderId="0" xfId="0" applyFont="1" applyAlignment="1" quotePrefix="1">
      <alignment vertical="center"/>
    </xf>
    <xf numFmtId="3" fontId="3" fillId="0" borderId="0" xfId="0" applyNumberFormat="1" applyFont="1" quotePrefix="1"/>
    <xf numFmtId="1" fontId="3" fillId="0" borderId="0" xfId="0" applyNumberFormat="1" applyFont="1" applyAlignment="1" quotePrefix="1">
      <alignment vertical="center"/>
    </xf>
    <xf numFmtId="0" fontId="43" fillId="0" borderId="0" xfId="0" applyFont="1" applyAlignment="1" quotePrefix="1">
      <alignment vertical="center"/>
    </xf>
    <xf numFmtId="0" fontId="14" fillId="0" borderId="0" xfId="0" applyFont="1" applyAlignment="1" quotePrefix="1">
      <alignment vertical="center"/>
    </xf>
    <xf numFmtId="15" fontId="1" fillId="0" borderId="0" xfId="0" applyNumberFormat="1" applyFont="1" applyAlignment="1" quotePrefix="1">
      <alignment vertical="center"/>
    </xf>
    <xf numFmtId="0" fontId="1" fillId="0" borderId="0" xfId="0" applyFont="1" applyAlignment="1" quotePrefix="1">
      <alignment vertical="center"/>
    </xf>
    <xf numFmtId="0" fontId="21" fillId="0" borderId="0" xfId="0" applyFont="1" quotePrefix="1"/>
    <xf numFmtId="0" fontId="8" fillId="0" borderId="0" xfId="0" applyFont="1" applyAlignment="1" quotePrefix="1">
      <alignment horizontal="left" vertical="center"/>
    </xf>
  </cellXfs>
  <cellStyles count="6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Comma 2 2" xfId="50"/>
    <cellStyle name="Comma 2 2 2" xfId="51"/>
    <cellStyle name="Comma 2 3" xfId="52"/>
    <cellStyle name="Comma 3" xfId="53"/>
    <cellStyle name="Normal 2" xfId="54"/>
    <cellStyle name="Normal 2 2" xfId="55"/>
    <cellStyle name="Normal 2 2 2" xfId="56"/>
    <cellStyle name="Normal 2 2 3" xfId="57"/>
    <cellStyle name="Normal 2 2 3 2" xfId="58"/>
    <cellStyle name="Normal 2 3" xfId="59"/>
    <cellStyle name="Normal 3" xfId="60"/>
    <cellStyle name="Normal 3 2" xfId="61"/>
    <cellStyle name="Normal 3 2 2" xfId="62"/>
    <cellStyle name="Normal 4" xfId="63"/>
    <cellStyle name="Normal 4 2" xfId="64"/>
    <cellStyle name="Normal 5" xfId="65"/>
    <cellStyle name="Normal 6" xfId="66"/>
    <cellStyle name="Normal_FPA 03-a.01.a.2_Lampiran Permohonan Akreditasi_LK_BMKG Geof 2" xfId="67"/>
    <cellStyle name="Percent 2" xfId="6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GRAFIK SENSITIVITAS VS FREKUENSI</a:t>
            </a:r>
            <a:endParaRPr lang="en-ID"/>
          </a:p>
        </c:rich>
      </c:tx>
      <c:layout>
        <c:manualLayout>
          <c:xMode val="edge"/>
          <c:yMode val="edge"/>
          <c:x val="0.231204478981983"/>
          <c:y val="0.054700854700854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799786311348"/>
          <c:y val="0.230051820445521"/>
          <c:w val="0.718861768739979"/>
          <c:h val="0.622821455010431"/>
        </c:manualLayout>
      </c:layout>
      <c:scatterChart>
        <c:scatterStyle val="smoothMarker"/>
        <c:varyColors val="1"/>
        <c:ser>
          <c:idx val="0"/>
          <c:order val="0"/>
          <c:tx>
            <c:strRef>
              <c:f>"UD"</c:f>
              <c:strCache>
                <c:ptCount val="1"/>
                <c:pt idx="0">
                  <c:v>UD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SEISMO'!$AE$22:$AE$33</c:f>
              <c:numCache>
                <c:formatCode>0.0</c:formatCode>
                <c:ptCount val="12"/>
                <c:pt idx="0">
                  <c:v>947.310423010502</c:v>
                </c:pt>
                <c:pt idx="1">
                  <c:v>1126.91499325212</c:v>
                </c:pt>
                <c:pt idx="2">
                  <c:v>1145.31894962599</c:v>
                </c:pt>
                <c:pt idx="3">
                  <c:v>1152.01500346539</c:v>
                </c:pt>
                <c:pt idx="4">
                  <c:v>1149.69229514662</c:v>
                </c:pt>
                <c:pt idx="5">
                  <c:v>1140.82875117141</c:v>
                </c:pt>
                <c:pt idx="6">
                  <c:v>1135.04965606938</c:v>
                </c:pt>
                <c:pt idx="7">
                  <c:v>1140.38623291776</c:v>
                </c:pt>
                <c:pt idx="8">
                  <c:v>1130.74542656984</c:v>
                </c:pt>
                <c:pt idx="9">
                  <c:v>1075.58000575732</c:v>
                </c:pt>
                <c:pt idx="10">
                  <c:v>502.31605862432</c:v>
                </c:pt>
                <c:pt idx="11">
                  <c:v>457.84092408159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"NS"</c:f>
              <c:strCache>
                <c:ptCount val="1"/>
                <c:pt idx="0">
                  <c:v>NS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SEISMO'!$AG$22:$AG$33</c:f>
              <c:numCache>
                <c:formatCode>0.0</c:formatCode>
                <c:ptCount val="12"/>
                <c:pt idx="0">
                  <c:v>943.233807797346</c:v>
                </c:pt>
                <c:pt idx="1">
                  <c:v>1126.56449302316</c:v>
                </c:pt>
                <c:pt idx="2">
                  <c:v>1142.21077872862</c:v>
                </c:pt>
                <c:pt idx="3">
                  <c:v>1152.01793211035</c:v>
                </c:pt>
                <c:pt idx="4">
                  <c:v>1144.77861463064</c:v>
                </c:pt>
                <c:pt idx="5">
                  <c:v>1147.27909169855</c:v>
                </c:pt>
                <c:pt idx="6">
                  <c:v>1134.0055941407</c:v>
                </c:pt>
                <c:pt idx="7">
                  <c:v>1138.86509472489</c:v>
                </c:pt>
                <c:pt idx="8">
                  <c:v>1132.27564356209</c:v>
                </c:pt>
                <c:pt idx="9">
                  <c:v>1077.57734162089</c:v>
                </c:pt>
                <c:pt idx="10">
                  <c:v>502.873965489437</c:v>
                </c:pt>
                <c:pt idx="11">
                  <c:v>457.799923052132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"EW"</c:f>
              <c:strCache>
                <c:ptCount val="1"/>
                <c:pt idx="0">
                  <c:v>EW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SEISMO'!$AI$22:$AI$33</c:f>
              <c:numCache>
                <c:formatCode>0.0</c:formatCode>
                <c:ptCount val="12"/>
                <c:pt idx="0">
                  <c:v>948.201141089016</c:v>
                </c:pt>
                <c:pt idx="1">
                  <c:v>1127.38638794509</c:v>
                </c:pt>
                <c:pt idx="2">
                  <c:v>1142.00167347839</c:v>
                </c:pt>
                <c:pt idx="3">
                  <c:v>1154.21441583128</c:v>
                </c:pt>
                <c:pt idx="4">
                  <c:v>1152.10315567872</c:v>
                </c:pt>
                <c:pt idx="5">
                  <c:v>1148.47837181018</c:v>
                </c:pt>
                <c:pt idx="6">
                  <c:v>1134.66746790194</c:v>
                </c:pt>
                <c:pt idx="7">
                  <c:v>1141.26248349017</c:v>
                </c:pt>
                <c:pt idx="8">
                  <c:v>1133.56278302256</c:v>
                </c:pt>
                <c:pt idx="9">
                  <c:v>1083.43170289842</c:v>
                </c:pt>
                <c:pt idx="10">
                  <c:v>502.522528094087</c:v>
                </c:pt>
                <c:pt idx="11">
                  <c:v>456.323885991664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4272"/>
        <c:axId val="161669120"/>
      </c:scatterChart>
      <c:valAx>
        <c:axId val="161654272"/>
        <c:scaling>
          <c:logBase val="10"/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solidFill>
                      <a:sysClr val="windowText" lastClr="000000"/>
                    </a:solidFill>
                  </a:rPr>
                  <a:t>Frekuensi (Hz)</a:t>
                </a:r>
                <a:endParaRPr lang="en-ID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61669120"/>
        <c:crossesAt val="1"/>
        <c:crossBetween val="midCat"/>
      </c:valAx>
      <c:valAx>
        <c:axId val="1616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>
                    <a:solidFill>
                      <a:sysClr val="windowText" lastClr="000000"/>
                    </a:solidFill>
                  </a:rPr>
                  <a:t>Sensitivitas  (V/m/s)</a:t>
                </a:r>
                <a:endParaRPr lang="en-ID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97435877504959"/>
              <c:y val="0.3877531462413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61654272"/>
        <c:crossesAt val="0.0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0063611945931"/>
          <c:y val="0.401418938017363"/>
          <c:w val="0.10192397517424"/>
          <c:h val="0.194444848240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18275038551742"/>
          <c:y val="0.133800386388652"/>
          <c:w val="0.779574400115994"/>
          <c:h val="0.723556930750225"/>
        </c:manualLayout>
      </c:layout>
      <c:scatterChart>
        <c:scatterStyle val="marker"/>
        <c:varyColors val="1"/>
        <c:ser>
          <c:idx val="0"/>
          <c:order val="0"/>
          <c:tx>
            <c:strRef>
              <c:f>"NS"</c:f>
              <c:strCache>
                <c:ptCount val="1"/>
                <c:pt idx="0">
                  <c:v>NS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SEISMO'!$AE$22:$AE$33</c:f>
              <c:numCache>
                <c:formatCode>0.0</c:formatCode>
                <c:ptCount val="12"/>
                <c:pt idx="0">
                  <c:v>947.310423010502</c:v>
                </c:pt>
                <c:pt idx="1">
                  <c:v>1126.91499325212</c:v>
                </c:pt>
                <c:pt idx="2">
                  <c:v>1145.31894962599</c:v>
                </c:pt>
                <c:pt idx="3">
                  <c:v>1152.01500346539</c:v>
                </c:pt>
                <c:pt idx="4">
                  <c:v>1149.69229514662</c:v>
                </c:pt>
                <c:pt idx="5">
                  <c:v>1140.82875117141</c:v>
                </c:pt>
                <c:pt idx="6">
                  <c:v>1135.04965606938</c:v>
                </c:pt>
                <c:pt idx="7">
                  <c:v>1140.38623291776</c:v>
                </c:pt>
                <c:pt idx="8">
                  <c:v>1130.74542656984</c:v>
                </c:pt>
                <c:pt idx="9">
                  <c:v>1075.58000575732</c:v>
                </c:pt>
                <c:pt idx="10">
                  <c:v>502.31605862432</c:v>
                </c:pt>
                <c:pt idx="11">
                  <c:v>457.84092408159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"EW"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C00000"/>
              </a:solidFill>
              <a:ln w="6350" cap="flat" cmpd="sng" algn="ctr">
                <a:solidFill>
                  <a:srgbClr val="C0000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SEISMO'!$AG$22:$AG$33</c:f>
              <c:numCache>
                <c:formatCode>0.0</c:formatCode>
                <c:ptCount val="12"/>
                <c:pt idx="0">
                  <c:v>943.233807797346</c:v>
                </c:pt>
                <c:pt idx="1">
                  <c:v>1126.56449302316</c:v>
                </c:pt>
                <c:pt idx="2">
                  <c:v>1142.21077872862</c:v>
                </c:pt>
                <c:pt idx="3">
                  <c:v>1152.01793211035</c:v>
                </c:pt>
                <c:pt idx="4">
                  <c:v>1144.77861463064</c:v>
                </c:pt>
                <c:pt idx="5">
                  <c:v>1147.27909169855</c:v>
                </c:pt>
                <c:pt idx="6">
                  <c:v>1134.0055941407</c:v>
                </c:pt>
                <c:pt idx="7">
                  <c:v>1138.86509472489</c:v>
                </c:pt>
                <c:pt idx="8">
                  <c:v>1132.27564356209</c:v>
                </c:pt>
                <c:pt idx="9">
                  <c:v>1077.57734162089</c:v>
                </c:pt>
                <c:pt idx="10">
                  <c:v>502.873965489437</c:v>
                </c:pt>
                <c:pt idx="11">
                  <c:v>457.799923052132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"UD"</c:f>
              <c:strCache>
                <c:ptCount val="1"/>
                <c:pt idx="0">
                  <c:v>UD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92D050"/>
              </a:solidFill>
              <a:ln w="6350" cap="flat" cmpd="sng" algn="ctr">
                <a:solidFill>
                  <a:srgbClr val="92D05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SEISMO'!$AI$22:$AI$33</c:f>
              <c:numCache>
                <c:formatCode>0.0</c:formatCode>
                <c:ptCount val="12"/>
                <c:pt idx="0">
                  <c:v>948.201141089016</c:v>
                </c:pt>
                <c:pt idx="1">
                  <c:v>1127.38638794509</c:v>
                </c:pt>
                <c:pt idx="2">
                  <c:v>1142.00167347839</c:v>
                </c:pt>
                <c:pt idx="3">
                  <c:v>1154.21441583128</c:v>
                </c:pt>
                <c:pt idx="4">
                  <c:v>1152.10315567872</c:v>
                </c:pt>
                <c:pt idx="5">
                  <c:v>1148.47837181018</c:v>
                </c:pt>
                <c:pt idx="6">
                  <c:v>1134.66746790194</c:v>
                </c:pt>
                <c:pt idx="7">
                  <c:v>1141.26248349017</c:v>
                </c:pt>
                <c:pt idx="8">
                  <c:v>1133.56278302256</c:v>
                </c:pt>
                <c:pt idx="9">
                  <c:v>1083.43170289842</c:v>
                </c:pt>
                <c:pt idx="10">
                  <c:v>502.522528094087</c:v>
                </c:pt>
                <c:pt idx="11">
                  <c:v>456.323885991664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7040"/>
        <c:axId val="171878272"/>
      </c:scatterChart>
      <c:valAx>
        <c:axId val="171847040"/>
        <c:scaling>
          <c:logBase val="10"/>
          <c:orientation val="minMax"/>
          <c:max val="25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lang="en-ID" sz="1000" b="1" i="0">
                    <a:solidFill>
                      <a:srgbClr val="000000"/>
                    </a:solidFill>
                    <a:latin typeface="Calibri" panose="020F0502020204030204"/>
                  </a:rPr>
                  <a:t>Frekuensi (Hz)</a:t>
                </a:r>
                <a:endParaRPr lang="en-ID" sz="1000" b="1" i="0">
                  <a:solidFill>
                    <a:srgbClr val="000000"/>
                  </a:solidFill>
                  <a:latin typeface="Calibri" panose="020F0502020204030204"/>
                </a:endParaRPr>
              </a:p>
            </c:rich>
          </c:tx>
          <c:layout>
            <c:manualLayout>
              <c:xMode val="edge"/>
              <c:yMode val="edge"/>
              <c:x val="0.408417415868129"/>
              <c:y val="0.9278888374247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171878272"/>
        <c:crosses val="autoZero"/>
        <c:crossBetween val="midCat"/>
      </c:valAx>
      <c:valAx>
        <c:axId val="1718782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lang="en-ID" sz="1000" b="1" i="0">
                    <a:solidFill>
                      <a:srgbClr val="000000"/>
                    </a:solidFill>
                    <a:latin typeface="Calibri" panose="020F0502020204030204"/>
                  </a:rPr>
                  <a:t>Sensitivitas  (V/m/s)</a:t>
                </a:r>
                <a:endParaRPr lang="en-ID" sz="1000" b="1" i="0">
                  <a:solidFill>
                    <a:srgbClr val="000000"/>
                  </a:solidFill>
                  <a:latin typeface="Calibri" panose="020F0502020204030204"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171847040"/>
        <c:crossesAt val="0.01"/>
        <c:crossBetween val="midCat"/>
      </c:valAx>
    </c:plotArea>
    <c:legend>
      <c:legendPos val="r"/>
      <c:layout>
        <c:manualLayout>
          <c:xMode val="edge"/>
          <c:yMode val="edge"/>
          <c:x val="0.904379480760394"/>
          <c:y val="0.46153898409757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rgbClr val="000000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98878549272"/>
          <c:y val="0.162250243195125"/>
          <c:w val="0.631373924812489"/>
          <c:h val="0.617626036745407"/>
        </c:manualLayout>
      </c:layout>
      <c:scatterChart>
        <c:scatterStyle val="smoothMarker"/>
        <c:varyColors val="1"/>
        <c:ser>
          <c:idx val="0"/>
          <c:order val="0"/>
          <c:tx>
            <c:strRef>
              <c:f>"NS"</c:f>
              <c:strCache>
                <c:ptCount val="1"/>
                <c:pt idx="0">
                  <c:v>NS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SEISMO'!$AE$22:$AE$33</c:f>
              <c:numCache>
                <c:formatCode>0.0</c:formatCode>
                <c:ptCount val="12"/>
                <c:pt idx="0">
                  <c:v>947.310423010502</c:v>
                </c:pt>
                <c:pt idx="1">
                  <c:v>1126.91499325212</c:v>
                </c:pt>
                <c:pt idx="2">
                  <c:v>1145.31894962599</c:v>
                </c:pt>
                <c:pt idx="3">
                  <c:v>1152.01500346539</c:v>
                </c:pt>
                <c:pt idx="4">
                  <c:v>1149.69229514662</c:v>
                </c:pt>
                <c:pt idx="5">
                  <c:v>1140.82875117141</c:v>
                </c:pt>
                <c:pt idx="6">
                  <c:v>1135.04965606938</c:v>
                </c:pt>
                <c:pt idx="7">
                  <c:v>1140.38623291776</c:v>
                </c:pt>
                <c:pt idx="8">
                  <c:v>1130.74542656984</c:v>
                </c:pt>
                <c:pt idx="9">
                  <c:v>1075.58000575732</c:v>
                </c:pt>
                <c:pt idx="10">
                  <c:v>502.31605862432</c:v>
                </c:pt>
                <c:pt idx="11">
                  <c:v>457.84092408159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"EW"</c:f>
              <c:strCache>
                <c:ptCount val="1"/>
                <c:pt idx="0">
                  <c:v>EW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SEISMO'!$AG$22:$AG$33</c:f>
              <c:numCache>
                <c:formatCode>0.0</c:formatCode>
                <c:ptCount val="12"/>
                <c:pt idx="0">
                  <c:v>943.233807797346</c:v>
                </c:pt>
                <c:pt idx="1">
                  <c:v>1126.56449302316</c:v>
                </c:pt>
                <c:pt idx="2">
                  <c:v>1142.21077872862</c:v>
                </c:pt>
                <c:pt idx="3">
                  <c:v>1152.01793211035</c:v>
                </c:pt>
                <c:pt idx="4">
                  <c:v>1144.77861463064</c:v>
                </c:pt>
                <c:pt idx="5">
                  <c:v>1147.27909169855</c:v>
                </c:pt>
                <c:pt idx="6">
                  <c:v>1134.0055941407</c:v>
                </c:pt>
                <c:pt idx="7">
                  <c:v>1138.86509472489</c:v>
                </c:pt>
                <c:pt idx="8">
                  <c:v>1132.27564356209</c:v>
                </c:pt>
                <c:pt idx="9">
                  <c:v>1077.57734162089</c:v>
                </c:pt>
                <c:pt idx="10">
                  <c:v>502.873965489437</c:v>
                </c:pt>
                <c:pt idx="11">
                  <c:v>457.799923052132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"UD"</c:f>
              <c:strCache>
                <c:ptCount val="1"/>
                <c:pt idx="0">
                  <c:v>UD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'LHKS SEISMO'!$AC$22:$AC$33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'LHKS SEISMO'!$AI$22:$AI$33</c:f>
              <c:numCache>
                <c:formatCode>0.0</c:formatCode>
                <c:ptCount val="12"/>
                <c:pt idx="0">
                  <c:v>948.201141089016</c:v>
                </c:pt>
                <c:pt idx="1">
                  <c:v>1127.38638794509</c:v>
                </c:pt>
                <c:pt idx="2">
                  <c:v>1142.00167347839</c:v>
                </c:pt>
                <c:pt idx="3">
                  <c:v>1154.21441583128</c:v>
                </c:pt>
                <c:pt idx="4">
                  <c:v>1152.10315567872</c:v>
                </c:pt>
                <c:pt idx="5">
                  <c:v>1148.47837181018</c:v>
                </c:pt>
                <c:pt idx="6">
                  <c:v>1134.66746790194</c:v>
                </c:pt>
                <c:pt idx="7">
                  <c:v>1141.26248349017</c:v>
                </c:pt>
                <c:pt idx="8">
                  <c:v>1133.56278302256</c:v>
                </c:pt>
                <c:pt idx="9">
                  <c:v>1083.43170289842</c:v>
                </c:pt>
                <c:pt idx="10">
                  <c:v>502.522528094087</c:v>
                </c:pt>
                <c:pt idx="11">
                  <c:v>456.323885991664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4960"/>
        <c:axId val="175627264"/>
      </c:scatterChart>
      <c:valAx>
        <c:axId val="175624960"/>
        <c:scaling>
          <c:logBase val="10"/>
          <c:orientation val="minMax"/>
          <c:min val="0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ysClr val="windowText" lastClr="000000"/>
                    </a:solidFill>
                  </a:rPr>
                  <a:t>Frekuensi (Hz)</a:t>
                </a:r>
                <a:endParaRPr lang="en-ID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0942694663167"/>
              <c:y val="0.8626206339592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5627264"/>
        <c:crosses val="autoZero"/>
        <c:crossBetween val="midCat"/>
      </c:valAx>
      <c:valAx>
        <c:axId val="1756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ysClr val="windowText" lastClr="000000"/>
                    </a:solidFill>
                  </a:rPr>
                  <a:t>SENSITIVITAS  (V/m/S)</a:t>
                </a:r>
                <a:endParaRPr lang="en-ID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647269943529786"/>
              <c:y val="0.2522357432593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5624960"/>
        <c:crossesAt val="0.0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5409813229667"/>
          <c:y val="0.294713280839895"/>
          <c:w val="0.122106132532278"/>
          <c:h val="0.334671706036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'Suhu dan Kelembaban'!$F$18:$F$20</c:f>
              <c:numCache>
                <c:formatCode>General</c:formatCode>
                <c:ptCount val="3"/>
                <c:pt idx="0">
                  <c:v>19.8</c:v>
                </c:pt>
                <c:pt idx="1" c:formatCode="0.0">
                  <c:v>30.1</c:v>
                </c:pt>
                <c:pt idx="2" c:formatCode="0.0">
                  <c:v>40.1</c:v>
                </c:pt>
              </c:numCache>
            </c:numRef>
          </c:xVal>
          <c:yVal>
            <c:numRef>
              <c:f>'Suhu dan Kelembaban'!$G$18:$G$20</c:f>
              <c:numCache>
                <c:formatCode>General</c:formatCode>
                <c:ptCount val="3"/>
                <c:pt idx="0">
                  <c:v>0.4</c:v>
                </c:pt>
                <c:pt idx="1" c:formatCode="0.0">
                  <c:v>0</c:v>
                </c:pt>
                <c:pt idx="2">
                  <c:v>-0.1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4320"/>
        <c:axId val="175714688"/>
      </c:scatterChart>
      <c:valAx>
        <c:axId val="17570432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5714688"/>
        <c:crosses val="autoZero"/>
        <c:crossBetween val="midCat"/>
      </c:valAx>
      <c:valAx>
        <c:axId val="1757146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5704320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trendline>
            <c:spPr>
              <a:ln w="19050" cap="rnd" cmpd="sng" algn="ctr">
                <a:solidFill>
                  <a:srgbClr val="000000">
                    <a:alpha val="0"/>
                  </a:srgbClr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'Suhu dan Kelembaban'!$F$23:$F$25</c:f>
              <c:numCache>
                <c:formatCode>General</c:formatCode>
                <c:ptCount val="3"/>
                <c:pt idx="0">
                  <c:v>40.18</c:v>
                </c:pt>
                <c:pt idx="1">
                  <c:v>50.21</c:v>
                </c:pt>
                <c:pt idx="2">
                  <c:v>60.46</c:v>
                </c:pt>
              </c:numCache>
            </c:numRef>
          </c:xVal>
          <c:yVal>
            <c:numRef>
              <c:f>'Suhu dan Kelembaban'!$G$23:$G$25</c:f>
              <c:numCache>
                <c:formatCode>0.0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2208"/>
        <c:axId val="175748224"/>
      </c:scatterChart>
      <c:valAx>
        <c:axId val="16790220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5748224"/>
        <c:crosses val="autoZero"/>
        <c:crossBetween val="midCat"/>
      </c:valAx>
      <c:valAx>
        <c:axId val="17574822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0.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67902208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10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jpeg"/><Relationship Id="rId3" Type="http://schemas.openxmlformats.org/officeDocument/2006/relationships/image" Target="../media/image12.jpeg"/><Relationship Id="rId2" Type="http://schemas.openxmlformats.org/officeDocument/2006/relationships/image" Target="../media/image11.png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.png"/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36</xdr:col>
      <xdr:colOff>742950</xdr:colOff>
      <xdr:row>16</xdr:row>
      <xdr:rowOff>13084</xdr:rowOff>
    </xdr:from>
    <xdr:ext cx="7075715" cy="3714750"/>
    <xdr:graphicFrame>
      <xdr:nvGraphicFramePr>
        <xdr:cNvPr id="1221025373" name="Chart 1"/>
        <xdr:cNvGraphicFramePr/>
      </xdr:nvGraphicFramePr>
      <xdr:xfrm>
        <a:off x="31567120" y="3641725"/>
        <a:ext cx="7075170" cy="3714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276225</xdr:colOff>
      <xdr:row>0</xdr:row>
      <xdr:rowOff>0</xdr:rowOff>
    </xdr:from>
    <xdr:ext cx="857250" cy="714375"/>
    <xdr:pic>
      <xdr:nvPicPr>
        <xdr:cNvPr id="2" name="image1.png"/>
        <xdr:cNvPicPr preferRelativeResize="0"/>
      </xdr:nvPicPr>
      <xdr:blipFill>
        <a:blip r:embed="rId2" cstate="screen"/>
        <a:stretch>
          <a:fillRect/>
        </a:stretch>
      </xdr:blipFill>
      <xdr:spPr>
        <a:xfrm>
          <a:off x="276225" y="0"/>
          <a:ext cx="857250" cy="714375"/>
        </a:xfrm>
        <a:prstGeom prst="rect">
          <a:avLst/>
        </a:prstGeom>
        <a:noFill/>
      </xdr:spPr>
    </xdr:pic>
    <xdr:clientData fLocksWithSheet="0"/>
  </xdr:oneCellAnchor>
  <xdr:twoCellAnchor>
    <xdr:from>
      <xdr:col>29</xdr:col>
      <xdr:colOff>475788</xdr:colOff>
      <xdr:row>12</xdr:row>
      <xdr:rowOff>166255</xdr:rowOff>
    </xdr:from>
    <xdr:to>
      <xdr:col>34</xdr:col>
      <xdr:colOff>120187</xdr:colOff>
      <xdr:row>17</xdr:row>
      <xdr:rowOff>27709</xdr:rowOff>
    </xdr:to>
    <xdr:pic>
      <xdr:nvPicPr>
        <xdr:cNvPr id="8" name="Picture 7"/>
        <xdr:cNvPicPr>
          <a:picLocks noChangeAspect="1" noChangeArrowheads="1"/>
        </xdr:cNvPicPr>
      </xdr:nvPicPr>
      <xdr:blipFill>
        <a:blip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>
        <a:xfrm>
          <a:off x="21303615" y="2804160"/>
          <a:ext cx="6887210" cy="109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276225</xdr:colOff>
      <xdr:row>0</xdr:row>
      <xdr:rowOff>0</xdr:rowOff>
    </xdr:from>
    <xdr:ext cx="857250" cy="714375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76225" y="0"/>
          <a:ext cx="857250" cy="7143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14</xdr:col>
      <xdr:colOff>294413</xdr:colOff>
      <xdr:row>0</xdr:row>
      <xdr:rowOff>156766</xdr:rowOff>
    </xdr:from>
    <xdr:ext cx="4691843" cy="603340"/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234545" y="156210"/>
          <a:ext cx="4692015" cy="603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13</xdr:row>
      <xdr:rowOff>0</xdr:rowOff>
    </xdr:from>
    <xdr:to>
      <xdr:col>9</xdr:col>
      <xdr:colOff>251460</xdr:colOff>
      <xdr:row>30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0" y="2393950"/>
          <a:ext cx="5909310" cy="324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9</xdr:col>
      <xdr:colOff>251460</xdr:colOff>
      <xdr:row>30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2" cstate="screen"/>
        <a:srcRect/>
        <a:stretch>
          <a:fillRect/>
        </a:stretch>
      </xdr:blipFill>
      <xdr:spPr>
        <a:xfrm>
          <a:off x="0" y="2393950"/>
          <a:ext cx="5909310" cy="324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15</xdr:row>
      <xdr:rowOff>121920</xdr:rowOff>
    </xdr:from>
    <xdr:to>
      <xdr:col>9</xdr:col>
      <xdr:colOff>289560</xdr:colOff>
      <xdr:row>33</xdr:row>
      <xdr:rowOff>53340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3" cstate="screen"/>
        <a:srcRect/>
        <a:stretch>
          <a:fillRect/>
        </a:stretch>
      </xdr:blipFill>
      <xdr:spPr>
        <a:xfrm>
          <a:off x="38100" y="2884170"/>
          <a:ext cx="5909310" cy="3246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99060</xdr:colOff>
      <xdr:row>18</xdr:row>
      <xdr:rowOff>15240</xdr:rowOff>
    </xdr:from>
    <xdr:to>
      <xdr:col>9</xdr:col>
      <xdr:colOff>350520</xdr:colOff>
      <xdr:row>35</xdr:row>
      <xdr:rowOff>129540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4" cstate="screen"/>
        <a:srcRect/>
        <a:stretch>
          <a:fillRect/>
        </a:stretch>
      </xdr:blipFill>
      <xdr:spPr>
        <a:xfrm>
          <a:off x="99060" y="3329940"/>
          <a:ext cx="5909310" cy="324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76200</xdr:colOff>
      <xdr:row>21</xdr:row>
      <xdr:rowOff>144780</xdr:rowOff>
    </xdr:from>
    <xdr:to>
      <xdr:col>10</xdr:col>
      <xdr:colOff>327660</xdr:colOff>
      <xdr:row>39</xdr:row>
      <xdr:rowOff>76200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5" cstate="screen"/>
        <a:srcRect/>
        <a:stretch>
          <a:fillRect/>
        </a:stretch>
      </xdr:blipFill>
      <xdr:spPr>
        <a:xfrm>
          <a:off x="704850" y="4011930"/>
          <a:ext cx="5909310" cy="3246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312420</xdr:colOff>
      <xdr:row>22</xdr:row>
      <xdr:rowOff>15240</xdr:rowOff>
    </xdr:from>
    <xdr:to>
      <xdr:col>9</xdr:col>
      <xdr:colOff>563880</xdr:colOff>
      <xdr:row>38</xdr:row>
      <xdr:rowOff>137160</xdr:rowOff>
    </xdr:to>
    <xdr:pic>
      <xdr:nvPicPr>
        <xdr:cNvPr id="7" name="Picture 1"/>
        <xdr:cNvPicPr>
          <a:picLocks noChangeAspect="1" noChangeArrowheads="1"/>
        </xdr:cNvPicPr>
      </xdr:nvPicPr>
      <xdr:blipFill>
        <a:blip r:embed="rId6" cstate="screen"/>
        <a:srcRect/>
        <a:stretch>
          <a:fillRect/>
        </a:stretch>
      </xdr:blipFill>
      <xdr:spPr>
        <a:xfrm>
          <a:off x="312420" y="4066540"/>
          <a:ext cx="5909310" cy="306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20</xdr:col>
      <xdr:colOff>245110</xdr:colOff>
      <xdr:row>29</xdr:row>
      <xdr:rowOff>137502</xdr:rowOff>
    </xdr:to>
    <xdr:pic>
      <xdr:nvPicPr>
        <xdr:cNvPr id="8" name="Picture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6915150" y="2393950"/>
          <a:ext cx="5902960" cy="30835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57150</xdr:colOff>
      <xdr:row>120</xdr:row>
      <xdr:rowOff>68580</xdr:rowOff>
    </xdr:from>
    <xdr:ext cx="5667375" cy="2466975"/>
    <xdr:graphicFrame>
      <xdr:nvGraphicFramePr>
        <xdr:cNvPr id="2019598615" name="Chart 2"/>
        <xdr:cNvGraphicFramePr/>
      </xdr:nvGraphicFramePr>
      <xdr:xfrm>
        <a:off x="57150" y="22442170"/>
        <a:ext cx="5667375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3</xdr:col>
      <xdr:colOff>3686</xdr:colOff>
      <xdr:row>80</xdr:row>
      <xdr:rowOff>80683</xdr:rowOff>
    </xdr:from>
    <xdr:to>
      <xdr:col>8</xdr:col>
      <xdr:colOff>760466</xdr:colOff>
      <xdr:row>92</xdr:row>
      <xdr:rowOff>156713</xdr:rowOff>
    </xdr:to>
    <xdr:pic>
      <xdr:nvPicPr>
        <xdr:cNvPr id="6" name="Picture 5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890270" y="14380845"/>
          <a:ext cx="4368165" cy="2332990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244</xdr:row>
      <xdr:rowOff>47625</xdr:rowOff>
    </xdr:from>
    <xdr:to>
      <xdr:col>4</xdr:col>
      <xdr:colOff>323850</xdr:colOff>
      <xdr:row>249</xdr:row>
      <xdr:rowOff>238797</xdr:rowOff>
    </xdr:to>
    <xdr:pic>
      <xdr:nvPicPr>
        <xdr:cNvPr id="3" name="Picture 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35" y="45366940"/>
          <a:ext cx="930910" cy="1943735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244</xdr:row>
      <xdr:rowOff>27232</xdr:rowOff>
    </xdr:from>
    <xdr:to>
      <xdr:col>7</xdr:col>
      <xdr:colOff>271045</xdr:colOff>
      <xdr:row>249</xdr:row>
      <xdr:rowOff>304800</xdr:rowOff>
    </xdr:to>
    <xdr:pic>
      <xdr:nvPicPr>
        <xdr:cNvPr id="5" name="Picture 4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5" y="45345985"/>
          <a:ext cx="1591945" cy="203073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171449</xdr:colOff>
      <xdr:row>61</xdr:row>
      <xdr:rowOff>144386</xdr:rowOff>
    </xdr:from>
    <xdr:to>
      <xdr:col>5</xdr:col>
      <xdr:colOff>247649</xdr:colOff>
      <xdr:row>69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8975" y="10888345"/>
          <a:ext cx="1882140" cy="1341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636479</xdr:colOff>
      <xdr:row>61</xdr:row>
      <xdr:rowOff>152399</xdr:rowOff>
    </xdr:from>
    <xdr:to>
      <xdr:col>9</xdr:col>
      <xdr:colOff>175988</xdr:colOff>
      <xdr:row>69</xdr:row>
      <xdr:rowOff>66674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38550" y="10895965"/>
          <a:ext cx="199326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28087</xdr:colOff>
      <xdr:row>119</xdr:row>
      <xdr:rowOff>31750</xdr:rowOff>
    </xdr:from>
    <xdr:ext cx="4651863" cy="2381250"/>
    <xdr:graphicFrame>
      <xdr:nvGraphicFramePr>
        <xdr:cNvPr id="637824989" name="Chart 3"/>
        <xdr:cNvGraphicFramePr/>
      </xdr:nvGraphicFramePr>
      <xdr:xfrm>
        <a:off x="496570" y="21765895"/>
        <a:ext cx="4652010" cy="2381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82828</xdr:colOff>
      <xdr:row>0</xdr:row>
      <xdr:rowOff>27611</xdr:rowOff>
    </xdr:from>
    <xdr:to>
      <xdr:col>9</xdr:col>
      <xdr:colOff>407780</xdr:colOff>
      <xdr:row>5</xdr:row>
      <xdr:rowOff>65433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82550" y="27305"/>
          <a:ext cx="549148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195</xdr:row>
      <xdr:rowOff>139700</xdr:rowOff>
    </xdr:from>
    <xdr:to>
      <xdr:col>10</xdr:col>
      <xdr:colOff>19050</xdr:colOff>
      <xdr:row>195</xdr:row>
      <xdr:rowOff>139700</xdr:rowOff>
    </xdr:to>
    <xdr:cxnSp>
      <xdr:nvCxnSpPr>
        <xdr:cNvPr id="12" name="Line 5"/>
        <xdr:cNvCxnSpPr>
          <a:cxnSpLocks noChangeShapeType="1"/>
        </xdr:cNvCxnSpPr>
      </xdr:nvCxnSpPr>
      <xdr:spPr>
        <a:xfrm>
          <a:off x="0" y="35474910"/>
          <a:ext cx="5723890" cy="0"/>
        </a:xfrm>
        <a:prstGeom prst="line">
          <a:avLst/>
        </a:prstGeom>
        <a:noFill/>
        <a:ln w="76200" cmpd="tri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0</xdr:col>
      <xdr:colOff>115960</xdr:colOff>
      <xdr:row>56</xdr:row>
      <xdr:rowOff>115957</xdr:rowOff>
    </xdr:from>
    <xdr:to>
      <xdr:col>1</xdr:col>
      <xdr:colOff>267198</xdr:colOff>
      <xdr:row>60</xdr:row>
      <xdr:rowOff>171174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r:embed="rId3" cstate="screen"/>
        <a:srcRect/>
        <a:stretch>
          <a:fillRect/>
        </a:stretch>
      </xdr:blipFill>
      <xdr:spPr>
        <a:xfrm>
          <a:off x="115570" y="10021570"/>
          <a:ext cx="619760" cy="779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77304</xdr:colOff>
      <xdr:row>108</xdr:row>
      <xdr:rowOff>115958</xdr:rowOff>
    </xdr:from>
    <xdr:to>
      <xdr:col>1</xdr:col>
      <xdr:colOff>228542</xdr:colOff>
      <xdr:row>112</xdr:row>
      <xdr:rowOff>171174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r:embed="rId3" cstate="screen"/>
        <a:srcRect/>
        <a:stretch>
          <a:fillRect/>
        </a:stretch>
      </xdr:blipFill>
      <xdr:spPr>
        <a:xfrm>
          <a:off x="76835" y="19855815"/>
          <a:ext cx="619760" cy="779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66261</xdr:colOff>
      <xdr:row>164</xdr:row>
      <xdr:rowOff>115956</xdr:rowOff>
    </xdr:from>
    <xdr:to>
      <xdr:col>1</xdr:col>
      <xdr:colOff>217499</xdr:colOff>
      <xdr:row>168</xdr:row>
      <xdr:rowOff>171172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r:embed="rId3" cstate="screen"/>
        <a:srcRect/>
        <a:stretch>
          <a:fillRect/>
        </a:stretch>
      </xdr:blipFill>
      <xdr:spPr>
        <a:xfrm>
          <a:off x="66040" y="29774515"/>
          <a:ext cx="619760" cy="779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144780</xdr:colOff>
      <xdr:row>135</xdr:row>
      <xdr:rowOff>76200</xdr:rowOff>
    </xdr:from>
    <xdr:to>
      <xdr:col>10</xdr:col>
      <xdr:colOff>88232</xdr:colOff>
      <xdr:row>151</xdr:row>
      <xdr:rowOff>152040</xdr:rowOff>
    </xdr:to>
    <xdr:pic>
      <xdr:nvPicPr>
        <xdr:cNvPr id="2" name="Picture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4780" y="24705945"/>
          <a:ext cx="5647690" cy="29711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14</xdr:col>
      <xdr:colOff>26670</xdr:colOff>
      <xdr:row>1</xdr:row>
      <xdr:rowOff>64770</xdr:rowOff>
    </xdr:from>
    <xdr:ext cx="2466975" cy="1752600"/>
    <xdr:graphicFrame>
      <xdr:nvGraphicFramePr>
        <xdr:cNvPr id="378615099" name="Chart 4"/>
        <xdr:cNvGraphicFramePr/>
      </xdr:nvGraphicFramePr>
      <xdr:xfrm>
        <a:off x="9811385" y="245745"/>
        <a:ext cx="2466975" cy="175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354330</xdr:colOff>
      <xdr:row>15</xdr:row>
      <xdr:rowOff>15240</xdr:rowOff>
    </xdr:from>
    <xdr:ext cx="2466975" cy="2162175"/>
    <xdr:graphicFrame>
      <xdr:nvGraphicFramePr>
        <xdr:cNvPr id="1983961127" name="Chart 5"/>
        <xdr:cNvGraphicFramePr/>
      </xdr:nvGraphicFramePr>
      <xdr:xfrm>
        <a:off x="9530715" y="2729865"/>
        <a:ext cx="2466975" cy="2162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iza\2023\II\Kalibrasi\Lapang\PPJI\F.G.2023.098.re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 PARAMETER"/>
      <sheetName val="LHKS SEISMO"/>
      <sheetName val="LHKS AKSEL"/>
      <sheetName val="LHKS Mass Center"/>
      <sheetName val="Unc AC"/>
      <sheetName val="Unc C"/>
      <sheetName val="Unc f"/>
      <sheetName val="Unc V"/>
      <sheetName val="Unc Vm"/>
      <sheetName val="Unc"/>
      <sheetName val="LAP SEISMO"/>
      <sheetName val="SERTIF SEISMO"/>
      <sheetName val="SERTIF AKSEL"/>
      <sheetName val="Suhu dan Kelembaban"/>
    </sheetNames>
    <sheetDataSet>
      <sheetData sheetId="0">
        <row r="84">
          <cell r="C84" t="str">
            <v>Centaur Digital Recorder S.N. 003846</v>
          </cell>
        </row>
        <row r="92">
          <cell r="C92" t="str">
            <v>Relatif (Sine Wave)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Z1015"/>
  <sheetViews>
    <sheetView workbookViewId="0">
      <selection activeCell="D10" sqref="D10"/>
    </sheetView>
  </sheetViews>
  <sheetFormatPr defaultColWidth="14.4272727272727" defaultRowHeight="15" customHeight="1"/>
  <cols>
    <col min="1" max="1" width="27" customWidth="1"/>
    <col min="2" max="2" width="2" customWidth="1"/>
    <col min="3" max="3" width="13.4272727272727" customWidth="1"/>
    <col min="4" max="6" width="9.13636363636364" customWidth="1"/>
    <col min="7" max="7" width="15.7090909090909" customWidth="1"/>
    <col min="8" max="26" width="9.13636363636364" customWidth="1"/>
  </cols>
  <sheetData>
    <row r="1" ht="14.25" customHeight="1" spans="1:26">
      <c r="A1" s="498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4.25" customHeight="1" spans="1:26">
      <c r="A2" s="498" t="s">
        <v>1</v>
      </c>
      <c r="B2" s="21" t="s">
        <v>2</v>
      </c>
      <c r="C2" s="499" t="s">
        <v>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4.25" customHeight="1" spans="1:26">
      <c r="A3" s="498" t="s">
        <v>4</v>
      </c>
      <c r="B3" s="21" t="s">
        <v>2</v>
      </c>
      <c r="C3" s="21" t="s">
        <v>5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4.25" customHeight="1" spans="1:26">
      <c r="A4" s="498" t="s">
        <v>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4.25" customHeight="1" spans="1:26">
      <c r="A5" s="498" t="s">
        <v>7</v>
      </c>
      <c r="B5" s="21" t="s">
        <v>2</v>
      </c>
      <c r="C5" s="524" t="s">
        <v>8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4.25" customHeight="1" spans="1:26">
      <c r="A6" s="498" t="s">
        <v>9</v>
      </c>
      <c r="B6" s="21" t="s">
        <v>2</v>
      </c>
      <c r="C6" s="525" t="s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4.25" customHeight="1" spans="1:26">
      <c r="A7" s="498" t="s">
        <v>11</v>
      </c>
      <c r="B7" s="21" t="s">
        <v>2</v>
      </c>
      <c r="C7" s="524" t="s">
        <v>12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4.25" customHeight="1" spans="1:26">
      <c r="A8" s="498" t="s">
        <v>13</v>
      </c>
      <c r="B8" s="21" t="s">
        <v>2</v>
      </c>
      <c r="C8" s="21" t="s">
        <v>14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4.25" customHeight="1" spans="1:26">
      <c r="A9" s="498"/>
      <c r="B9" s="21"/>
      <c r="C9" s="21" t="s">
        <v>15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4.25" customHeight="1" spans="1:26">
      <c r="A10" s="498" t="s">
        <v>16</v>
      </c>
      <c r="B10" s="21" t="s">
        <v>2</v>
      </c>
      <c r="C10" s="526" t="s">
        <v>17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4.25" customHeight="1" spans="1:26">
      <c r="A11" s="498" t="s">
        <v>18</v>
      </c>
      <c r="B11" s="21" t="s">
        <v>2</v>
      </c>
      <c r="C11" s="11" t="s">
        <v>17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4.25" customHeight="1" spans="1:26">
      <c r="A12" s="498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4.25" customHeight="1" spans="1:26">
      <c r="A13" s="498" t="s">
        <v>19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4.25" customHeight="1" spans="1:26">
      <c r="A14" s="498" t="s">
        <v>20</v>
      </c>
      <c r="B14" s="21" t="s">
        <v>2</v>
      </c>
      <c r="C14" s="21" t="s">
        <v>17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4.25" customHeight="1" spans="1:26">
      <c r="A15" s="498" t="s">
        <v>21</v>
      </c>
      <c r="B15" s="21" t="s">
        <v>2</v>
      </c>
      <c r="C15" s="21" t="s">
        <v>22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4.25" customHeight="1" spans="1:26">
      <c r="A16" s="498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4.25" customHeight="1" spans="1:26">
      <c r="A17" s="498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4.25" customHeight="1" spans="1:26">
      <c r="A18" s="498" t="s">
        <v>24</v>
      </c>
      <c r="B18" s="21" t="s">
        <v>2</v>
      </c>
      <c r="C18" s="499" t="s">
        <v>25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4.25" customHeight="1" spans="1:26">
      <c r="A19" s="498" t="s">
        <v>26</v>
      </c>
      <c r="B19" s="21" t="s">
        <v>2</v>
      </c>
      <c r="C19" s="524" t="s">
        <v>27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4.25" customHeight="1" spans="1:26">
      <c r="A20" s="498" t="s">
        <v>28</v>
      </c>
      <c r="B20" s="21" t="s">
        <v>2</v>
      </c>
      <c r="C20" s="21" t="s">
        <v>29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4.25" customHeight="1" spans="1:26">
      <c r="A21" s="498" t="s">
        <v>30</v>
      </c>
      <c r="B21" s="21" t="s">
        <v>2</v>
      </c>
      <c r="C21" s="21" t="s">
        <v>31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4.25" customHeight="1" spans="1:26">
      <c r="A22" s="498" t="s">
        <v>32</v>
      </c>
      <c r="B22" s="21" t="s">
        <v>2</v>
      </c>
      <c r="C22" s="21" t="s">
        <v>33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4.25" customHeight="1" spans="1:26">
      <c r="A23" s="498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4.25" customHeight="1" spans="1:26">
      <c r="A24" s="498" t="s">
        <v>34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4.25" customHeight="1" spans="1:26">
      <c r="A25" s="498" t="s">
        <v>24</v>
      </c>
      <c r="B25" s="21" t="s">
        <v>2</v>
      </c>
      <c r="C25" s="499" t="s">
        <v>35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4.25" customHeight="1" spans="1:26">
      <c r="A26" s="498" t="s">
        <v>26</v>
      </c>
      <c r="B26" s="21" t="s">
        <v>2</v>
      </c>
      <c r="C26" s="524" t="s">
        <v>36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4.25" customHeight="1" spans="1:26">
      <c r="A27" s="498" t="s">
        <v>28</v>
      </c>
      <c r="B27" s="21" t="s">
        <v>2</v>
      </c>
      <c r="C27" s="21" t="s">
        <v>37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4.25" customHeight="1" spans="1:26">
      <c r="A28" s="498" t="s">
        <v>30</v>
      </c>
      <c r="B28" s="21" t="s">
        <v>2</v>
      </c>
      <c r="C28" s="21" t="s">
        <v>38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4.25" customHeight="1" spans="1:26">
      <c r="A29" s="498" t="s">
        <v>32</v>
      </c>
      <c r="B29" s="21" t="s">
        <v>2</v>
      </c>
      <c r="C29" s="21" t="s">
        <v>33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4.25" customHeight="1" spans="1:26">
      <c r="A30" s="49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4.25" customHeight="1" spans="1:26">
      <c r="A31" s="498" t="s">
        <v>39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4.25" customHeight="1" spans="1:26">
      <c r="A32" s="498" t="s">
        <v>24</v>
      </c>
      <c r="B32" s="21" t="s">
        <v>2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4.25" customHeight="1" spans="1:26">
      <c r="A33" s="498" t="s">
        <v>26</v>
      </c>
      <c r="B33" s="21" t="s">
        <v>2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4.25" customHeight="1" spans="1:26">
      <c r="A34" s="498" t="s">
        <v>28</v>
      </c>
      <c r="B34" s="21" t="s">
        <v>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4.25" customHeight="1" spans="1:26">
      <c r="A35" s="498" t="s">
        <v>30</v>
      </c>
      <c r="B35" s="21" t="s">
        <v>2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4.25" customHeight="1" spans="1:26">
      <c r="A36" s="498" t="s">
        <v>32</v>
      </c>
      <c r="B36" s="21" t="s">
        <v>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4.25" customHeight="1" spans="1:26">
      <c r="A37" s="498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4.25" customHeight="1" spans="1:26">
      <c r="A38" s="498" t="s">
        <v>40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4.25" customHeight="1" spans="1:26">
      <c r="A39" s="498" t="s">
        <v>24</v>
      </c>
      <c r="B39" s="21" t="s">
        <v>2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4.25" customHeight="1" spans="1:26">
      <c r="A40" s="498" t="s">
        <v>26</v>
      </c>
      <c r="B40" s="21" t="s">
        <v>2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4.25" customHeight="1" spans="1:26">
      <c r="A41" s="498" t="s">
        <v>28</v>
      </c>
      <c r="B41" s="21" t="s">
        <v>2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4.25" customHeight="1" spans="1:26">
      <c r="A42" s="498" t="s">
        <v>30</v>
      </c>
      <c r="B42" s="21" t="s">
        <v>2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4.25" customHeight="1" spans="1:26">
      <c r="A43" s="498" t="s">
        <v>32</v>
      </c>
      <c r="B43" s="21" t="s">
        <v>2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4.25" customHeight="1" spans="1:26">
      <c r="A44" s="498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4.25" customHeight="1" spans="1:26">
      <c r="A45" s="498" t="s">
        <v>41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4.25" customHeight="1" spans="1:26">
      <c r="A46" s="498" t="s">
        <v>24</v>
      </c>
      <c r="B46" s="21" t="s">
        <v>2</v>
      </c>
      <c r="C46" s="21" t="s">
        <v>42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4.25" customHeight="1" spans="1:26">
      <c r="A47" s="498" t="s">
        <v>13</v>
      </c>
      <c r="B47" s="21" t="s">
        <v>2</v>
      </c>
      <c r="C47" s="21" t="s">
        <v>43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4.25" customHeight="1" spans="1:26">
      <c r="A48" s="498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4.25" customHeight="1" spans="1:26">
      <c r="A49" s="498" t="s">
        <v>44</v>
      </c>
      <c r="B49" s="21" t="s">
        <v>2</v>
      </c>
      <c r="C49" s="21" t="s">
        <v>45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4.25" customHeight="1" spans="1:26">
      <c r="A50" s="498" t="s">
        <v>46</v>
      </c>
      <c r="B50" s="21" t="s">
        <v>2</v>
      </c>
      <c r="C50" s="21" t="s">
        <v>47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4.25" customHeight="1" spans="1:26">
      <c r="A51" s="498" t="s">
        <v>48</v>
      </c>
      <c r="B51" s="21" t="s">
        <v>49</v>
      </c>
      <c r="C51" s="21">
        <v>2023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4.25" customHeight="1" spans="1:26">
      <c r="A52" s="498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4.25" customHeight="1" spans="1:26">
      <c r="A53" s="498" t="s">
        <v>50</v>
      </c>
      <c r="B53" s="21" t="s">
        <v>2</v>
      </c>
      <c r="C53" s="21" t="s">
        <v>51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4.25" customHeight="1" spans="1:26">
      <c r="A54" s="498" t="s">
        <v>52</v>
      </c>
      <c r="B54" s="21" t="s">
        <v>2</v>
      </c>
      <c r="C54" s="21" t="s">
        <v>53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4.25" customHeight="1" spans="1:26">
      <c r="A55" s="498" t="s">
        <v>26</v>
      </c>
      <c r="B55" s="21" t="s">
        <v>2</v>
      </c>
      <c r="C55" s="21" t="s">
        <v>54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4.25" customHeight="1" spans="1:26">
      <c r="A56" s="498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4.25" customHeight="1" spans="1:26">
      <c r="A57" s="498" t="s">
        <v>55</v>
      </c>
      <c r="B57" s="21" t="s">
        <v>2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4.25" customHeight="1" spans="1:26">
      <c r="A58" s="498" t="s">
        <v>52</v>
      </c>
      <c r="B58" s="21" t="s">
        <v>2</v>
      </c>
      <c r="C58" s="21" t="s">
        <v>56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4.25" customHeight="1" spans="1:26">
      <c r="A59" s="498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4.25" customHeight="1" spans="1:26">
      <c r="A60" s="498" t="s">
        <v>55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4.25" customHeight="1" spans="1:26">
      <c r="A61" s="50" t="s">
        <v>57</v>
      </c>
      <c r="B61" s="21" t="s">
        <v>2</v>
      </c>
      <c r="C61" s="21" t="s">
        <v>25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4.25" customHeight="1" spans="1:26">
      <c r="A62" s="50" t="s">
        <v>58</v>
      </c>
      <c r="B62" s="21" t="s">
        <v>2</v>
      </c>
      <c r="C62" s="21" t="s">
        <v>59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4.25" customHeight="1" spans="1:26">
      <c r="A63" s="498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4.25" customHeight="1" spans="1:26">
      <c r="A64" s="498" t="s">
        <v>60</v>
      </c>
      <c r="B64" s="21" t="s">
        <v>2</v>
      </c>
      <c r="C64" s="524" t="s">
        <v>61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4.25" customHeight="1" spans="1:26">
      <c r="A65" s="498" t="s">
        <v>62</v>
      </c>
      <c r="B65" s="21" t="s">
        <v>2</v>
      </c>
      <c r="C65" s="524" t="s">
        <v>63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4.25" customHeight="1" spans="1:26">
      <c r="A66" s="498" t="s">
        <v>64</v>
      </c>
      <c r="B66" s="21" t="s">
        <v>2</v>
      </c>
      <c r="C66" s="524" t="s">
        <v>65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4.25" customHeight="1" spans="1:26">
      <c r="A67" s="498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4.25" customHeight="1" spans="1:26">
      <c r="A68" s="498" t="s">
        <v>66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4.25" customHeight="1" spans="1:26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4.25" customHeight="1" spans="1:26">
      <c r="A70" s="498" t="s">
        <v>67</v>
      </c>
      <c r="B70" s="21" t="s">
        <v>2</v>
      </c>
      <c r="C70" s="21" t="s">
        <v>68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4.25" customHeight="1" spans="1:26">
      <c r="A71" s="498" t="s">
        <v>69</v>
      </c>
      <c r="B71" s="21" t="s">
        <v>2</v>
      </c>
      <c r="C71" s="502" t="s">
        <v>70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4.25" customHeight="1" spans="1:26">
      <c r="A72" s="498" t="s">
        <v>71</v>
      </c>
      <c r="B72" s="21" t="s">
        <v>2</v>
      </c>
      <c r="C72" s="21" t="s">
        <v>72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4.25" customHeight="1" spans="1:26">
      <c r="A73" s="31" t="s">
        <v>73</v>
      </c>
      <c r="B73" s="21" t="s">
        <v>2</v>
      </c>
      <c r="C73" s="524" t="s">
        <v>74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4.25" customHeight="1" spans="1:26">
      <c r="A74" s="31" t="s">
        <v>75</v>
      </c>
      <c r="B74" s="21" t="s">
        <v>2</v>
      </c>
      <c r="C74" s="524" t="s">
        <v>76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4.25" customHeight="1" spans="1:26">
      <c r="A75" s="31" t="s">
        <v>77</v>
      </c>
      <c r="B75" s="21" t="s">
        <v>2</v>
      </c>
      <c r="C75" s="21" t="str">
        <f>CONCATENATE("Sert.FC-SEIS/",'INPUT PARAMETER'!C74,"/",'INPUT PARAMETER'!C49,"/",'INPUT PARAMETER'!C50,"/",'INPUT PARAMETER'!C51)</f>
        <v>Sert.FC-SEIS/121/KPI/X/2023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4.25" customHeight="1" spans="1:26">
      <c r="A76" s="498" t="s">
        <v>78</v>
      </c>
      <c r="B76" s="21" t="s">
        <v>2</v>
      </c>
      <c r="C76" s="524" t="s">
        <v>79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4.25" customHeight="1" spans="1:26">
      <c r="A77" s="498" t="s">
        <v>80</v>
      </c>
      <c r="B77" s="21" t="s">
        <v>2</v>
      </c>
      <c r="C77" s="24" t="s">
        <v>81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4.25" customHeight="1" spans="1:26">
      <c r="A78" s="498" t="s">
        <v>82</v>
      </c>
      <c r="B78" s="21" t="s">
        <v>2</v>
      </c>
      <c r="C78" s="524" t="s">
        <v>83</v>
      </c>
      <c r="D78" s="21"/>
      <c r="E78" s="21"/>
      <c r="F78" s="21"/>
      <c r="G78" s="21"/>
      <c r="H78" s="21"/>
      <c r="I78" s="21"/>
      <c r="J78" s="21"/>
      <c r="K78" s="21"/>
      <c r="L78" s="499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4.25" customHeight="1" spans="1:26">
      <c r="A79" s="498" t="s">
        <v>84</v>
      </c>
      <c r="B79" s="21" t="s">
        <v>2</v>
      </c>
      <c r="C79" s="524" t="s">
        <v>85</v>
      </c>
      <c r="D79" s="21"/>
      <c r="E79" s="21"/>
      <c r="F79" s="21"/>
      <c r="G79" s="21"/>
      <c r="H79" s="21"/>
      <c r="I79" s="21"/>
      <c r="J79" s="21"/>
      <c r="K79" s="21"/>
      <c r="L79" s="499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4.25" customHeight="1" spans="1:26">
      <c r="A80" s="498" t="s">
        <v>86</v>
      </c>
      <c r="B80" s="21" t="s">
        <v>2</v>
      </c>
      <c r="C80" s="21" t="s">
        <v>17</v>
      </c>
      <c r="D80" s="21"/>
      <c r="E80" s="21"/>
      <c r="F80" s="21"/>
      <c r="G80" s="21"/>
      <c r="H80" s="21"/>
      <c r="I80" s="21"/>
      <c r="J80" s="21"/>
      <c r="K80" s="21"/>
      <c r="L80" s="499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4.25" customHeight="1" spans="1:26">
      <c r="A81" s="498" t="s">
        <v>87</v>
      </c>
      <c r="B81" s="21" t="s">
        <v>2</v>
      </c>
      <c r="C81" s="21">
        <v>2022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4.25" customHeight="1" spans="1:26">
      <c r="A82" s="503" t="s">
        <v>88</v>
      </c>
      <c r="B82" s="21" t="s">
        <v>2</v>
      </c>
      <c r="C82" s="499" t="s">
        <v>89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4.25" customHeight="1" spans="1:26">
      <c r="A83" s="503" t="s">
        <v>90</v>
      </c>
      <c r="B83" s="21" t="s">
        <v>2</v>
      </c>
      <c r="C83" s="504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4.25" customHeight="1" spans="1:26">
      <c r="A84" s="503" t="s">
        <v>91</v>
      </c>
      <c r="B84" s="21" t="s">
        <v>2</v>
      </c>
      <c r="C84" s="499" t="s">
        <v>92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4.25" customHeight="1" spans="1:26">
      <c r="A85" s="503" t="s">
        <v>93</v>
      </c>
      <c r="B85" s="21"/>
      <c r="C85" s="504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4.25" customHeight="1" spans="1:26">
      <c r="A86" s="503" t="s">
        <v>94</v>
      </c>
      <c r="B86" s="21"/>
      <c r="C86" s="504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4.25" customHeight="1" spans="1:26">
      <c r="A87" s="503"/>
      <c r="B87" s="21"/>
      <c r="C87" s="504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4.25" customHeight="1" spans="1:26">
      <c r="A88" s="503" t="s">
        <v>95</v>
      </c>
      <c r="B88" s="21"/>
      <c r="C88" s="504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4.25" customHeight="1" spans="1:26">
      <c r="A89" s="503" t="s">
        <v>96</v>
      </c>
      <c r="B89" s="21" t="s">
        <v>2</v>
      </c>
      <c r="C89" s="499" t="s">
        <v>97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4.25" customHeight="1" spans="1:26">
      <c r="A90" s="503" t="s">
        <v>93</v>
      </c>
      <c r="B90" s="21" t="s">
        <v>49</v>
      </c>
      <c r="C90" s="504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4.25" customHeight="1" spans="1:26">
      <c r="A91" s="503"/>
      <c r="B91" s="21"/>
      <c r="C91" s="504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4.25" customHeight="1" spans="1:26">
      <c r="A92" s="503" t="s">
        <v>98</v>
      </c>
      <c r="B92" s="21" t="s">
        <v>2</v>
      </c>
      <c r="C92" s="499" t="s">
        <v>99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4.25" customHeight="1" spans="1:26">
      <c r="A93" s="503" t="s">
        <v>100</v>
      </c>
      <c r="B93" s="21" t="s">
        <v>2</v>
      </c>
      <c r="C93" s="499" t="s">
        <v>101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4.25" customHeight="1" spans="1:26">
      <c r="A94" s="503" t="s">
        <v>102</v>
      </c>
      <c r="B94" s="21" t="s">
        <v>2</v>
      </c>
      <c r="C94" s="499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4.25" customHeight="1" spans="1:26">
      <c r="A95" s="503"/>
      <c r="B95" s="21"/>
      <c r="C95" s="499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4.25" customHeight="1" spans="1:26">
      <c r="A96" s="503"/>
      <c r="B96" s="21"/>
      <c r="C96" s="499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4.25" customHeight="1" spans="1:26">
      <c r="A97" s="503" t="s">
        <v>103</v>
      </c>
      <c r="B97" s="21">
        <v>1</v>
      </c>
      <c r="C97" s="499" t="str">
        <f>C18</f>
        <v>Husnul Kamal Zega, S.Si, M.Kom</v>
      </c>
      <c r="D97" s="21"/>
      <c r="E97">
        <v>0</v>
      </c>
      <c r="F97" s="21" t="str">
        <f>": 1. "&amp;'INPUT PARAMETER'!C97&amp;"  "</f>
        <v>: 1. Husnul Kamal Zega, S.Si, M.Kom  </v>
      </c>
      <c r="H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4.25" customHeight="1" spans="1:26">
      <c r="A98" s="503"/>
      <c r="B98" s="21">
        <v>2</v>
      </c>
      <c r="C98" s="499" t="str">
        <f>C25</f>
        <v>Dr.-Ing. Benyamin Heryanto Rusanto, S.Si, M.Si</v>
      </c>
      <c r="D98" s="21"/>
      <c r="F98" s="21" t="str">
        <f>"  2. "&amp;'INPUT PARAMETER'!C98</f>
        <v>  2. Dr.-Ing. Benyamin Heryanto Rusanto, S.Si, M.Si</v>
      </c>
      <c r="H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4.25" customHeight="1" spans="1:26">
      <c r="A99" s="503"/>
      <c r="B99" s="21">
        <v>3</v>
      </c>
      <c r="C99" s="21">
        <f>C32</f>
        <v>0</v>
      </c>
      <c r="D99" s="21"/>
      <c r="F99" s="21" t="str">
        <f>"  3. "&amp;'INPUT PARAMETER'!C99&amp;""</f>
        <v>  3. 0</v>
      </c>
      <c r="H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4.25" customHeight="1" spans="1:26">
      <c r="A100" s="503"/>
      <c r="B100" s="21">
        <v>4</v>
      </c>
      <c r="C100">
        <f>C39</f>
        <v>0</v>
      </c>
      <c r="D100" s="21"/>
      <c r="E100" s="21"/>
      <c r="F100" s="21" t="str">
        <f>"  4. "&amp;'INPUT PARAMETER'!C100</f>
        <v>  4. 0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4.25" customHeight="1" spans="1:26">
      <c r="A101" s="31"/>
      <c r="B101" s="21"/>
      <c r="C101" s="21" t="str">
        <f>IF('INPUT PARAMETER'!C98='INPUT PARAMETER'!E97,'INPUT PARAMETER'!F97,IF('INPUT PARAMETER'!C99='INPUT PARAMETER'!E97,'INPUT PARAMETER'!F98,IF('INPUT PARAMETER'!C100='INPUT PARAMETER'!E97,'INPUT PARAMETER'!F99,F100)))</f>
        <v>  2. Dr.-Ing. Benyamin Heryanto Rusanto, S.Si, M.Si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4.25" customHeight="1" spans="1:26">
      <c r="A102" s="505"/>
      <c r="B102" s="21"/>
      <c r="C102" s="499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4.25" customHeight="1" spans="1:26">
      <c r="A103" s="505"/>
      <c r="B103" s="21"/>
      <c r="C103" s="499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4.25" customHeight="1" spans="1:26">
      <c r="A104" s="503" t="s">
        <v>95</v>
      </c>
      <c r="B104" s="21"/>
      <c r="C104" s="504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4.25" customHeight="1" spans="1:26">
      <c r="A105" s="503" t="s">
        <v>96</v>
      </c>
      <c r="B105" s="21" t="s">
        <v>2</v>
      </c>
      <c r="C105" s="21" t="s">
        <v>104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4.25" customHeight="1" spans="1:26">
      <c r="A106" s="503" t="s">
        <v>93</v>
      </c>
      <c r="B106" s="21" t="s">
        <v>49</v>
      </c>
      <c r="C106" s="504" t="s">
        <v>105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4.25" customHeight="1" spans="1:26">
      <c r="A107" s="503"/>
      <c r="B107" s="21"/>
      <c r="C107" s="504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4.25" customHeight="1" spans="1:26">
      <c r="A108" s="503"/>
      <c r="B108" s="21"/>
      <c r="C108" s="504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4.25" customHeight="1" spans="1:26">
      <c r="A109" s="505" t="s">
        <v>106</v>
      </c>
      <c r="B109" s="21">
        <v>1</v>
      </c>
      <c r="C109" s="499" t="str">
        <f>C97</f>
        <v>Husnul Kamal Zega, S.Si, M.Kom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4.25" customHeight="1" spans="1:26">
      <c r="A110" s="21"/>
      <c r="B110" s="21">
        <v>2</v>
      </c>
      <c r="C110" s="499" t="str">
        <f>C98</f>
        <v>Dr.-Ing. Benyamin Heryanto Rusanto, S.Si, M.Si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4.25" customHeight="1" spans="1:26">
      <c r="A111" s="21"/>
      <c r="B111" s="21">
        <v>3</v>
      </c>
      <c r="C111" s="499">
        <f>C99</f>
        <v>0</v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4.25" customHeight="1" spans="1:26">
      <c r="A112" s="21"/>
      <c r="B112" s="21">
        <v>4</v>
      </c>
      <c r="C112" s="499">
        <f>C100</f>
        <v>0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="497" customFormat="1" ht="14.5" spans="1:1">
      <c r="A113" s="506" t="s">
        <v>107</v>
      </c>
    </row>
    <row r="114" s="497" customFormat="1" ht="14.5" spans="1:3">
      <c r="A114" s="507" t="s">
        <v>108</v>
      </c>
      <c r="B114" s="497" t="s">
        <v>2</v>
      </c>
      <c r="C114" s="527" t="s">
        <v>109</v>
      </c>
    </row>
    <row r="115" s="497" customFormat="1" ht="14.5" spans="1:3">
      <c r="A115" s="507" t="s">
        <v>73</v>
      </c>
      <c r="B115" s="497" t="s">
        <v>2</v>
      </c>
      <c r="C115" s="528" t="s">
        <v>110</v>
      </c>
    </row>
    <row r="116" s="497" customFormat="1" ht="14.5" spans="1:3">
      <c r="A116" s="507" t="s">
        <v>75</v>
      </c>
      <c r="B116" s="497" t="s">
        <v>2</v>
      </c>
      <c r="C116" s="528" t="s">
        <v>111</v>
      </c>
    </row>
    <row r="117" s="497" customFormat="1" ht="14.5" spans="1:3">
      <c r="A117" s="507" t="s">
        <v>77</v>
      </c>
      <c r="B117" s="497" t="s">
        <v>2</v>
      </c>
      <c r="C117" s="509" t="str">
        <f>CONCATENATE("Sert.FC-SEIS/",'INPUT PARAMETER'!C116,"/",'INPUT PARAMETER'!C49,"/",'INPUT PARAMETER'!C50,"/",'INPUT PARAMETER'!C51)</f>
        <v>Sert.FC-SEIS/096/KPI/X/2023</v>
      </c>
    </row>
    <row r="118" s="497" customFormat="1" ht="14.5" spans="1:3">
      <c r="A118" s="507" t="s">
        <v>112</v>
      </c>
      <c r="B118" s="497" t="s">
        <v>2</v>
      </c>
      <c r="C118" s="529" t="str">
        <f>C76</f>
        <v>24 Oktober 2023</v>
      </c>
    </row>
    <row r="119" s="497" customFormat="1" ht="14.5" spans="1:3">
      <c r="A119" s="507" t="s">
        <v>113</v>
      </c>
      <c r="B119" s="497" t="s">
        <v>2</v>
      </c>
      <c r="C119" s="511" t="s">
        <v>81</v>
      </c>
    </row>
    <row r="120" s="497" customFormat="1" ht="14.5" spans="1:3">
      <c r="A120" s="507" t="s">
        <v>114</v>
      </c>
      <c r="B120" s="497" t="s">
        <v>2</v>
      </c>
      <c r="C120" s="511" t="s">
        <v>115</v>
      </c>
    </row>
    <row r="121" s="497" customFormat="1" ht="14.5" spans="1:3">
      <c r="A121" s="507" t="s">
        <v>116</v>
      </c>
      <c r="B121" s="497" t="s">
        <v>2</v>
      </c>
      <c r="C121" s="530" t="s">
        <v>117</v>
      </c>
    </row>
    <row r="122" s="497" customFormat="1" ht="14.5" spans="1:3">
      <c r="A122" s="507" t="s">
        <v>86</v>
      </c>
      <c r="B122" s="497" t="s">
        <v>49</v>
      </c>
      <c r="C122" s="530" t="s">
        <v>17</v>
      </c>
    </row>
    <row r="123" s="497" customFormat="1" ht="14.5" spans="1:3">
      <c r="A123" s="507" t="s">
        <v>118</v>
      </c>
      <c r="B123" s="497" t="s">
        <v>2</v>
      </c>
      <c r="C123" s="24" t="s">
        <v>72</v>
      </c>
    </row>
    <row r="124" s="497" customFormat="1" ht="14.5" spans="1:3">
      <c r="A124" s="507" t="s">
        <v>87</v>
      </c>
      <c r="B124" s="497" t="s">
        <v>2</v>
      </c>
      <c r="C124" s="497">
        <v>2022</v>
      </c>
    </row>
    <row r="125" s="497" customFormat="1" ht="14.5" spans="1:3">
      <c r="A125" s="507" t="s">
        <v>119</v>
      </c>
      <c r="B125" s="497" t="s">
        <v>49</v>
      </c>
      <c r="C125" s="512" t="str">
        <f>C82</f>
        <v>Centaur / 8584</v>
      </c>
    </row>
    <row r="126" s="497" customFormat="1" ht="14.5" spans="1:1">
      <c r="A126" s="507" t="s">
        <v>120</v>
      </c>
    </row>
    <row r="127" s="497" customFormat="1" ht="14.5" spans="1:3">
      <c r="A127" s="507" t="s">
        <v>121</v>
      </c>
      <c r="B127" s="497" t="s">
        <v>2</v>
      </c>
      <c r="C127" s="513" t="s">
        <v>122</v>
      </c>
    </row>
    <row r="128" s="497" customFormat="1" ht="14.5" spans="1:3">
      <c r="A128" s="507" t="s">
        <v>123</v>
      </c>
      <c r="B128" s="497" t="s">
        <v>2</v>
      </c>
      <c r="C128" s="512" t="s">
        <v>124</v>
      </c>
    </row>
    <row r="129" s="497" customFormat="1" ht="14.5" spans="1:1">
      <c r="A129" s="507"/>
    </row>
    <row r="130" s="497" customFormat="1" ht="14.5" spans="1:3">
      <c r="A130" s="507" t="s">
        <v>98</v>
      </c>
      <c r="B130" s="497" t="s">
        <v>2</v>
      </c>
      <c r="C130" s="497" t="s">
        <v>125</v>
      </c>
    </row>
    <row r="131" s="497" customFormat="1" ht="14.5" spans="1:3">
      <c r="A131" s="507" t="s">
        <v>100</v>
      </c>
      <c r="B131" s="497" t="s">
        <v>2</v>
      </c>
      <c r="C131" s="497" t="s">
        <v>126</v>
      </c>
    </row>
    <row r="132" s="497" customFormat="1" ht="14.5" spans="1:1">
      <c r="A132" s="507"/>
    </row>
    <row r="133" s="497" customFormat="1" ht="14.5" spans="1:7">
      <c r="A133" s="507"/>
      <c r="C133" s="512"/>
      <c r="D133" s="512"/>
      <c r="E133" s="512"/>
      <c r="F133" s="512"/>
      <c r="G133" s="512"/>
    </row>
    <row r="134" s="497" customFormat="1" ht="14.5" spans="1:7">
      <c r="A134" s="507" t="s">
        <v>127</v>
      </c>
      <c r="B134" s="497" t="s">
        <v>2</v>
      </c>
      <c r="C134" s="514">
        <f>40/(2^24)</f>
        <v>2.38418579101562e-6</v>
      </c>
      <c r="D134" s="512"/>
      <c r="E134" s="512"/>
      <c r="F134" s="512"/>
      <c r="G134" s="512"/>
    </row>
    <row r="135" s="497" customFormat="1" ht="14.5" spans="1:7">
      <c r="A135" s="507" t="s">
        <v>128</v>
      </c>
      <c r="B135" s="497" t="s">
        <v>2</v>
      </c>
      <c r="C135" s="515">
        <f>G135/100000</f>
        <v>9.78158</v>
      </c>
      <c r="D135" s="516" t="s">
        <v>129</v>
      </c>
      <c r="E135" s="512"/>
      <c r="F135" s="512" t="s">
        <v>130</v>
      </c>
      <c r="G135" s="517">
        <v>978158</v>
      </c>
    </row>
    <row r="136" s="497" customFormat="1" ht="14.5" spans="1:7">
      <c r="A136" s="507" t="s">
        <v>131</v>
      </c>
      <c r="B136" s="497" t="s">
        <v>2</v>
      </c>
      <c r="C136" s="518" t="s">
        <v>132</v>
      </c>
      <c r="D136" s="516"/>
      <c r="E136" s="512"/>
      <c r="F136" s="512"/>
      <c r="G136" s="512"/>
    </row>
    <row r="137" s="497" customFormat="1" ht="14.5" spans="1:7">
      <c r="A137" s="507" t="s">
        <v>133</v>
      </c>
      <c r="B137" s="497" t="s">
        <v>2</v>
      </c>
      <c r="C137" s="519" t="s">
        <v>134</v>
      </c>
      <c r="D137" s="516"/>
      <c r="E137" s="512"/>
      <c r="F137" s="512"/>
      <c r="G137" s="512"/>
    </row>
    <row r="138" s="497" customFormat="1" ht="14.5" spans="1:7">
      <c r="A138" s="507"/>
      <c r="C138" s="512"/>
      <c r="D138" s="512"/>
      <c r="E138" s="512"/>
      <c r="F138" s="512"/>
      <c r="G138" s="512"/>
    </row>
    <row r="139" s="497" customFormat="1" ht="14.5" spans="1:9">
      <c r="A139" s="520" t="s">
        <v>135</v>
      </c>
      <c r="C139" s="512"/>
      <c r="D139" s="512"/>
      <c r="E139" s="512"/>
      <c r="F139" s="512"/>
      <c r="G139" s="512"/>
      <c r="I139" s="76"/>
    </row>
    <row r="140" s="497" customFormat="1" ht="14.5" spans="1:7">
      <c r="A140" s="520" t="s">
        <v>69</v>
      </c>
      <c r="B140" s="497" t="s">
        <v>2</v>
      </c>
      <c r="C140" s="521" t="s">
        <v>122</v>
      </c>
      <c r="D140" s="512"/>
      <c r="E140" s="512"/>
      <c r="F140" s="512"/>
      <c r="G140" s="512"/>
    </row>
    <row r="141" s="497" customFormat="1" ht="14.5" spans="1:7">
      <c r="A141" s="520" t="s">
        <v>136</v>
      </c>
      <c r="B141" s="497" t="s">
        <v>2</v>
      </c>
      <c r="C141" s="509"/>
      <c r="D141" s="512"/>
      <c r="E141" s="512"/>
      <c r="F141" s="512"/>
      <c r="G141" s="512"/>
    </row>
    <row r="142" s="497" customFormat="1" ht="14.5" spans="1:7">
      <c r="A142" s="520" t="s">
        <v>137</v>
      </c>
      <c r="B142" s="497" t="s">
        <v>2</v>
      </c>
      <c r="C142" s="509"/>
      <c r="D142" s="512"/>
      <c r="E142" s="512"/>
      <c r="F142" s="512"/>
      <c r="G142" s="512"/>
    </row>
    <row r="143" s="497" customFormat="1" ht="14.5" spans="1:7">
      <c r="A143" s="520" t="s">
        <v>123</v>
      </c>
      <c r="B143" s="497" t="s">
        <v>2</v>
      </c>
      <c r="C143" s="512" t="s">
        <v>124</v>
      </c>
      <c r="D143" s="512"/>
      <c r="E143" s="512"/>
      <c r="F143" s="512"/>
      <c r="G143" s="512"/>
    </row>
    <row r="144" s="497" customFormat="1" ht="14.5" spans="1:7">
      <c r="A144" s="520"/>
      <c r="C144" s="509"/>
      <c r="D144" s="512"/>
      <c r="E144" s="512"/>
      <c r="F144" s="512"/>
      <c r="G144" s="512"/>
    </row>
    <row r="145" s="497" customFormat="1" ht="14.5" spans="1:7">
      <c r="A145" s="520"/>
      <c r="C145" s="509"/>
      <c r="D145" s="512"/>
      <c r="E145" s="512"/>
      <c r="F145" s="512"/>
      <c r="G145" s="512"/>
    </row>
    <row r="146" s="497" customFormat="1" ht="14.5" spans="1:7">
      <c r="A146" s="522" t="s">
        <v>95</v>
      </c>
      <c r="C146" s="521"/>
      <c r="D146" s="512"/>
      <c r="E146" s="512"/>
      <c r="F146" s="512"/>
      <c r="G146" s="512"/>
    </row>
    <row r="147" s="497" customFormat="1" ht="14.5" spans="1:7">
      <c r="A147" s="522" t="s">
        <v>96</v>
      </c>
      <c r="B147" s="497" t="s">
        <v>2</v>
      </c>
      <c r="C147" s="509" t="s">
        <v>138</v>
      </c>
      <c r="D147" s="512"/>
      <c r="E147" s="512"/>
      <c r="F147" s="512"/>
      <c r="G147" s="512"/>
    </row>
    <row r="148" s="497" customFormat="1" ht="14.5" spans="1:7">
      <c r="A148" s="522" t="s">
        <v>93</v>
      </c>
      <c r="B148" s="497" t="s">
        <v>49</v>
      </c>
      <c r="C148" s="521"/>
      <c r="D148" s="512"/>
      <c r="E148" s="512"/>
      <c r="F148" s="512"/>
      <c r="G148" s="512"/>
    </row>
    <row r="149" s="497" customFormat="1" ht="14.5" spans="1:7">
      <c r="A149" s="522"/>
      <c r="C149" s="521"/>
      <c r="D149" s="512"/>
      <c r="E149" s="512"/>
      <c r="F149" s="512"/>
      <c r="G149" s="512"/>
    </row>
    <row r="150" s="497" customFormat="1" ht="14.5" spans="1:7">
      <c r="A150" s="522"/>
      <c r="C150" s="521"/>
      <c r="D150" s="512"/>
      <c r="E150" s="512"/>
      <c r="F150" s="512"/>
      <c r="G150" s="512"/>
    </row>
    <row r="151" s="497" customFormat="1" ht="14.5" spans="1:7">
      <c r="A151" s="520" t="s">
        <v>106</v>
      </c>
      <c r="B151" s="497">
        <v>1</v>
      </c>
      <c r="C151" s="509" t="str">
        <f>C109</f>
        <v>Husnul Kamal Zega, S.Si, M.Kom</v>
      </c>
      <c r="D151" s="512"/>
      <c r="E151" s="512"/>
      <c r="F151" s="512"/>
      <c r="G151" s="512"/>
    </row>
    <row r="152" s="497" customFormat="1" ht="14.5" spans="2:7">
      <c r="B152" s="497">
        <v>2</v>
      </c>
      <c r="C152" s="509" t="str">
        <f>C110</f>
        <v>Dr.-Ing. Benyamin Heryanto Rusanto, S.Si, M.Si</v>
      </c>
      <c r="D152" s="512"/>
      <c r="E152" s="512"/>
      <c r="F152" s="512"/>
      <c r="G152" s="512"/>
    </row>
    <row r="153" s="497" customFormat="1" ht="14.5" spans="2:3">
      <c r="B153" s="497">
        <v>3</v>
      </c>
      <c r="C153" s="523">
        <f>C111</f>
        <v>0</v>
      </c>
    </row>
    <row r="154" ht="14.25" customHeight="1" spans="1:26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4.25" customHeight="1" spans="1:26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4.25" customHeight="1" spans="1:2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4.25" customHeight="1" spans="1:26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4.25" customHeight="1" spans="1:26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4.25" customHeight="1" spans="1:26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4.25" customHeight="1" spans="1:26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4.25" customHeight="1" spans="1:26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4.25" customHeight="1" spans="1:26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4.25" customHeight="1" spans="1:26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4.25" customHeight="1" spans="1:26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4.25" customHeight="1" spans="1:26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4.25" customHeight="1" spans="1:2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4.25" customHeight="1" spans="1:26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4.25" customHeight="1" spans="1:26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4.25" customHeight="1" spans="1:26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4.25" customHeight="1" spans="1:26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4.25" customHeight="1" spans="1:26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4.25" customHeight="1" spans="1:26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4.25" customHeight="1" spans="1:26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4.25" customHeight="1" spans="1:26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4.25" customHeight="1" spans="1:26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4.25" customHeight="1" spans="1:2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4.25" customHeight="1" spans="1:26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4.25" customHeight="1" spans="1:26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4.25" customHeight="1" spans="1:26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4.25" customHeight="1" spans="1:26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4.25" customHeight="1" spans="1:26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4.25" customHeight="1" spans="1:26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4.25" customHeight="1" spans="1:26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4.25" customHeight="1" spans="1:26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4.25" customHeight="1" spans="1:26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4.25" customHeight="1" spans="1:2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4.25" customHeight="1" spans="1:26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4.25" customHeight="1" spans="1:26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4.25" customHeight="1" spans="1:26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4.25" customHeight="1" spans="1:26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4.25" customHeight="1" spans="1:26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4.25" customHeight="1" spans="1:26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4.25" customHeight="1" spans="1:26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4.25" customHeight="1" spans="1:26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4.25" customHeight="1" spans="1:26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4.25" customHeight="1" spans="1:2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4.25" customHeight="1" spans="1:26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4.25" customHeight="1" spans="1:26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4.25" customHeight="1" spans="1:26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4.25" customHeight="1" spans="1:26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4.25" customHeight="1" spans="1:26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4.25" customHeight="1" spans="1:26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4.25" customHeight="1" spans="1:26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4.25" customHeight="1" spans="1:26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4.25" customHeight="1" spans="1:26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4.25" customHeight="1" spans="1:2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4.25" customHeight="1" spans="1:26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4.25" customHeight="1" spans="1:26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4.25" customHeight="1" spans="1:26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4.25" customHeight="1" spans="1:26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4.25" customHeight="1" spans="1:26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4.25" customHeight="1" spans="1:26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4.25" customHeight="1" spans="1:26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4.25" customHeight="1" spans="1:26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4.25" customHeight="1" spans="1:26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4.25" customHeight="1" spans="1:2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4.25" customHeight="1" spans="1:26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4.25" customHeight="1" spans="1:26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4.25" customHeight="1" spans="1:26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4.25" customHeight="1" spans="1:26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4.25" customHeight="1" spans="1:26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4.25" customHeight="1" spans="1:26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4.25" customHeight="1" spans="1:26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4.25" customHeight="1" spans="1:26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4.25" customHeight="1" spans="1:26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4.25" customHeight="1" spans="1: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4.25" customHeight="1" spans="1:26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4.25" customHeight="1" spans="1:26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4.25" customHeight="1" spans="1:26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4.25" customHeight="1" spans="1:26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4.25" customHeight="1" spans="1:26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4.25" customHeight="1" spans="1:26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4.25" customHeight="1" spans="1:26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4.25" customHeight="1" spans="1:26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4.25" customHeight="1" spans="1:26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4.25" customHeight="1" spans="1:2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4.25" customHeight="1" spans="1:26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4.25" customHeight="1" spans="1:26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4.25" customHeight="1" spans="1:26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4.25" customHeight="1" spans="1:26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4.25" customHeight="1" spans="1:26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4.25" customHeight="1" spans="1:26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4.25" customHeight="1" spans="1:26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4.25" customHeight="1" spans="1:26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4.25" customHeight="1" spans="1:26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4.25" customHeight="1" spans="1:2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4.25" customHeight="1" spans="1:26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4.25" customHeight="1" spans="1:26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4.25" customHeight="1" spans="1:26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4.25" customHeight="1" spans="1:26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4.25" customHeight="1" spans="1:26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4.25" customHeight="1" spans="1:26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4.25" customHeight="1" spans="1:26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4.25" customHeight="1" spans="1:26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4.25" customHeight="1" spans="1:26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4.25" customHeight="1" spans="1:2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4.25" customHeight="1" spans="1:26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4.25" customHeight="1" spans="1:26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4.25" customHeight="1" spans="1:26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4.25" customHeight="1" spans="1:26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4.25" customHeight="1" spans="1:26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4.25" customHeight="1" spans="1:26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4.25" customHeight="1" spans="1:26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4.25" customHeight="1" spans="1:26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4.25" customHeight="1" spans="1:26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4.25" customHeight="1" spans="1:2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4.25" customHeight="1" spans="1:26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4.25" customHeight="1" spans="1:26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4.25" customHeight="1" spans="1:26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4.25" customHeight="1" spans="1:26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4.25" customHeight="1" spans="1:26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4.25" customHeight="1" spans="1:26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4.25" customHeight="1" spans="1:26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4.25" customHeight="1" spans="1:26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4.25" customHeight="1" spans="1:26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4.25" customHeight="1" spans="1:2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4.25" customHeight="1" spans="1:26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4.25" customHeight="1" spans="1:26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4.25" customHeight="1" spans="1:26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4.25" customHeight="1" spans="1:26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4.25" customHeight="1" spans="1:26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4.25" customHeight="1" spans="1:26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4.25" customHeight="1" spans="1:26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4.25" customHeight="1" spans="1:26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4.25" customHeight="1" spans="1:26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4.25" customHeight="1" spans="1:2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4.25" customHeight="1" spans="1:26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4.25" customHeight="1" spans="1:26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4.25" customHeight="1" spans="1:26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4.25" customHeight="1" spans="1:26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4.25" customHeight="1" spans="1:26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4.25" customHeight="1" spans="1:26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4.25" customHeight="1" spans="1:26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4.25" customHeight="1" spans="1:26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4.25" customHeight="1" spans="1:26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4.25" customHeight="1" spans="1:2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4.25" customHeight="1" spans="1:26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4.25" customHeight="1" spans="1:26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4.25" customHeight="1" spans="1:26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4.25" customHeight="1" spans="1:26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4.25" customHeight="1" spans="1:26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4.25" customHeight="1" spans="1:26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4.25" customHeight="1" spans="1:26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4.25" customHeight="1" spans="1:26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4.25" customHeight="1" spans="1:26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4.25" customHeight="1" spans="1:2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4.25" customHeight="1" spans="1:26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4.25" customHeight="1" spans="1:26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4.25" customHeight="1" spans="1:26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4.25" customHeight="1" spans="1:26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4.25" customHeight="1" spans="1:26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4.25" customHeight="1" spans="1:26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4.25" customHeight="1" spans="1:26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4.25" customHeight="1" spans="1:26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4.25" customHeight="1" spans="1:26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4.25" customHeight="1" spans="1:2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4.25" customHeight="1" spans="1:26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4.25" customHeight="1" spans="1:26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4.25" customHeight="1" spans="1:26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4.25" customHeight="1" spans="1:26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4.25" customHeight="1" spans="1:26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4.25" customHeight="1" spans="1:26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4.25" customHeight="1" spans="1:26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4.25" customHeight="1" spans="1:26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4.25" customHeight="1" spans="1:26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4.25" customHeight="1" spans="1: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4.25" customHeight="1" spans="1:26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4.25" customHeight="1" spans="1:26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4.25" customHeight="1" spans="1:26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4.25" customHeight="1" spans="1:26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4.25" customHeight="1" spans="1:26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4.25" customHeight="1" spans="1:26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4.25" customHeight="1" spans="1:26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4.25" customHeight="1" spans="1:26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4.25" customHeight="1" spans="1:26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4.25" customHeight="1" spans="1:2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4.25" customHeight="1" spans="1:26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4.25" customHeight="1" spans="1:26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4.25" customHeight="1" spans="1:26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4.25" customHeight="1" spans="1:26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4.25" customHeight="1" spans="1:26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4.25" customHeight="1" spans="1:26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4.25" customHeight="1" spans="1:26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4.25" customHeight="1" spans="1:26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4.25" customHeight="1" spans="1:26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4.25" customHeight="1" spans="1:2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4.25" customHeight="1" spans="1:26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4.25" customHeight="1" spans="1:26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4.25" customHeight="1" spans="1:26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4.25" customHeight="1" spans="1:2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4.25" customHeight="1" spans="1:26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4.25" customHeight="1" spans="1:26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4.25" customHeight="1" spans="1:26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4.25" customHeight="1" spans="1:26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4.25" customHeight="1" spans="1:26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4.25" customHeight="1" spans="1:2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4.25" customHeight="1" spans="1:26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4.25" customHeight="1" spans="1:26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4.25" customHeight="1" spans="1:26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4.25" customHeight="1" spans="1:26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4.25" customHeight="1" spans="1:26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4.25" customHeight="1" spans="1:26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4.25" customHeight="1" spans="1:26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4.25" customHeight="1" spans="1:26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4.25" customHeight="1" spans="1:26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4.25" customHeight="1" spans="1:2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4.25" customHeight="1" spans="1:26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4.25" customHeight="1" spans="1:26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4.25" customHeight="1" spans="1:26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4.25" customHeight="1" spans="1:26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4.25" customHeight="1" spans="1:26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4.25" customHeight="1" spans="1:26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4.25" customHeight="1" spans="1:26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4.25" customHeight="1" spans="1:26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4.25" customHeight="1" spans="1:26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4.25" customHeight="1" spans="1:2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4.25" customHeight="1" spans="1:26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4.25" customHeight="1" spans="1:26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4.25" customHeight="1" spans="1:26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4.25" customHeight="1" spans="1:26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4.25" customHeight="1" spans="1:26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4.25" customHeight="1" spans="1:26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4.25" customHeight="1" spans="1:26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4.25" customHeight="1" spans="1:26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4.25" customHeight="1" spans="1:26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4.25" customHeight="1" spans="1:2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4.25" customHeight="1" spans="1:26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4.25" customHeight="1" spans="1:26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4.25" customHeight="1" spans="1:26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4.25" customHeight="1" spans="1:26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4.25" customHeight="1" spans="1:26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4.25" customHeight="1" spans="1:26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4.25" customHeight="1" spans="1:26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4.25" customHeight="1" spans="1:26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4.25" customHeight="1" spans="1:26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4.25" customHeight="1" spans="1:2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4.25" customHeight="1" spans="1:26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4.25" customHeight="1" spans="1:26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4.25" customHeight="1" spans="1:26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4.25" customHeight="1" spans="1:26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4.25" customHeight="1" spans="1:26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4.25" customHeight="1" spans="1:26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4.25" customHeight="1" spans="1:26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4.25" customHeight="1" spans="1:26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4.25" customHeight="1" spans="1:26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4.25" customHeight="1" spans="1:2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4.25" customHeight="1" spans="1:26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4.25" customHeight="1" spans="1:26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4.25" customHeight="1" spans="1:26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4.25" customHeight="1" spans="1:26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4.25" customHeight="1" spans="1:26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4.25" customHeight="1" spans="1:26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4.25" customHeight="1" spans="1:26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4.25" customHeight="1" spans="1:26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4.25" customHeight="1" spans="1:26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4.25" customHeight="1" spans="1:2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4.25" customHeight="1" spans="1:26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4.25" customHeight="1" spans="1:26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4.25" customHeight="1" spans="1:26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4.25" customHeight="1" spans="1:26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4.25" customHeight="1" spans="1:26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4.25" customHeight="1" spans="1:26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4.25" customHeight="1" spans="1:26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4.25" customHeight="1" spans="1:26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4.25" customHeight="1" spans="1:26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4.25" customHeight="1" spans="1: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4.25" customHeight="1" spans="1:26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4.25" customHeight="1" spans="1:26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4.25" customHeight="1" spans="1:26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4.25" customHeight="1" spans="1:26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4.25" customHeight="1" spans="1:26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4.25" customHeight="1" spans="1:26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4.25" customHeight="1" spans="1:26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4.25" customHeight="1" spans="1:26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4.25" customHeight="1" spans="1:26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4.25" customHeight="1" spans="1:2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4.25" customHeight="1" spans="1:26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4.25" customHeight="1" spans="1:26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4.25" customHeight="1" spans="1:26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4.25" customHeight="1" spans="1:26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4.25" customHeight="1" spans="1:26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4.25" customHeight="1" spans="1:26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4.25" customHeight="1" spans="1:26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4.25" customHeight="1" spans="1:26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4.25" customHeight="1" spans="1:26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4.25" customHeight="1" spans="1:2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4.25" customHeight="1" spans="1:26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4.25" customHeight="1" spans="1:26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4.25" customHeight="1" spans="1:26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4.25" customHeight="1" spans="1:26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4.25" customHeight="1" spans="1:26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4.25" customHeight="1" spans="1:26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4.25" customHeight="1" spans="1:26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4.25" customHeight="1" spans="1:26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4.25" customHeight="1" spans="1:26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4.25" customHeight="1" spans="1:2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4.25" customHeight="1" spans="1:26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4.25" customHeight="1" spans="1:26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4.25" customHeight="1" spans="1:26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4.25" customHeight="1" spans="1:26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4.25" customHeight="1" spans="1:26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4.25" customHeight="1" spans="1:26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4.25" customHeight="1" spans="1:26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4.25" customHeight="1" spans="1:26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4.25" customHeight="1" spans="1:26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4.25" customHeight="1" spans="1:2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4.25" customHeight="1" spans="1:26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4.25" customHeight="1" spans="1:26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4.25" customHeight="1" spans="1:26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4.25" customHeight="1" spans="1:26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4.25" customHeight="1" spans="1:26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4.25" customHeight="1" spans="1:26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4.25" customHeight="1" spans="1:26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4.25" customHeight="1" spans="1:26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4.25" customHeight="1" spans="1:26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4.25" customHeight="1" spans="1:2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4.25" customHeight="1" spans="1:26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4.25" customHeight="1" spans="1:26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4.25" customHeight="1" spans="1:26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4.25" customHeight="1" spans="1:26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4.25" customHeight="1" spans="1:26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4.25" customHeight="1" spans="1:26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4.25" customHeight="1" spans="1:26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4.25" customHeight="1" spans="1:26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4.25" customHeight="1" spans="1:26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4.25" customHeight="1" spans="1:2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4.25" customHeight="1" spans="1:26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4.25" customHeight="1" spans="1:26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4.25" customHeight="1" spans="1:26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4.25" customHeight="1" spans="1:26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4.25" customHeight="1" spans="1:26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4.25" customHeight="1" spans="1:26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4.25" customHeight="1" spans="1:26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4.25" customHeight="1" spans="1:26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4.25" customHeight="1" spans="1:26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4.25" customHeight="1" spans="1:2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4.25" customHeight="1" spans="1:26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4.25" customHeight="1" spans="1:26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4.25" customHeight="1" spans="1:26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4.25" customHeight="1" spans="1:26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4.25" customHeight="1" spans="1:26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4.25" customHeight="1" spans="1:26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4.25" customHeight="1" spans="1:26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4.25" customHeight="1" spans="1:26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4.25" customHeight="1" spans="1:26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4.25" customHeight="1" spans="1:2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4.25" customHeight="1" spans="1:26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4.25" customHeight="1" spans="1:26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4.25" customHeight="1" spans="1:26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4.25" customHeight="1" spans="1:26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4.25" customHeight="1" spans="1:26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4.25" customHeight="1" spans="1:26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4.25" customHeight="1" spans="1:26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4.25" customHeight="1" spans="1:26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4.25" customHeight="1" spans="1:26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4.25" customHeight="1" spans="1:2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4.25" customHeight="1" spans="1:26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4.25" customHeight="1" spans="1:26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4.25" customHeight="1" spans="1:26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4.25" customHeight="1" spans="1:26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4.25" customHeight="1" spans="1:26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4.25" customHeight="1" spans="1:26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4.25" customHeight="1" spans="1:26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4.25" customHeight="1" spans="1:26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4.25" customHeight="1" spans="1:26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4.25" customHeight="1" spans="1: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4.25" customHeight="1" spans="1:26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4.25" customHeight="1" spans="1:26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4.25" customHeight="1" spans="1:26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4.25" customHeight="1" spans="1:26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4.25" customHeight="1" spans="1:26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4.25" customHeight="1" spans="1:26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4.25" customHeight="1" spans="1:26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4.25" customHeight="1" spans="1:26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4.25" customHeight="1" spans="1:26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4.25" customHeight="1" spans="1:2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4.25" customHeight="1" spans="1:26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4.25" customHeight="1" spans="1:26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4.25" customHeight="1" spans="1:26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4.25" customHeight="1" spans="1:26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4.25" customHeight="1" spans="1:26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4.25" customHeight="1" spans="1:26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4.25" customHeight="1" spans="1:26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4.25" customHeight="1" spans="1:26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4.25" customHeight="1" spans="1:26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4.25" customHeight="1" spans="1:2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4.25" customHeight="1" spans="1:26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4.25" customHeight="1" spans="1:26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4.25" customHeight="1" spans="1:26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4.25" customHeight="1" spans="1:26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4.25" customHeight="1" spans="1:26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4.25" customHeight="1" spans="1:26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4.25" customHeight="1" spans="1:26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4.25" customHeight="1" spans="1:26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4.25" customHeight="1" spans="1:26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4.25" customHeight="1" spans="1:2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4.25" customHeight="1" spans="1:26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4.25" customHeight="1" spans="1:26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4.25" customHeight="1" spans="1:26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4.25" customHeight="1" spans="1:26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4.25" customHeight="1" spans="1:26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4.25" customHeight="1" spans="1:26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4.25" customHeight="1" spans="1:26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4.25" customHeight="1" spans="1:26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4.25" customHeight="1" spans="1:26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4.25" customHeight="1" spans="1:2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4.25" customHeight="1" spans="1:26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4.25" customHeight="1" spans="1:26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4.25" customHeight="1" spans="1:26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4.25" customHeight="1" spans="1:26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4.25" customHeight="1" spans="1:26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4.25" customHeight="1" spans="1:26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4.25" customHeight="1" spans="1:26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4.25" customHeight="1" spans="1:26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4.25" customHeight="1" spans="1:26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4.25" customHeight="1" spans="1:2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4.25" customHeight="1" spans="1:26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4.25" customHeight="1" spans="1:26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4.25" customHeight="1" spans="1:26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4.25" customHeight="1" spans="1:26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4.25" customHeight="1" spans="1:26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4.25" customHeight="1" spans="1:26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4.25" customHeight="1" spans="1:26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4.25" customHeight="1" spans="1:26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4.25" customHeight="1" spans="1:26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4.25" customHeight="1" spans="1:2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4.25" customHeight="1" spans="1:26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4.25" customHeight="1" spans="1:26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4.25" customHeight="1" spans="1:26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4.25" customHeight="1" spans="1:26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4.25" customHeight="1" spans="1:26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4.25" customHeight="1" spans="1:26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4.25" customHeight="1" spans="1:26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4.25" customHeight="1" spans="1:26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4.25" customHeight="1" spans="1:26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4.25" customHeight="1" spans="1:2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4.25" customHeight="1" spans="1:26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4.25" customHeight="1" spans="1:26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4.25" customHeight="1" spans="1:26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4.25" customHeight="1" spans="1:26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4.25" customHeight="1" spans="1:26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4.25" customHeight="1" spans="1:26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4.25" customHeight="1" spans="1:26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4.25" customHeight="1" spans="1:26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4.25" customHeight="1" spans="1:26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4.25" customHeight="1" spans="1:2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4.25" customHeight="1" spans="1:26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4.25" customHeight="1" spans="1:26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4.25" customHeight="1" spans="1:26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4.25" customHeight="1" spans="1:26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4.25" customHeight="1" spans="1:26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4.25" customHeight="1" spans="1:26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4.25" customHeight="1" spans="1:26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4.25" customHeight="1" spans="1:26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4.25" customHeight="1" spans="1:26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4.25" customHeight="1" spans="1:2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4.25" customHeight="1" spans="1:26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4.25" customHeight="1" spans="1:26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4.25" customHeight="1" spans="1:26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4.25" customHeight="1" spans="1:26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4.25" customHeight="1" spans="1:26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4.25" customHeight="1" spans="1:26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4.25" customHeight="1" spans="1:26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4.25" customHeight="1" spans="1:26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4.25" customHeight="1" spans="1:26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4.25" customHeight="1" spans="1: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4.25" customHeight="1" spans="1:26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4.25" customHeight="1" spans="1:26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4.25" customHeight="1" spans="1:26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4.25" customHeight="1" spans="1:26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4.25" customHeight="1" spans="1:26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4.25" customHeight="1" spans="1:26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4.25" customHeight="1" spans="1:26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4.25" customHeight="1" spans="1:26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4.25" customHeight="1" spans="1:26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4.25" customHeight="1" spans="1:2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4.25" customHeight="1" spans="1:26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4.25" customHeight="1" spans="1:26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4.25" customHeight="1" spans="1:26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4.25" customHeight="1" spans="1:26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4.25" customHeight="1" spans="1:26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4.25" customHeight="1" spans="1:26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4.25" customHeight="1" spans="1:26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4.25" customHeight="1" spans="1:26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4.25" customHeight="1" spans="1:26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4.25" customHeight="1" spans="1:2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4.25" customHeight="1" spans="1:26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4.25" customHeight="1" spans="1:26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4.25" customHeight="1" spans="1:26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4.25" customHeight="1" spans="1:26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4.25" customHeight="1" spans="1:26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4.25" customHeight="1" spans="1:26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4.25" customHeight="1" spans="1:26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4.25" customHeight="1" spans="1:26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4.25" customHeight="1" spans="1:26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4.25" customHeight="1" spans="1:2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4.25" customHeight="1" spans="1:26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4.25" customHeight="1" spans="1:26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4.25" customHeight="1" spans="1:26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4.25" customHeight="1" spans="1:26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4.25" customHeight="1" spans="1:26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4.25" customHeight="1" spans="1:26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4.25" customHeight="1" spans="1:26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4.25" customHeight="1" spans="1:26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4.25" customHeight="1" spans="1:26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4.25" customHeight="1" spans="1:2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4.25" customHeight="1" spans="1:26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4.25" customHeight="1" spans="1:26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4.25" customHeight="1" spans="1:26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4.25" customHeight="1" spans="1:26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4.25" customHeight="1" spans="1:26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4.25" customHeight="1" spans="1:26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4.25" customHeight="1" spans="1:26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4.25" customHeight="1" spans="1:26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4.25" customHeight="1" spans="1:26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4.25" customHeight="1" spans="1:2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4.25" customHeight="1" spans="1:26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4.25" customHeight="1" spans="1:26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4.25" customHeight="1" spans="1:26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4.25" customHeight="1" spans="1:26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4.25" customHeight="1" spans="1:26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4.25" customHeight="1" spans="1:26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4.25" customHeight="1" spans="1:26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4.25" customHeight="1" spans="1:26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4.25" customHeight="1" spans="1:26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4.25" customHeight="1" spans="1:2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4.25" customHeight="1" spans="1:26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4.25" customHeight="1" spans="1:26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4.25" customHeight="1" spans="1:26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4.25" customHeight="1" spans="1:26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4.25" customHeight="1" spans="1:26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4.25" customHeight="1" spans="1:26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4.25" customHeight="1" spans="1:26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4.25" customHeight="1" spans="1:26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4.25" customHeight="1" spans="1:26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4.25" customHeight="1" spans="1:2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4.25" customHeight="1" spans="1:26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4.25" customHeight="1" spans="1:26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4.25" customHeight="1" spans="1:26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4.25" customHeight="1" spans="1:26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4.25" customHeight="1" spans="1:26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4.25" customHeight="1" spans="1:26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4.25" customHeight="1" spans="1:26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4.25" customHeight="1" spans="1:26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4.25" customHeight="1" spans="1:26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4.25" customHeight="1" spans="1:2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4.25" customHeight="1" spans="1:26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4.25" customHeight="1" spans="1:26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4.25" customHeight="1" spans="1:26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4.25" customHeight="1" spans="1:26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4.25" customHeight="1" spans="1:26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4.25" customHeight="1" spans="1:26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4.25" customHeight="1" spans="1:26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4.25" customHeight="1" spans="1:26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4.25" customHeight="1" spans="1:26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4.25" customHeight="1" spans="1:2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4.25" customHeight="1" spans="1:26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4.25" customHeight="1" spans="1:26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4.25" customHeight="1" spans="1:26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4.25" customHeight="1" spans="1:26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4.25" customHeight="1" spans="1:26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4.25" customHeight="1" spans="1:26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4.25" customHeight="1" spans="1:26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4.25" customHeight="1" spans="1:26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4.25" customHeight="1" spans="1:26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4.25" customHeight="1" spans="1: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4.25" customHeight="1" spans="1:26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4.25" customHeight="1" spans="1:26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4.25" customHeight="1" spans="1:26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4.25" customHeight="1" spans="1:26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4.25" customHeight="1" spans="1:26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4.25" customHeight="1" spans="1:26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4.25" customHeight="1" spans="1:26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4.25" customHeight="1" spans="1:26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4.25" customHeight="1" spans="1:26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4.25" customHeight="1" spans="1:2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4.25" customHeight="1" spans="1:26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4.25" customHeight="1" spans="1:26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4.25" customHeight="1" spans="1:26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4.25" customHeight="1" spans="1:26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4.25" customHeight="1" spans="1:26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4.25" customHeight="1" spans="1:26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4.25" customHeight="1" spans="1:26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4.25" customHeight="1" spans="1:26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4.25" customHeight="1" spans="1:26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4.25" customHeight="1" spans="1:2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4.25" customHeight="1" spans="1:26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4.25" customHeight="1" spans="1:26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4.25" customHeight="1" spans="1:26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4.25" customHeight="1" spans="1:26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4.25" customHeight="1" spans="1:26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4.25" customHeight="1" spans="1:26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4.25" customHeight="1" spans="1:26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4.25" customHeight="1" spans="1:26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4.25" customHeight="1" spans="1:26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4.25" customHeight="1" spans="1:2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4.25" customHeight="1" spans="1:26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4.25" customHeight="1" spans="1:26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4.25" customHeight="1" spans="1:26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4.25" customHeight="1" spans="1:26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4.25" customHeight="1" spans="1:26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4.25" customHeight="1" spans="1:26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4.25" customHeight="1" spans="1:26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4.25" customHeight="1" spans="1:26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4.25" customHeight="1" spans="1:26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4.25" customHeight="1" spans="1:2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4.25" customHeight="1" spans="1:26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4.25" customHeight="1" spans="1:26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4.25" customHeight="1" spans="1:26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4.25" customHeight="1" spans="1:26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4.25" customHeight="1" spans="1:26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4.25" customHeight="1" spans="1:26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4.25" customHeight="1" spans="1:26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4.25" customHeight="1" spans="1:26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4.25" customHeight="1" spans="1:26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4.25" customHeight="1" spans="1:2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4.25" customHeight="1" spans="1:26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4.25" customHeight="1" spans="1:26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4.25" customHeight="1" spans="1:26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4.25" customHeight="1" spans="1:26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4.25" customHeight="1" spans="1:26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4.25" customHeight="1" spans="1:26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4.25" customHeight="1" spans="1:26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4.25" customHeight="1" spans="1:26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4.25" customHeight="1" spans="1:26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4.25" customHeight="1" spans="1:2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4.25" customHeight="1" spans="1:26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4.25" customHeight="1" spans="1:26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4.25" customHeight="1" spans="1:26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4.25" customHeight="1" spans="1:26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4.25" customHeight="1" spans="1:26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4.25" customHeight="1" spans="1:26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4.25" customHeight="1" spans="1:26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4.25" customHeight="1" spans="1:26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4.25" customHeight="1" spans="1:26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4.25" customHeight="1" spans="1:2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4.25" customHeight="1" spans="1:26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4.25" customHeight="1" spans="1:26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4.25" customHeight="1" spans="1:26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4.25" customHeight="1" spans="1:26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4.25" customHeight="1" spans="1:26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4.25" customHeight="1" spans="1:26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4.25" customHeight="1" spans="1:26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4.25" customHeight="1" spans="1:26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4.25" customHeight="1" spans="1:26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4.25" customHeight="1" spans="1:2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4.25" customHeight="1" spans="1:26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4.25" customHeight="1" spans="1:26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4.25" customHeight="1" spans="1:26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4.25" customHeight="1" spans="1:26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4.25" customHeight="1" spans="1:26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4.25" customHeight="1" spans="1:26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4.25" customHeight="1" spans="1:26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4.25" customHeight="1" spans="1:26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4.25" customHeight="1" spans="1:26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4.25" customHeight="1" spans="1:2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4.25" customHeight="1" spans="1:26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4.25" customHeight="1" spans="1:26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4.25" customHeight="1" spans="1:26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4.25" customHeight="1" spans="1:26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4.25" customHeight="1" spans="1:26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4.25" customHeight="1" spans="1:26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4.25" customHeight="1" spans="1:26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4.25" customHeight="1" spans="1:26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4.25" customHeight="1" spans="1:26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4.25" customHeight="1" spans="1: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4.25" customHeight="1" spans="1:26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4.25" customHeight="1" spans="1:26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4.25" customHeight="1" spans="1:26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4.25" customHeight="1" spans="1:26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4.25" customHeight="1" spans="1:26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4.25" customHeight="1" spans="1:26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4.25" customHeight="1" spans="1:26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4.25" customHeight="1" spans="1:26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4.25" customHeight="1" spans="1:26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4.25" customHeight="1" spans="1:2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4.25" customHeight="1" spans="1:26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4.25" customHeight="1" spans="1:26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4.25" customHeight="1" spans="1:26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4.25" customHeight="1" spans="1:26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4.25" customHeight="1" spans="1:26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4.25" customHeight="1" spans="1:26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4.25" customHeight="1" spans="1:26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4.25" customHeight="1" spans="1:26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4.25" customHeight="1" spans="1:26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4.25" customHeight="1" spans="1:2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4.25" customHeight="1" spans="1:26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4.25" customHeight="1" spans="1:26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4.25" customHeight="1" spans="1:26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4.25" customHeight="1" spans="1:26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4.25" customHeight="1" spans="1:26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4.25" customHeight="1" spans="1:26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4.25" customHeight="1" spans="1:26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4.25" customHeight="1" spans="1:26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4.25" customHeight="1" spans="1:26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4.25" customHeight="1" spans="1:2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4.25" customHeight="1" spans="1:26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4.25" customHeight="1" spans="1:26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4.25" customHeight="1" spans="1:26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4.25" customHeight="1" spans="1:26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4.25" customHeight="1" spans="1:26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4.25" customHeight="1" spans="1:26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4.25" customHeight="1" spans="1:26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4.25" customHeight="1" spans="1:26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4.25" customHeight="1" spans="1:26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4.25" customHeight="1" spans="1:2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4.25" customHeight="1" spans="1:26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4.25" customHeight="1" spans="1:26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4.25" customHeight="1" spans="1:26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4.25" customHeight="1" spans="1:26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4.25" customHeight="1" spans="1:26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4.25" customHeight="1" spans="1:26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4.25" customHeight="1" spans="1:26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4.25" customHeight="1" spans="1:26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4.25" customHeight="1" spans="1:26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4.25" customHeight="1" spans="1:2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4.25" customHeight="1" spans="1:26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4.25" customHeight="1" spans="1:26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4.25" customHeight="1" spans="1:26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4.25" customHeight="1" spans="1:26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4.25" customHeight="1" spans="1:26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4.25" customHeight="1" spans="1:26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4.25" customHeight="1" spans="1:26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4.25" customHeight="1" spans="1:26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4.25" customHeight="1" spans="1:26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4.25" customHeight="1" spans="1:2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4.25" customHeight="1" spans="1:26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4.25" customHeight="1" spans="1:26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4.25" customHeight="1" spans="1:26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4.25" customHeight="1" spans="1:26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4.25" customHeight="1" spans="1:26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4.25" customHeight="1" spans="1:26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4.25" customHeight="1" spans="1:26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4.25" customHeight="1" spans="1:26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4.25" customHeight="1" spans="1:26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4.25" customHeight="1" spans="1:2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4.25" customHeight="1" spans="1:26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4.25" customHeight="1" spans="1:26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4.25" customHeight="1" spans="1:26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4.25" customHeight="1" spans="1:26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4.25" customHeight="1" spans="1:26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4.25" customHeight="1" spans="1:26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4.25" customHeight="1" spans="1:26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4.25" customHeight="1" spans="1:26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4.25" customHeight="1" spans="1:26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4.25" customHeight="1" spans="1:2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4.25" customHeight="1" spans="1:26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4.25" customHeight="1" spans="1:26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4.25" customHeight="1" spans="1:26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4.25" customHeight="1" spans="1:26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4.25" customHeight="1" spans="1:26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4.25" customHeight="1" spans="1:26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4.25" customHeight="1" spans="1:26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4.25" customHeight="1" spans="1:26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4.25" customHeight="1" spans="1:26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4.25" customHeight="1" spans="1:2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4.25" customHeight="1" spans="1:26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4.25" customHeight="1" spans="1:26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4.25" customHeight="1" spans="1:26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4.25" customHeight="1" spans="1:26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4.25" customHeight="1" spans="1:26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4.25" customHeight="1" spans="1:26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4.25" customHeight="1" spans="1:26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4.25" customHeight="1" spans="1:26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4.25" customHeight="1" spans="1:26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4.25" customHeight="1" spans="1: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4.25" customHeight="1" spans="1:26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4.25" customHeight="1" spans="1:26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4.25" customHeight="1" spans="1:26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4.25" customHeight="1" spans="1:26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4.25" customHeight="1" spans="1:26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4.25" customHeight="1" spans="1:26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4.25" customHeight="1" spans="1:26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4.25" customHeight="1" spans="1:26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4.25" customHeight="1" spans="1:26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4.25" customHeight="1" spans="1:2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4.25" customHeight="1" spans="1:26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4.25" customHeight="1" spans="1:26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4.25" customHeight="1" spans="1:26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4.25" customHeight="1" spans="1:26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4.25" customHeight="1" spans="1:26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4.25" customHeight="1" spans="1:26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4.25" customHeight="1" spans="1:26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4.25" customHeight="1" spans="1:26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4.25" customHeight="1" spans="1:26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4.25" customHeight="1" spans="1:2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4.25" customHeight="1" spans="1:26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4.25" customHeight="1" spans="1:26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4.25" customHeight="1" spans="1:26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4.25" customHeight="1" spans="1:26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4.25" customHeight="1" spans="1:26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4.25" customHeight="1" spans="1:26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4.25" customHeight="1" spans="1:26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4.25" customHeight="1" spans="1:26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4.25" customHeight="1" spans="1:26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4.25" customHeight="1" spans="1:2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4.25" customHeight="1" spans="1:26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4.25" customHeight="1" spans="1:26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4.25" customHeight="1" spans="1:26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4.25" customHeight="1" spans="1:26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4.25" customHeight="1" spans="1:26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4.25" customHeight="1" spans="1:26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4.25" customHeight="1" spans="1:26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4.25" customHeight="1" spans="1:26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4.25" customHeight="1" spans="1:26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4.25" customHeight="1" spans="1:2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4.25" customHeight="1" spans="1:26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4.25" customHeight="1" spans="1:26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4.25" customHeight="1" spans="1:26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4.25" customHeight="1" spans="1:26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4.25" customHeight="1" spans="1:26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4.25" customHeight="1" spans="1:26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4.25" customHeight="1" spans="1:26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4.25" customHeight="1" spans="1:26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4.25" customHeight="1" spans="1:26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4.25" customHeight="1" spans="1:2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4.25" customHeight="1" spans="1:26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4.25" customHeight="1" spans="1:26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4.25" customHeight="1" spans="1:26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4.25" customHeight="1" spans="1:26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4.25" customHeight="1" spans="1:26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4.25" customHeight="1" spans="1:26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4.25" customHeight="1" spans="1:26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4.25" customHeight="1" spans="1:26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4.25" customHeight="1" spans="1:26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4.25" customHeight="1" spans="1:2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4.25" customHeight="1" spans="1:26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4.25" customHeight="1" spans="1:26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4.25" customHeight="1" spans="1:26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4.25" customHeight="1" spans="1:26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4.25" customHeight="1" spans="1:26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4.25" customHeight="1" spans="1:26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4.25" customHeight="1" spans="1:26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4.25" customHeight="1" spans="1:26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4.25" customHeight="1" spans="1:26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4.25" customHeight="1" spans="1:2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4.25" customHeight="1" spans="1:26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4.25" customHeight="1" spans="1:26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4.25" customHeight="1" spans="1:26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4.25" customHeight="1" spans="1:26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ht="14.25" customHeight="1" spans="1:26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ht="14.25" customHeight="1" spans="1:26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ht="14.25" customHeight="1" spans="1:26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ht="14.25" customHeight="1" spans="1:26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ht="14.25" customHeight="1" spans="1:26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 ht="14.25" customHeight="1" spans="1:26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 ht="14.25" customHeight="1" spans="1:26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  <row r="1008" ht="14.25" customHeight="1" spans="1:26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</row>
    <row r="1009" ht="14.25" customHeight="1" spans="1:26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</row>
    <row r="1010" ht="14.25" customHeight="1" spans="1:26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</row>
    <row r="1011" ht="14.25" customHeight="1" spans="1:26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</row>
    <row r="1012" ht="14.25" customHeight="1" spans="1:26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</row>
    <row r="1013" ht="14.25" customHeight="1" spans="1:26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</row>
    <row r="1014" ht="14.25" customHeight="1" spans="1:26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</row>
    <row r="1015" ht="14.25" customHeight="1" spans="1:26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</row>
  </sheetData>
  <pageMargins left="0.7" right="0.7" top="0.75" bottom="0.75" header="0" footer="0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J992"/>
  <sheetViews>
    <sheetView tabSelected="1" zoomScale="85" zoomScaleNormal="85" workbookViewId="0">
      <selection activeCell="L80" sqref="L80"/>
    </sheetView>
  </sheetViews>
  <sheetFormatPr defaultColWidth="14.4272727272727" defaultRowHeight="15" customHeight="1"/>
  <cols>
    <col min="1" max="1" width="4.70909090909091" customWidth="1"/>
    <col min="2" max="2" width="16.5727272727273" customWidth="1"/>
    <col min="3" max="3" width="12.7090909090909" customWidth="1"/>
    <col min="4" max="9" width="13.1363636363636" customWidth="1"/>
    <col min="10" max="10" width="10" customWidth="1"/>
    <col min="11" max="11" width="9.28181818181818" customWidth="1"/>
    <col min="12" max="12" width="11.1363636363636" customWidth="1"/>
    <col min="13" max="18" width="8.28181818181818" customWidth="1"/>
    <col min="19" max="21" width="4.85454545454545" customWidth="1"/>
    <col min="22" max="24" width="8.85454545454546" customWidth="1"/>
    <col min="25" max="27" width="10" customWidth="1"/>
    <col min="29" max="29" width="19.7090909090909" customWidth="1"/>
    <col min="30" max="30" width="17.7090909090909" customWidth="1"/>
    <col min="31" max="32" width="21.2818181818182" customWidth="1"/>
    <col min="33" max="34" width="21.7090909090909" customWidth="1"/>
    <col min="35" max="36" width="19.7090909090909" customWidth="1"/>
  </cols>
  <sheetData>
    <row r="1" ht="14.25" customHeight="1" spans="1:36">
      <c r="A1" s="350"/>
      <c r="B1" s="351"/>
      <c r="C1" s="352" t="s">
        <v>139</v>
      </c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  <c r="AA1" s="435"/>
      <c r="AC1" s="121"/>
      <c r="AD1" s="121"/>
      <c r="AE1" s="121"/>
      <c r="AF1" s="121"/>
      <c r="AG1" s="121"/>
      <c r="AH1" s="121"/>
      <c r="AI1" s="477"/>
      <c r="AJ1" s="477"/>
    </row>
    <row r="2" ht="14.25" customHeight="1" spans="1:36">
      <c r="A2" s="354"/>
      <c r="B2" s="84"/>
      <c r="C2" s="355" t="s">
        <v>140</v>
      </c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436"/>
      <c r="AC2" s="121"/>
      <c r="AD2" s="121"/>
      <c r="AE2" s="121"/>
      <c r="AF2" s="121"/>
      <c r="AG2" s="121"/>
      <c r="AH2" s="121"/>
      <c r="AI2" s="477"/>
      <c r="AJ2" s="477"/>
    </row>
    <row r="3" ht="14.25" customHeight="1" spans="1:36">
      <c r="A3" s="354"/>
      <c r="B3" s="84"/>
      <c r="C3" s="357" t="s">
        <v>141</v>
      </c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  <c r="X3" s="358"/>
      <c r="Y3" s="358"/>
      <c r="Z3" s="358"/>
      <c r="AA3" s="437"/>
      <c r="AC3" s="121"/>
      <c r="AD3" s="121"/>
      <c r="AE3" s="121"/>
      <c r="AF3" s="121"/>
      <c r="AG3" s="121"/>
      <c r="AH3" s="121"/>
      <c r="AI3" s="477"/>
      <c r="AJ3" s="477"/>
    </row>
    <row r="4" ht="14.25" customHeight="1" spans="1:36">
      <c r="A4" s="354"/>
      <c r="B4" s="84"/>
      <c r="C4" s="359" t="s">
        <v>142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438"/>
      <c r="AC4" s="121"/>
      <c r="AD4" s="121"/>
      <c r="AE4" s="121"/>
      <c r="AF4" s="121"/>
      <c r="AG4" s="121"/>
      <c r="AH4" s="121"/>
      <c r="AI4" s="477"/>
      <c r="AJ4" s="477"/>
    </row>
    <row r="5" ht="14.25" customHeight="1" spans="1:36">
      <c r="A5" s="360" t="s">
        <v>72</v>
      </c>
      <c r="B5" s="38"/>
      <c r="C5" s="361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2"/>
      <c r="Z5" s="362"/>
      <c r="AA5" s="439"/>
      <c r="AC5" s="121"/>
      <c r="AD5" s="121"/>
      <c r="AE5" s="121"/>
      <c r="AF5" s="121"/>
      <c r="AG5" s="121"/>
      <c r="AH5" s="121"/>
      <c r="AI5" s="477"/>
      <c r="AJ5" s="477"/>
    </row>
    <row r="6" ht="19.5" customHeight="1" spans="1:36">
      <c r="A6" s="363" t="s">
        <v>143</v>
      </c>
      <c r="B6" s="363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C6" s="440"/>
      <c r="AD6" s="440"/>
      <c r="AE6" s="440"/>
      <c r="AF6" s="440"/>
      <c r="AG6" s="440"/>
      <c r="AH6" s="440"/>
      <c r="AI6" s="478"/>
      <c r="AJ6" s="478"/>
    </row>
    <row r="7" ht="19.5" customHeight="1" spans="1:36">
      <c r="A7" s="363"/>
      <c r="V7" s="21"/>
      <c r="W7" s="21"/>
      <c r="X7" s="21"/>
      <c r="AC7" s="440"/>
      <c r="AD7" s="440"/>
      <c r="AE7" s="440"/>
      <c r="AF7" s="440"/>
      <c r="AG7" s="440"/>
      <c r="AH7" s="440"/>
      <c r="AI7" s="478"/>
      <c r="AJ7" s="478"/>
    </row>
    <row r="8" ht="19.5" customHeight="1" spans="1:36">
      <c r="A8" s="27" t="s">
        <v>144</v>
      </c>
      <c r="B8" s="20"/>
      <c r="C8" s="21"/>
      <c r="D8" s="26" t="str">
        <f>CONCATENATE(": ",'INPUT PARAMETER'!$C$73,"/",'INPUT PARAMETER'!$C$74)</f>
        <v>: 052/121</v>
      </c>
      <c r="E8" s="364"/>
      <c r="F8" s="364"/>
      <c r="G8" s="364"/>
      <c r="H8" s="364"/>
      <c r="I8" s="364"/>
      <c r="J8" s="364"/>
      <c r="K8" s="364"/>
      <c r="L8" s="364"/>
      <c r="M8" s="364"/>
      <c r="N8" s="364"/>
      <c r="O8" s="364"/>
      <c r="P8" s="364"/>
      <c r="Q8" s="364"/>
      <c r="R8" s="364"/>
      <c r="S8" s="364"/>
      <c r="T8" s="364"/>
      <c r="U8" s="364"/>
      <c r="V8" s="21"/>
      <c r="W8" s="21"/>
      <c r="X8" s="21"/>
      <c r="AD8" s="440"/>
      <c r="AE8" s="440"/>
      <c r="AF8" s="440"/>
      <c r="AG8" s="440"/>
      <c r="AH8" s="440"/>
      <c r="AI8" s="478"/>
      <c r="AJ8" s="478"/>
    </row>
    <row r="9" ht="19.5" customHeight="1" spans="1:36">
      <c r="A9" s="35" t="s">
        <v>69</v>
      </c>
      <c r="B9" s="35"/>
      <c r="C9" s="21"/>
      <c r="D9" s="35" t="str">
        <f>CONCATENATE(": ",'INPUT PARAMETER'!C71)</f>
        <v>: Seismograf Digital</v>
      </c>
      <c r="E9" s="365"/>
      <c r="F9" s="365"/>
      <c r="G9" s="21"/>
      <c r="H9" s="21"/>
      <c r="O9" s="383"/>
      <c r="P9" s="27" t="s">
        <v>98</v>
      </c>
      <c r="Q9" s="21"/>
      <c r="R9" s="410" t="s">
        <v>2</v>
      </c>
      <c r="S9" s="411" t="str">
        <f>'INPUT PARAMETER'!C92</f>
        <v>Relatif (Sine Wave)</v>
      </c>
      <c r="T9" s="383"/>
      <c r="U9" s="383"/>
      <c r="V9" s="21"/>
      <c r="W9" s="21"/>
      <c r="X9" s="21"/>
      <c r="AC9" s="440"/>
      <c r="AD9" s="440"/>
      <c r="AE9" s="440"/>
      <c r="AF9" s="440"/>
      <c r="AG9" s="440"/>
      <c r="AH9" s="440"/>
      <c r="AI9" s="478"/>
      <c r="AJ9" s="478"/>
    </row>
    <row r="10" ht="19.5" customHeight="1" spans="1:36">
      <c r="A10" s="35" t="s">
        <v>145</v>
      </c>
      <c r="B10" s="35"/>
      <c r="C10" s="21"/>
      <c r="D10" s="35" t="str">
        <f>CONCATENATE(": ",'INPUT PARAMETER'!C77)</f>
        <v>: Nanometrics</v>
      </c>
      <c r="E10" s="365"/>
      <c r="F10" s="365"/>
      <c r="G10" s="21"/>
      <c r="H10" s="21"/>
      <c r="O10" s="35"/>
      <c r="P10" s="27" t="s">
        <v>146</v>
      </c>
      <c r="Q10" s="21"/>
      <c r="R10" s="410" t="s">
        <v>2</v>
      </c>
      <c r="S10" s="35" t="str">
        <f>'INPUT PARAMETER'!C84</f>
        <v>Centaur Digital Recorder S.N. 003846</v>
      </c>
      <c r="T10" s="35"/>
      <c r="U10" s="35"/>
      <c r="V10" s="21"/>
      <c r="W10" s="21"/>
      <c r="X10" s="21"/>
      <c r="AC10" s="440"/>
      <c r="AD10" s="440"/>
      <c r="AE10" s="440"/>
      <c r="AF10" s="440"/>
      <c r="AG10" s="440"/>
      <c r="AH10" s="440"/>
      <c r="AI10" s="478"/>
      <c r="AJ10" s="478"/>
    </row>
    <row r="11" ht="19.5" customHeight="1" spans="1:36">
      <c r="A11" s="35" t="s">
        <v>147</v>
      </c>
      <c r="B11" s="35"/>
      <c r="C11" s="21"/>
      <c r="D11" s="35" t="str">
        <f>CONCATENATE(": ",'INPUT PARAMETER'!C78," / ",'INPUT PARAMETER'!C79)</f>
        <v>: Trillium-120Q / 002373</v>
      </c>
      <c r="E11" s="365"/>
      <c r="F11" s="365"/>
      <c r="G11" s="21"/>
      <c r="H11" s="21"/>
      <c r="O11" s="35"/>
      <c r="P11" s="384" t="s">
        <v>148</v>
      </c>
      <c r="Q11" s="209" t="s">
        <v>149</v>
      </c>
      <c r="R11" s="209"/>
      <c r="S11" s="209">
        <v>24</v>
      </c>
      <c r="T11" s="35"/>
      <c r="U11" s="35"/>
      <c r="V11" s="21"/>
      <c r="W11" s="21"/>
      <c r="X11" s="21"/>
      <c r="AC11" s="440"/>
      <c r="AD11" s="440"/>
      <c r="AE11" s="440"/>
      <c r="AF11" s="440"/>
      <c r="AG11" s="440"/>
      <c r="AH11" s="440"/>
      <c r="AI11" s="478"/>
      <c r="AJ11" s="478"/>
    </row>
    <row r="12" ht="19.5" customHeight="1" spans="1:36">
      <c r="A12" s="35" t="s">
        <v>150</v>
      </c>
      <c r="B12" s="35"/>
      <c r="C12" s="21"/>
      <c r="D12" s="27" t="str">
        <f>": "&amp;'INPUT PARAMETER'!C82</f>
        <v>: Centaur / 8584</v>
      </c>
      <c r="E12" s="366"/>
      <c r="F12" s="366"/>
      <c r="G12" s="21"/>
      <c r="H12" s="21"/>
      <c r="O12" s="383"/>
      <c r="P12" s="209"/>
      <c r="Q12" s="209" t="s">
        <v>151</v>
      </c>
      <c r="R12" s="209"/>
      <c r="S12" s="209">
        <v>40</v>
      </c>
      <c r="T12" s="383"/>
      <c r="U12" s="383"/>
      <c r="V12" s="21"/>
      <c r="W12" s="21"/>
      <c r="X12" s="21"/>
      <c r="AD12" s="440"/>
      <c r="AE12" s="440"/>
      <c r="AF12" s="440"/>
      <c r="AG12" s="440"/>
      <c r="AH12" s="440"/>
      <c r="AI12" s="478"/>
      <c r="AJ12" s="478"/>
    </row>
    <row r="13" ht="19.5" customHeight="1" spans="1:36">
      <c r="A13" s="35" t="s">
        <v>78</v>
      </c>
      <c r="B13" s="35"/>
      <c r="C13" s="21"/>
      <c r="D13" s="35" t="str">
        <f>CONCATENATE(": ",'INPUT PARAMETER'!C76)</f>
        <v>: 24 Oktober 2023</v>
      </c>
      <c r="E13" s="366"/>
      <c r="F13" s="366"/>
      <c r="G13" s="21"/>
      <c r="H13" s="21"/>
      <c r="O13" s="383"/>
      <c r="P13" s="209"/>
      <c r="Q13" s="209"/>
      <c r="R13" s="209"/>
      <c r="S13" s="412">
        <f>S12/2^S11</f>
        <v>2.38418579101562e-6</v>
      </c>
      <c r="T13" s="412"/>
      <c r="U13" s="412"/>
      <c r="V13" s="21"/>
      <c r="W13" s="21"/>
      <c r="X13" s="21"/>
      <c r="AC13" s="440"/>
      <c r="AD13" s="440"/>
      <c r="AE13" s="440"/>
      <c r="AF13" s="440"/>
      <c r="AG13" s="440"/>
      <c r="AH13" s="440"/>
      <c r="AI13" s="478"/>
      <c r="AJ13" s="478"/>
    </row>
    <row r="14" ht="19.5" customHeight="1" spans="1:36">
      <c r="A14" s="27" t="s">
        <v>152</v>
      </c>
      <c r="B14" s="35"/>
      <c r="C14" s="21"/>
      <c r="D14" s="367" t="str">
        <f>": "&amp;'Suhu dan Kelembaban'!J8</f>
        <v>: (32,1 ± 0,1) ⁰C</v>
      </c>
      <c r="E14" s="366"/>
      <c r="F14" s="366"/>
      <c r="G14" s="21"/>
      <c r="H14" s="21"/>
      <c r="M14" s="35"/>
      <c r="N14" s="35"/>
      <c r="O14" s="35"/>
      <c r="T14" s="413"/>
      <c r="U14" s="414"/>
      <c r="V14" s="21"/>
      <c r="W14" s="21"/>
      <c r="X14" s="21"/>
      <c r="AC14" s="440"/>
      <c r="AD14" s="440"/>
      <c r="AE14" s="440"/>
      <c r="AF14" s="440"/>
      <c r="AG14" s="440"/>
      <c r="AH14" s="440"/>
      <c r="AI14" s="478"/>
      <c r="AJ14" s="478"/>
    </row>
    <row r="15" ht="19.5" customHeight="1" spans="1:36">
      <c r="A15" s="27" t="s">
        <v>153</v>
      </c>
      <c r="B15" s="95"/>
      <c r="C15" s="21"/>
      <c r="D15" s="367" t="str">
        <f>": "&amp;'Suhu dan Kelembaban'!J9</f>
        <v>: (81,4 ± 2,6) %</v>
      </c>
      <c r="E15" s="366"/>
      <c r="F15" s="366"/>
      <c r="G15" s="21"/>
      <c r="H15" s="21"/>
      <c r="I15" s="11"/>
      <c r="J15" s="21"/>
      <c r="K15" s="21"/>
      <c r="L15" s="21"/>
      <c r="M15" s="21"/>
      <c r="N15" s="21"/>
      <c r="O15" s="21"/>
      <c r="P15" s="21"/>
      <c r="Q15" s="21"/>
      <c r="R15" s="415"/>
      <c r="S15" s="35"/>
      <c r="T15" s="413"/>
      <c r="U15" s="414"/>
      <c r="V15" s="21"/>
      <c r="W15" s="21"/>
      <c r="X15" s="21"/>
      <c r="AC15" s="440"/>
      <c r="AD15" s="440"/>
      <c r="AE15" s="440"/>
      <c r="AF15" s="440"/>
      <c r="AG15" s="440"/>
      <c r="AH15" s="440"/>
      <c r="AI15" s="478"/>
      <c r="AJ15" s="478"/>
    </row>
    <row r="16" ht="19.5" customHeight="1" spans="1:36">
      <c r="A16" s="209" t="s">
        <v>154</v>
      </c>
      <c r="B16" s="145"/>
      <c r="C16" s="216"/>
      <c r="D16" s="159">
        <v>97.75</v>
      </c>
      <c r="E16" s="366"/>
      <c r="F16" s="366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415"/>
      <c r="S16" s="21"/>
      <c r="T16" s="414"/>
      <c r="U16" s="414"/>
      <c r="V16" s="21"/>
      <c r="W16" s="21"/>
      <c r="X16" s="21"/>
      <c r="AD16" s="440"/>
      <c r="AE16" s="440"/>
      <c r="AF16" s="440"/>
      <c r="AG16" s="440"/>
      <c r="AH16" s="440"/>
      <c r="AI16" s="478"/>
      <c r="AJ16" s="478"/>
    </row>
    <row r="17" ht="19.5" customHeight="1" spans="1:36">
      <c r="A17" s="368"/>
      <c r="B17" s="368"/>
      <c r="C17" s="368"/>
      <c r="D17" s="368"/>
      <c r="E17" s="368"/>
      <c r="F17" s="368"/>
      <c r="G17" s="368"/>
      <c r="H17" s="368"/>
      <c r="I17" s="368"/>
      <c r="J17" s="368"/>
      <c r="K17" s="368"/>
      <c r="L17" s="368"/>
      <c r="M17" s="364"/>
      <c r="N17" s="364"/>
      <c r="O17" s="364"/>
      <c r="P17" s="364"/>
      <c r="Q17" s="364"/>
      <c r="R17" s="364"/>
      <c r="S17" s="364"/>
      <c r="T17" s="364"/>
      <c r="U17" s="21"/>
      <c r="V17" s="21"/>
      <c r="W17" s="21"/>
      <c r="X17" s="21"/>
      <c r="AC17" s="440"/>
      <c r="AD17" s="440"/>
      <c r="AE17" s="440"/>
      <c r="AF17" s="440"/>
      <c r="AG17" s="440"/>
      <c r="AH17" s="440"/>
      <c r="AI17" s="478"/>
      <c r="AJ17" s="478"/>
    </row>
    <row r="18" ht="19.5" customHeight="1" spans="1:36">
      <c r="A18" s="369" t="s">
        <v>155</v>
      </c>
      <c r="B18" s="369" t="s">
        <v>156</v>
      </c>
      <c r="C18" s="369" t="s">
        <v>157</v>
      </c>
      <c r="D18" s="370" t="s">
        <v>158</v>
      </c>
      <c r="E18" s="371"/>
      <c r="F18" s="370" t="s">
        <v>158</v>
      </c>
      <c r="G18" s="371"/>
      <c r="H18" s="370" t="s">
        <v>158</v>
      </c>
      <c r="I18" s="371"/>
      <c r="J18" s="385" t="s">
        <v>159</v>
      </c>
      <c r="K18" s="386"/>
      <c r="L18" s="387"/>
      <c r="M18" s="385" t="s">
        <v>160</v>
      </c>
      <c r="N18" s="386"/>
      <c r="O18" s="387"/>
      <c r="P18" s="385" t="s">
        <v>161</v>
      </c>
      <c r="Q18" s="386"/>
      <c r="R18" s="387"/>
      <c r="S18" s="416" t="s">
        <v>162</v>
      </c>
      <c r="T18" s="417"/>
      <c r="U18" s="418"/>
      <c r="V18" s="385" t="s">
        <v>163</v>
      </c>
      <c r="W18" s="386"/>
      <c r="X18" s="386"/>
      <c r="Y18" s="332" t="s">
        <v>164</v>
      </c>
      <c r="Z18" s="441"/>
      <c r="AA18" s="442"/>
      <c r="AC18" s="364"/>
      <c r="AD18" s="364"/>
      <c r="AE18" s="364"/>
      <c r="AF18" s="364"/>
      <c r="AG18" s="364"/>
      <c r="AH18" s="364"/>
      <c r="AI18" s="479"/>
      <c r="AJ18" s="479"/>
    </row>
    <row r="19" ht="19.5" customHeight="1" spans="1:36">
      <c r="A19" s="372"/>
      <c r="B19" s="372"/>
      <c r="C19" s="372"/>
      <c r="D19" s="373" t="s">
        <v>165</v>
      </c>
      <c r="E19" s="374"/>
      <c r="F19" s="375" t="s">
        <v>166</v>
      </c>
      <c r="G19" s="376"/>
      <c r="H19" s="377" t="s">
        <v>167</v>
      </c>
      <c r="I19" s="388"/>
      <c r="J19" s="389"/>
      <c r="K19" s="390"/>
      <c r="L19" s="391"/>
      <c r="M19" s="389"/>
      <c r="N19" s="390"/>
      <c r="O19" s="391"/>
      <c r="P19" s="389"/>
      <c r="Q19" s="390"/>
      <c r="R19" s="391"/>
      <c r="S19" s="419"/>
      <c r="T19" s="420"/>
      <c r="U19" s="421"/>
      <c r="V19" s="389"/>
      <c r="W19" s="390"/>
      <c r="X19" s="390"/>
      <c r="Y19" s="443"/>
      <c r="Z19" s="390"/>
      <c r="AA19" s="444"/>
      <c r="AC19" s="445" t="s">
        <v>156</v>
      </c>
      <c r="AD19" s="446" t="s">
        <v>168</v>
      </c>
      <c r="AE19" s="447" t="s">
        <v>169</v>
      </c>
      <c r="AF19" s="447"/>
      <c r="AG19" s="447"/>
      <c r="AH19" s="447"/>
      <c r="AI19" s="447"/>
      <c r="AJ19" s="447"/>
    </row>
    <row r="20" ht="19.5" customHeight="1" spans="1:36">
      <c r="A20" s="378"/>
      <c r="B20" s="378"/>
      <c r="C20" s="378"/>
      <c r="D20" s="283">
        <v>1</v>
      </c>
      <c r="E20" s="283">
        <v>2</v>
      </c>
      <c r="F20" s="283">
        <v>1</v>
      </c>
      <c r="G20" s="283">
        <v>2</v>
      </c>
      <c r="H20" s="283">
        <v>1</v>
      </c>
      <c r="I20" s="283">
        <v>2</v>
      </c>
      <c r="J20" s="283" t="s">
        <v>167</v>
      </c>
      <c r="K20" s="283" t="s">
        <v>165</v>
      </c>
      <c r="L20" s="283" t="s">
        <v>166</v>
      </c>
      <c r="M20" s="392" t="s">
        <v>167</v>
      </c>
      <c r="N20" s="393" t="s">
        <v>165</v>
      </c>
      <c r="O20" s="394" t="s">
        <v>166</v>
      </c>
      <c r="P20" s="392" t="s">
        <v>167</v>
      </c>
      <c r="Q20" s="393" t="s">
        <v>165</v>
      </c>
      <c r="R20" s="394" t="s">
        <v>166</v>
      </c>
      <c r="S20" s="422" t="s">
        <v>167</v>
      </c>
      <c r="T20" s="369" t="s">
        <v>165</v>
      </c>
      <c r="U20" s="369" t="s">
        <v>166</v>
      </c>
      <c r="V20" s="369" t="s">
        <v>167</v>
      </c>
      <c r="W20" s="369" t="s">
        <v>165</v>
      </c>
      <c r="X20" s="385" t="s">
        <v>166</v>
      </c>
      <c r="Y20" s="448" t="s">
        <v>167</v>
      </c>
      <c r="Z20" s="370" t="s">
        <v>165</v>
      </c>
      <c r="AA20" s="449" t="s">
        <v>166</v>
      </c>
      <c r="AC20" s="450"/>
      <c r="AD20" s="60"/>
      <c r="AE20" s="451" t="s">
        <v>167</v>
      </c>
      <c r="AF20" s="451" t="s">
        <v>170</v>
      </c>
      <c r="AG20" s="451" t="s">
        <v>165</v>
      </c>
      <c r="AH20" s="451" t="s">
        <v>171</v>
      </c>
      <c r="AI20" s="451" t="s">
        <v>166</v>
      </c>
      <c r="AJ20" s="451" t="s">
        <v>171</v>
      </c>
    </row>
    <row r="21" ht="19.5" customHeight="1" spans="1:36">
      <c r="A21" s="379">
        <v>1</v>
      </c>
      <c r="B21" s="379">
        <v>0.01</v>
      </c>
      <c r="C21" s="379">
        <v>0.05</v>
      </c>
      <c r="D21" s="286">
        <v>3220800</v>
      </c>
      <c r="E21" s="286">
        <v>-3256356</v>
      </c>
      <c r="F21" s="286">
        <v>3338800</v>
      </c>
      <c r="G21" s="286">
        <v>-3255927</v>
      </c>
      <c r="H21" s="286">
        <v>3326900</v>
      </c>
      <c r="I21" s="287">
        <v>-3259941</v>
      </c>
      <c r="J21" s="395">
        <f>((ABS(H21)+ABS(I21))/2)*'LHKS SEISMO'!$S$13</f>
        <v>7.85212635993958</v>
      </c>
      <c r="K21" s="395">
        <f>((ABS(D21)+ABS(E21))/2)*'LHKS SEISMO'!$S$13</f>
        <v>7.7213716506958</v>
      </c>
      <c r="L21" s="396">
        <f>((ABS(F21)+ABS(G21))/2)*'LHKS SEISMO'!$S$13</f>
        <v>7.86152720451355</v>
      </c>
      <c r="M21" s="397">
        <f>AVERAGE(J21:J25)</f>
        <v>7.71197628974915</v>
      </c>
      <c r="N21" s="397">
        <f>AVERAGE(K21:K25)</f>
        <v>7.67878890037537</v>
      </c>
      <c r="O21" s="398">
        <f>AVERAGE(L21:L25)</f>
        <v>7.71922755241394</v>
      </c>
      <c r="P21" s="399">
        <f>(STDEV(J21:J25))/SQRT(5)</f>
        <v>0.0350516568353835</v>
      </c>
      <c r="Q21" s="399">
        <f>(STDEV(K21:K25))/SQRT(5)</f>
        <v>0.0106617111202776</v>
      </c>
      <c r="R21" s="399">
        <f>(STDEV(L21:L25))/SQRT(5)</f>
        <v>0.0355935994374602</v>
      </c>
      <c r="S21" s="423">
        <f>(C21/'LHKS SEISMO'!$D$16)*(1/(2*PI()*B21))</f>
        <v>0.00814091780521204</v>
      </c>
      <c r="T21" s="424"/>
      <c r="U21" s="425"/>
      <c r="V21" s="426">
        <f t="shared" ref="V21:X25" si="0">J21/$S$21</f>
        <v>964.525935259097</v>
      </c>
      <c r="W21" s="426">
        <f t="shared" si="0"/>
        <v>948.464514130381</v>
      </c>
      <c r="X21" s="426">
        <f t="shared" si="0"/>
        <v>965.680699967316</v>
      </c>
      <c r="Y21" s="452">
        <f>AVERAGE(V21:V25)</f>
        <v>947.310423010502</v>
      </c>
      <c r="Z21" s="453">
        <f>AVERAGE(W21:W25)</f>
        <v>943.233807797346</v>
      </c>
      <c r="AA21" s="454">
        <f>AVERAGE(X21:X25)</f>
        <v>948.201141089016</v>
      </c>
      <c r="AC21" s="455"/>
      <c r="AD21" s="63"/>
      <c r="AE21" s="451" t="s">
        <v>172</v>
      </c>
      <c r="AF21" s="451"/>
      <c r="AG21" s="451"/>
      <c r="AH21" s="451"/>
      <c r="AI21" s="451"/>
      <c r="AJ21" s="451"/>
    </row>
    <row r="22" ht="19.5" customHeight="1" spans="1:36">
      <c r="A22" s="380"/>
      <c r="B22" s="380"/>
      <c r="C22" s="380"/>
      <c r="D22" s="290">
        <v>3215900</v>
      </c>
      <c r="E22" s="290">
        <v>-3214964</v>
      </c>
      <c r="F22" s="290">
        <v>3235200</v>
      </c>
      <c r="G22" s="290">
        <v>-3213591</v>
      </c>
      <c r="H22" s="290">
        <v>3223600</v>
      </c>
      <c r="I22" s="291">
        <v>-3219425</v>
      </c>
      <c r="J22" s="395">
        <f>((ABS(H22)+ABS(I22))/2)*'LHKS SEISMO'!$S$13</f>
        <v>7.68068432807922</v>
      </c>
      <c r="K22" s="395">
        <f>((ABS(D22)+ABS(E22))/2)*'LHKS SEISMO'!$S$13</f>
        <v>7.66618728637695</v>
      </c>
      <c r="L22" s="396">
        <f>((ABS(F22)+ABS(G22))/2)*'LHKS SEISMO'!$S$13</f>
        <v>7.68755793571472</v>
      </c>
      <c r="M22" s="397"/>
      <c r="N22" s="400"/>
      <c r="O22" s="398"/>
      <c r="P22" s="400"/>
      <c r="Q22" s="397"/>
      <c r="R22" s="397"/>
      <c r="S22" s="423"/>
      <c r="T22" s="427"/>
      <c r="U22" s="428"/>
      <c r="V22" s="426">
        <f t="shared" si="0"/>
        <v>943.466635071765</v>
      </c>
      <c r="W22" s="426">
        <f t="shared" si="0"/>
        <v>941.685872503079</v>
      </c>
      <c r="X22" s="426">
        <f t="shared" si="0"/>
        <v>944.310963414093</v>
      </c>
      <c r="Y22" s="342"/>
      <c r="Z22" s="343"/>
      <c r="AA22" s="456"/>
      <c r="AC22" s="457">
        <f t="shared" ref="AC22:AD33" si="1">AC60</f>
        <v>0.01</v>
      </c>
      <c r="AD22" s="458">
        <f t="shared" si="1"/>
        <v>0.05</v>
      </c>
      <c r="AE22" s="459">
        <f>Y21</f>
        <v>947.310423010502</v>
      </c>
      <c r="AF22" s="460">
        <f>AE22*AJ60</f>
        <v>14.9819793160471</v>
      </c>
      <c r="AG22" s="459">
        <f t="shared" ref="AG22" si="2">Z21</f>
        <v>943.233807797346</v>
      </c>
      <c r="AH22" s="460">
        <f t="shared" ref="AH22:AH33" si="3">AG22*AH60</f>
        <v>12.6844111874995</v>
      </c>
      <c r="AI22" s="459">
        <f>AA21</f>
        <v>948.201141089016</v>
      </c>
      <c r="AJ22" s="460">
        <f t="shared" ref="AJ22:AJ33" si="4">AI22*AI60</f>
        <v>15.0461058832191</v>
      </c>
    </row>
    <row r="23" ht="19.5" customHeight="1" spans="1:36">
      <c r="A23" s="380"/>
      <c r="B23" s="380"/>
      <c r="C23" s="380"/>
      <c r="D23" s="290">
        <v>3216200</v>
      </c>
      <c r="E23" s="290">
        <v>-3216545</v>
      </c>
      <c r="F23" s="290">
        <v>3228600</v>
      </c>
      <c r="G23" s="290">
        <v>-3214505</v>
      </c>
      <c r="H23" s="290">
        <v>3218600</v>
      </c>
      <c r="I23" s="291">
        <v>-3219831</v>
      </c>
      <c r="J23" s="395">
        <f>((ABS(H23)+ABS(I23))/2)*'LHKS SEISMO'!$S$13</f>
        <v>7.67520785331726</v>
      </c>
      <c r="K23" s="395">
        <f>((ABS(D23)+ABS(E23))/2)*'LHKS SEISMO'!$S$13</f>
        <v>7.6684296131134</v>
      </c>
      <c r="L23" s="396">
        <f>((ABS(F23)+ABS(G23))/2)*'LHKS SEISMO'!$S$13</f>
        <v>7.68077969551086</v>
      </c>
      <c r="M23" s="397"/>
      <c r="N23" s="400"/>
      <c r="O23" s="398"/>
      <c r="P23" s="400"/>
      <c r="Q23" s="397"/>
      <c r="R23" s="398"/>
      <c r="S23" s="423"/>
      <c r="T23" s="427"/>
      <c r="U23" s="428"/>
      <c r="V23" s="426">
        <f t="shared" si="0"/>
        <v>942.793925324167</v>
      </c>
      <c r="W23" s="426">
        <f t="shared" si="0"/>
        <v>941.961311561685</v>
      </c>
      <c r="X23" s="426">
        <f t="shared" si="0"/>
        <v>943.47834965161</v>
      </c>
      <c r="Y23" s="342"/>
      <c r="Z23" s="343"/>
      <c r="AA23" s="456"/>
      <c r="AC23" s="457">
        <f t="shared" si="1"/>
        <v>0.02</v>
      </c>
      <c r="AD23" s="458">
        <f t="shared" si="1"/>
        <v>0.05</v>
      </c>
      <c r="AE23" s="459">
        <f>Y26</f>
        <v>1126.91499325212</v>
      </c>
      <c r="AF23" s="460">
        <f t="shared" ref="AF23:AF33" si="5">AE23*AJ61</f>
        <v>15.4597837182501</v>
      </c>
      <c r="AG23" s="459">
        <f t="shared" ref="AG23" si="6">Z26</f>
        <v>1126.56449302316</v>
      </c>
      <c r="AH23" s="460">
        <f t="shared" si="3"/>
        <v>15.5832705971922</v>
      </c>
      <c r="AI23" s="459">
        <f>AA26</f>
        <v>1127.38638794509</v>
      </c>
      <c r="AJ23" s="460">
        <f t="shared" si="4"/>
        <v>15.4798458667229</v>
      </c>
    </row>
    <row r="24" ht="19.5" customHeight="1" spans="1:36">
      <c r="A24" s="380"/>
      <c r="B24" s="380"/>
      <c r="C24" s="380"/>
      <c r="D24" s="290">
        <v>3216200</v>
      </c>
      <c r="E24" s="290">
        <v>-3217738</v>
      </c>
      <c r="F24" s="290">
        <v>3230100</v>
      </c>
      <c r="G24" s="290">
        <v>-3215931</v>
      </c>
      <c r="H24" s="290">
        <v>3219400</v>
      </c>
      <c r="I24" s="291">
        <v>-3220157</v>
      </c>
      <c r="J24" s="395">
        <f>((ABS(H24)+ABS(I24))/2)*'LHKS SEISMO'!$S$13</f>
        <v>7.6765501499176</v>
      </c>
      <c r="K24" s="395">
        <f>((ABS(D24)+ABS(E24))/2)*'LHKS SEISMO'!$S$13</f>
        <v>7.66985177993774</v>
      </c>
      <c r="L24" s="396">
        <f>((ABS(F24)+ABS(G24))/2)*'LHKS SEISMO'!$S$13</f>
        <v>7.68426775932312</v>
      </c>
      <c r="M24" s="397"/>
      <c r="N24" s="400"/>
      <c r="O24" s="398"/>
      <c r="P24" s="400"/>
      <c r="Q24" s="397"/>
      <c r="R24" s="398"/>
      <c r="S24" s="423"/>
      <c r="T24" s="427"/>
      <c r="U24" s="428"/>
      <c r="V24" s="426">
        <f t="shared" si="0"/>
        <v>942.958808035485</v>
      </c>
      <c r="W24" s="426">
        <f t="shared" si="0"/>
        <v>942.136005233623</v>
      </c>
      <c r="X24" s="426">
        <f t="shared" si="0"/>
        <v>943.906810409441</v>
      </c>
      <c r="Y24" s="342"/>
      <c r="Z24" s="343"/>
      <c r="AA24" s="456"/>
      <c r="AC24" s="457">
        <f t="shared" si="1"/>
        <v>0.05</v>
      </c>
      <c r="AD24" s="458">
        <f t="shared" si="1"/>
        <v>0.05</v>
      </c>
      <c r="AE24" s="459">
        <f>Y31</f>
        <v>1145.31894962599</v>
      </c>
      <c r="AF24" s="460">
        <f t="shared" si="5"/>
        <v>16.6392168605178</v>
      </c>
      <c r="AG24" s="459">
        <f t="shared" ref="AG24" si="7">Z31</f>
        <v>1142.21077872862</v>
      </c>
      <c r="AH24" s="460">
        <f t="shared" si="3"/>
        <v>15.3602119224512</v>
      </c>
      <c r="AI24" s="459">
        <f>AA31</f>
        <v>1142.00167347839</v>
      </c>
      <c r="AJ24" s="460">
        <f t="shared" si="4"/>
        <v>15.1891343854374</v>
      </c>
    </row>
    <row r="25" ht="19.5" customHeight="1" spans="1:36">
      <c r="A25" s="381"/>
      <c r="B25" s="381"/>
      <c r="C25" s="381"/>
      <c r="D25" s="294">
        <v>3215600</v>
      </c>
      <c r="E25" s="294">
        <v>-3216872</v>
      </c>
      <c r="F25" s="294">
        <v>3227700</v>
      </c>
      <c r="G25" s="294">
        <v>-3216433</v>
      </c>
      <c r="H25" s="294">
        <v>3218400</v>
      </c>
      <c r="I25" s="295">
        <v>-3220119</v>
      </c>
      <c r="J25" s="401">
        <f>((ABS(H25)+ABS(I25))/2)*'LHKS SEISMO'!$S$13</f>
        <v>7.67531275749207</v>
      </c>
      <c r="K25" s="401">
        <f>((ABS(D25)+ABS(E25))/2)*'LHKS SEISMO'!$S$13</f>
        <v>7.66810417175293</v>
      </c>
      <c r="L25" s="402">
        <f>((ABS(F25)+ABS(G25))/2)*'LHKS SEISMO'!$S$13</f>
        <v>7.68200516700745</v>
      </c>
      <c r="M25" s="403"/>
      <c r="N25" s="404"/>
      <c r="O25" s="405"/>
      <c r="P25" s="404"/>
      <c r="Q25" s="403"/>
      <c r="R25" s="405"/>
      <c r="S25" s="429"/>
      <c r="T25" s="430"/>
      <c r="U25" s="431"/>
      <c r="V25" s="426">
        <f t="shared" si="0"/>
        <v>942.806811361997</v>
      </c>
      <c r="W25" s="426">
        <f t="shared" si="0"/>
        <v>941.921335557964</v>
      </c>
      <c r="X25" s="426">
        <f t="shared" si="0"/>
        <v>943.628882002618</v>
      </c>
      <c r="Y25" s="345"/>
      <c r="Z25" s="346"/>
      <c r="AA25" s="461"/>
      <c r="AC25" s="457">
        <f t="shared" si="1"/>
        <v>0.1</v>
      </c>
      <c r="AD25" s="458">
        <f t="shared" si="1"/>
        <v>0.1</v>
      </c>
      <c r="AE25" s="459">
        <f>Y36</f>
        <v>1152.01500346539</v>
      </c>
      <c r="AF25" s="460">
        <f t="shared" si="5"/>
        <v>15.8461910359525</v>
      </c>
      <c r="AG25" s="459">
        <f t="shared" ref="AG25" si="8">Z36</f>
        <v>1152.01793211035</v>
      </c>
      <c r="AH25" s="460">
        <f t="shared" si="3"/>
        <v>16.0605938203597</v>
      </c>
      <c r="AI25" s="459">
        <f>AA36</f>
        <v>1154.21441583128</v>
      </c>
      <c r="AJ25" s="460">
        <f t="shared" si="4"/>
        <v>15.6741383176083</v>
      </c>
    </row>
    <row r="26" ht="19.5" customHeight="1" spans="1:36">
      <c r="A26" s="380">
        <v>2</v>
      </c>
      <c r="B26" s="380">
        <v>0.02</v>
      </c>
      <c r="C26" s="380">
        <v>0.05</v>
      </c>
      <c r="D26" s="290">
        <v>1941100</v>
      </c>
      <c r="E26" s="290">
        <v>-1940011</v>
      </c>
      <c r="F26" s="290">
        <v>1945800</v>
      </c>
      <c r="G26" s="290">
        <v>-1938337</v>
      </c>
      <c r="H26" s="290">
        <v>1940300</v>
      </c>
      <c r="I26" s="291">
        <v>-1941778</v>
      </c>
      <c r="J26" s="406">
        <f>((ABS(H26)+ABS(I26))/2)*'LHKS SEISMO'!$S$13</f>
        <v>4.62779760360718</v>
      </c>
      <c r="K26" s="406">
        <f>((ABS(D26)+ABS(E26))/2)*'LHKS SEISMO'!$S$13</f>
        <v>4.62664484977722</v>
      </c>
      <c r="L26" s="406">
        <f>((ABS(F26)+ABS(G26))/2)*'LHKS SEISMO'!$S$13</f>
        <v>4.63025212287903</v>
      </c>
      <c r="M26" s="407">
        <f>AVERAGE(J26:J30)</f>
        <v>4.58706116676331</v>
      </c>
      <c r="N26" s="407">
        <f>AVERAGE(K26:K30)</f>
        <v>4.58563446998596</v>
      </c>
      <c r="O26" s="407">
        <f>AVERAGE(L26:L30)</f>
        <v>4.58897995948792</v>
      </c>
      <c r="P26" s="399">
        <f>(STDEV(J26:J30))/SQRT(5)</f>
        <v>0.0104929635117341</v>
      </c>
      <c r="Q26" s="399">
        <f>(STDEV(K26:K30))/SQRT(5)</f>
        <v>0.0106169307071196</v>
      </c>
      <c r="R26" s="399">
        <f>(STDEV(L26:L30))/SQRT(5)</f>
        <v>0.0107098483812949</v>
      </c>
      <c r="S26" s="432">
        <f>(C26/'LHKS SEISMO'!$D$16)*(1/(2*PI()*B26))</f>
        <v>0.00407045890260602</v>
      </c>
      <c r="T26" s="424"/>
      <c r="U26" s="425"/>
      <c r="V26" s="426">
        <f t="shared" ref="V26:X30" si="9">J26/$S$26</f>
        <v>1136.92281738659</v>
      </c>
      <c r="W26" s="426">
        <f t="shared" si="9"/>
        <v>1136.63961741884</v>
      </c>
      <c r="X26" s="426">
        <f t="shared" si="9"/>
        <v>1137.52582538411</v>
      </c>
      <c r="Y26" s="452">
        <f>AVERAGE(V26:V30)</f>
        <v>1126.91499325212</v>
      </c>
      <c r="Z26" s="453">
        <f>AVERAGE(W26:W30)</f>
        <v>1126.56449302316</v>
      </c>
      <c r="AA26" s="454">
        <f>AVERAGE(X26:X30)</f>
        <v>1127.38638794509</v>
      </c>
      <c r="AC26" s="457">
        <f t="shared" si="1"/>
        <v>0.2</v>
      </c>
      <c r="AD26" s="458">
        <f t="shared" si="1"/>
        <v>0.1</v>
      </c>
      <c r="AE26" s="459">
        <f>Y41</f>
        <v>1149.69229514662</v>
      </c>
      <c r="AF26" s="460">
        <f t="shared" si="5"/>
        <v>15.2360555849013</v>
      </c>
      <c r="AG26" s="459">
        <f t="shared" ref="AG26" si="10">Z41</f>
        <v>1144.77861463064</v>
      </c>
      <c r="AH26" s="460">
        <f t="shared" si="3"/>
        <v>15.5314020790589</v>
      </c>
      <c r="AI26" s="459">
        <f>AA41</f>
        <v>1152.10315567872</v>
      </c>
      <c r="AJ26" s="460">
        <f t="shared" si="4"/>
        <v>15.3234886286896</v>
      </c>
    </row>
    <row r="27" ht="19.5" customHeight="1" spans="1:36">
      <c r="A27" s="380"/>
      <c r="B27" s="380"/>
      <c r="C27" s="380"/>
      <c r="D27" s="290">
        <v>1906000</v>
      </c>
      <c r="E27" s="290">
        <v>-1923357</v>
      </c>
      <c r="F27" s="290">
        <v>1911200</v>
      </c>
      <c r="G27" s="290">
        <v>-1920623</v>
      </c>
      <c r="H27" s="290">
        <v>1905800</v>
      </c>
      <c r="I27" s="291">
        <v>-1925374</v>
      </c>
      <c r="J27" s="395">
        <f>((ABS(H27)+ABS(I27))/2)*'LHKS SEISMO'!$S$13</f>
        <v>4.56711530685425</v>
      </c>
      <c r="K27" s="395">
        <f>((ABS(D27)+ABS(E27))/2)*'LHKS SEISMO'!$S$13</f>
        <v>4.56494927406311</v>
      </c>
      <c r="L27" s="395">
        <f>((ABS(F27)+ABS(G27))/2)*'LHKS SEISMO'!$S$13</f>
        <v>4.56788897514343</v>
      </c>
      <c r="M27" s="408"/>
      <c r="N27" s="408"/>
      <c r="O27" s="408"/>
      <c r="P27" s="408"/>
      <c r="Q27" s="408"/>
      <c r="R27" s="408"/>
      <c r="S27" s="433"/>
      <c r="T27" s="427"/>
      <c r="U27" s="428"/>
      <c r="V27" s="426">
        <f t="shared" si="9"/>
        <v>1122.01484307586</v>
      </c>
      <c r="W27" s="426">
        <f t="shared" si="9"/>
        <v>1121.48270828641</v>
      </c>
      <c r="X27" s="426">
        <f t="shared" si="9"/>
        <v>1122.20491213385</v>
      </c>
      <c r="Y27" s="462"/>
      <c r="Z27" s="463"/>
      <c r="AA27" s="456"/>
      <c r="AC27" s="457">
        <f t="shared" si="1"/>
        <v>0.5</v>
      </c>
      <c r="AD27" s="458">
        <f t="shared" si="1"/>
        <v>0.1</v>
      </c>
      <c r="AE27" s="459">
        <f>Y46</f>
        <v>1140.82875117141</v>
      </c>
      <c r="AF27" s="460">
        <f t="shared" si="5"/>
        <v>15.118593330648</v>
      </c>
      <c r="AG27" s="459">
        <f t="shared" ref="AG27" si="11">Z46</f>
        <v>1147.27909169855</v>
      </c>
      <c r="AH27" s="460">
        <f t="shared" si="3"/>
        <v>15.4283695364024</v>
      </c>
      <c r="AI27" s="459">
        <f>AA46</f>
        <v>1148.47837181018</v>
      </c>
      <c r="AJ27" s="460">
        <f t="shared" si="4"/>
        <v>15.2752773777116</v>
      </c>
    </row>
    <row r="28" ht="19.5" customHeight="1" spans="1:36">
      <c r="A28" s="380"/>
      <c r="B28" s="380"/>
      <c r="C28" s="380"/>
      <c r="D28" s="290">
        <v>1919900</v>
      </c>
      <c r="E28" s="290">
        <v>-1919349</v>
      </c>
      <c r="F28" s="290">
        <v>1926100</v>
      </c>
      <c r="G28" s="290">
        <v>-1916395</v>
      </c>
      <c r="H28" s="290">
        <v>1920100</v>
      </c>
      <c r="I28" s="291">
        <v>-1921438</v>
      </c>
      <c r="J28" s="395">
        <f>((ABS(H28)+ABS(I28))/2)*'LHKS SEISMO'!$S$13</f>
        <v>4.57947015762329</v>
      </c>
      <c r="K28" s="395">
        <f>((ABS(D28)+ABS(E28))/2)*'LHKS SEISMO'!$S$13</f>
        <v>4.57674145698547</v>
      </c>
      <c r="L28" s="395">
        <f>((ABS(F28)+ABS(G28))/2)*'LHKS SEISMO'!$S$13</f>
        <v>4.58061099052429</v>
      </c>
      <c r="M28" s="408"/>
      <c r="N28" s="408"/>
      <c r="O28" s="408"/>
      <c r="P28" s="408"/>
      <c r="Q28" s="408"/>
      <c r="R28" s="408"/>
      <c r="S28" s="433"/>
      <c r="T28" s="427"/>
      <c r="U28" s="428"/>
      <c r="V28" s="426">
        <f t="shared" si="9"/>
        <v>1125.0500907137</v>
      </c>
      <c r="W28" s="426">
        <f t="shared" si="9"/>
        <v>1124.37972388207</v>
      </c>
      <c r="X28" s="426">
        <f t="shared" si="9"/>
        <v>1125.33036203649</v>
      </c>
      <c r="Y28" s="462"/>
      <c r="Z28" s="463"/>
      <c r="AA28" s="456"/>
      <c r="AC28" s="457">
        <f t="shared" si="1"/>
        <v>1</v>
      </c>
      <c r="AD28" s="458">
        <f t="shared" si="1"/>
        <v>1</v>
      </c>
      <c r="AE28" s="459">
        <f>Y51</f>
        <v>1135.04965606938</v>
      </c>
      <c r="AF28" s="460">
        <f t="shared" si="5"/>
        <v>15.0420070870273</v>
      </c>
      <c r="AG28" s="459">
        <f t="shared" ref="AG28" si="12">Z51</f>
        <v>1134.0055941407</v>
      </c>
      <c r="AH28" s="460">
        <f t="shared" si="3"/>
        <v>15.2498703143343</v>
      </c>
      <c r="AI28" s="459">
        <f>AA51</f>
        <v>1134.66746790194</v>
      </c>
      <c r="AJ28" s="460">
        <f t="shared" si="4"/>
        <v>15.091586162262</v>
      </c>
    </row>
    <row r="29" ht="19.5" customHeight="1" spans="1:36">
      <c r="A29" s="380"/>
      <c r="B29" s="380"/>
      <c r="C29" s="380"/>
      <c r="D29" s="290">
        <v>1919400</v>
      </c>
      <c r="E29" s="290">
        <v>-1922234</v>
      </c>
      <c r="F29" s="290">
        <v>1925600</v>
      </c>
      <c r="G29" s="290">
        <v>-1920413</v>
      </c>
      <c r="H29" s="290">
        <v>1919800</v>
      </c>
      <c r="I29" s="291">
        <v>-1922638</v>
      </c>
      <c r="J29" s="395">
        <f>((ABS(H29)+ABS(I29))/2)*'LHKS SEISMO'!$S$13</f>
        <v>4.58054304122925</v>
      </c>
      <c r="K29" s="395">
        <f>((ABS(D29)+ABS(E29))/2)*'LHKS SEISMO'!$S$13</f>
        <v>4.57958459854126</v>
      </c>
      <c r="L29" s="395">
        <f>((ABS(F29)+ABS(G29))/2)*'LHKS SEISMO'!$S$13</f>
        <v>4.58480477333069</v>
      </c>
      <c r="M29" s="408"/>
      <c r="N29" s="408"/>
      <c r="O29" s="408"/>
      <c r="P29" s="408"/>
      <c r="Q29" s="408"/>
      <c r="R29" s="408"/>
      <c r="S29" s="433"/>
      <c r="T29" s="427"/>
      <c r="U29" s="428"/>
      <c r="V29" s="426">
        <f t="shared" si="9"/>
        <v>1125.31366876021</v>
      </c>
      <c r="W29" s="426">
        <f t="shared" si="9"/>
        <v>1125.07820570533</v>
      </c>
      <c r="X29" s="426">
        <f t="shared" si="9"/>
        <v>1126.36065933386</v>
      </c>
      <c r="Y29" s="462"/>
      <c r="Z29" s="463"/>
      <c r="AA29" s="456"/>
      <c r="AC29" s="457">
        <f t="shared" si="1"/>
        <v>2</v>
      </c>
      <c r="AD29" s="458">
        <f t="shared" si="1"/>
        <v>1</v>
      </c>
      <c r="AE29" s="459">
        <f>Y56</f>
        <v>1140.38623291776</v>
      </c>
      <c r="AF29" s="460">
        <f t="shared" si="5"/>
        <v>15.1127289504671</v>
      </c>
      <c r="AG29" s="459">
        <f t="shared" ref="AG29" si="13">Z56</f>
        <v>1138.86509472489</v>
      </c>
      <c r="AH29" s="460">
        <f t="shared" si="3"/>
        <v>15.315219862947</v>
      </c>
      <c r="AI29" s="459">
        <f>AA56</f>
        <v>1141.26248349017</v>
      </c>
      <c r="AJ29" s="460">
        <f t="shared" si="4"/>
        <v>15.1793028271059</v>
      </c>
    </row>
    <row r="30" ht="19.5" customHeight="1" spans="1:36">
      <c r="A30" s="382"/>
      <c r="B30" s="382"/>
      <c r="C30" s="382"/>
      <c r="D30" s="294">
        <v>1921300</v>
      </c>
      <c r="E30" s="294">
        <v>-1920894</v>
      </c>
      <c r="F30" s="294">
        <v>1926400</v>
      </c>
      <c r="G30" s="294">
        <v>-1916709</v>
      </c>
      <c r="H30" s="294">
        <v>1921300</v>
      </c>
      <c r="I30" s="295">
        <v>-1921001</v>
      </c>
      <c r="J30" s="395">
        <f>((ABS(H30)+ABS(I30))/2)*'LHKS SEISMO'!$S$13</f>
        <v>4.58037972450256</v>
      </c>
      <c r="K30" s="395">
        <f>((ABS(D30)+ABS(E30))/2)*'LHKS SEISMO'!$S$13</f>
        <v>4.58025217056274</v>
      </c>
      <c r="L30" s="395">
        <f>((ABS(F30)+ABS(G30))/2)*'LHKS SEISMO'!$S$13</f>
        <v>4.58134293556213</v>
      </c>
      <c r="M30" s="409"/>
      <c r="N30" s="409"/>
      <c r="O30" s="409"/>
      <c r="P30" s="409"/>
      <c r="Q30" s="409"/>
      <c r="R30" s="409"/>
      <c r="S30" s="434"/>
      <c r="T30" s="430"/>
      <c r="U30" s="431"/>
      <c r="V30" s="426">
        <f t="shared" si="9"/>
        <v>1125.27354632424</v>
      </c>
      <c r="W30" s="426">
        <f t="shared" si="9"/>
        <v>1125.24220982316</v>
      </c>
      <c r="X30" s="426">
        <f t="shared" si="9"/>
        <v>1125.51018083711</v>
      </c>
      <c r="Y30" s="464"/>
      <c r="Z30" s="465"/>
      <c r="AA30" s="461"/>
      <c r="AC30" s="457">
        <f t="shared" si="1"/>
        <v>5</v>
      </c>
      <c r="AD30" s="458">
        <f t="shared" si="1"/>
        <v>1</v>
      </c>
      <c r="AE30" s="459">
        <f>Y61</f>
        <v>1130.74542656984</v>
      </c>
      <c r="AF30" s="460">
        <f t="shared" si="5"/>
        <v>14.9849661899264</v>
      </c>
      <c r="AG30" s="459">
        <f t="shared" ref="AG30" si="14">Z61</f>
        <v>1132.27564356209</v>
      </c>
      <c r="AH30" s="460">
        <f t="shared" si="3"/>
        <v>15.2266063003733</v>
      </c>
      <c r="AI30" s="459">
        <f>AA61</f>
        <v>1133.56278302256</v>
      </c>
      <c r="AJ30" s="460">
        <f t="shared" si="4"/>
        <v>15.0768933579727</v>
      </c>
    </row>
    <row r="31" ht="19.5" customHeight="1" spans="1:36">
      <c r="A31" s="379">
        <v>3</v>
      </c>
      <c r="B31" s="379">
        <v>0.05</v>
      </c>
      <c r="C31" s="379">
        <v>0.05</v>
      </c>
      <c r="D31" s="286">
        <v>785660</v>
      </c>
      <c r="E31" s="286">
        <v>782864</v>
      </c>
      <c r="F31" s="286">
        <v>788895</v>
      </c>
      <c r="G31" s="286">
        <v>778649</v>
      </c>
      <c r="H31" s="286">
        <v>827630</v>
      </c>
      <c r="I31" s="287">
        <v>755700</v>
      </c>
      <c r="J31" s="395">
        <f>((ABS(H31)+ABS(I31))/2)*'LHKS SEISMO'!$S$13</f>
        <v>1.88747644424438</v>
      </c>
      <c r="K31" s="395">
        <f>((ABS(D31)+ABS(E31))/2)*'LHKS SEISMO'!$S$13</f>
        <v>1.8698263168335</v>
      </c>
      <c r="L31" s="395">
        <f>((ABS(F31)+ABS(G31))/2)*'LHKS SEISMO'!$S$13</f>
        <v>1.8686580657959</v>
      </c>
      <c r="M31" s="407">
        <f>AVERAGE(J31:J35)</f>
        <v>1.8647894859314</v>
      </c>
      <c r="N31" s="407">
        <f>AVERAGE(K31:K35)</f>
        <v>1.85972881317139</v>
      </c>
      <c r="O31" s="407">
        <f>AVERAGE(L31:L35)</f>
        <v>1.85938835144043</v>
      </c>
      <c r="P31" s="399">
        <f>(STDEV(J31:J35))/SQRT(5)</f>
        <v>0.00617130815680099</v>
      </c>
      <c r="Q31" s="399">
        <f>(STDEV(K31:K35))/SQRT(5)</f>
        <v>0.00255246741835757</v>
      </c>
      <c r="R31" s="399">
        <f>(STDEV(L31:L35))/SQRT(5)</f>
        <v>0.00235219666773687</v>
      </c>
      <c r="S31" s="432">
        <f>(C31/'LHKS SEISMO'!$D$16)*(1/(2*PI()*B31))</f>
        <v>0.00162818356104241</v>
      </c>
      <c r="T31" s="424"/>
      <c r="U31" s="425"/>
      <c r="V31" s="426">
        <f t="shared" ref="V31:X35" si="15">J31/$S$31</f>
        <v>1159.25285662261</v>
      </c>
      <c r="W31" s="426">
        <f t="shared" si="15"/>
        <v>1148.41247729856</v>
      </c>
      <c r="X31" s="426">
        <f t="shared" si="15"/>
        <v>1147.69495928305</v>
      </c>
      <c r="Y31" s="452">
        <f>AVERAGE(V31:V35)</f>
        <v>1145.31894962599</v>
      </c>
      <c r="Z31" s="453">
        <f>AVERAGE(W31:W35)</f>
        <v>1142.21077872862</v>
      </c>
      <c r="AA31" s="454">
        <f>AVERAGE(X31:X35)</f>
        <v>1142.00167347839</v>
      </c>
      <c r="AC31" s="457">
        <f t="shared" si="1"/>
        <v>10</v>
      </c>
      <c r="AD31" s="458">
        <f t="shared" si="1"/>
        <v>1</v>
      </c>
      <c r="AE31" s="459">
        <f>Y66</f>
        <v>1075.58000575732</v>
      </c>
      <c r="AF31" s="460">
        <f t="shared" si="5"/>
        <v>14.2538980411598</v>
      </c>
      <c r="AG31" s="459">
        <f t="shared" ref="AG31" si="16">Z66</f>
        <v>1077.57734162089</v>
      </c>
      <c r="AH31" s="460">
        <f t="shared" si="3"/>
        <v>14.7412284911207</v>
      </c>
      <c r="AI31" s="459">
        <f>AA66</f>
        <v>1083.43170289842</v>
      </c>
      <c r="AJ31" s="460">
        <f t="shared" si="4"/>
        <v>17.1169732833932</v>
      </c>
    </row>
    <row r="32" ht="19.5" customHeight="1" spans="1:36">
      <c r="A32" s="380"/>
      <c r="B32" s="380"/>
      <c r="C32" s="380"/>
      <c r="D32" s="290">
        <v>771079</v>
      </c>
      <c r="E32" s="290">
        <v>787493</v>
      </c>
      <c r="F32" s="290">
        <v>774905</v>
      </c>
      <c r="G32" s="290">
        <v>783207</v>
      </c>
      <c r="H32" s="290">
        <v>785131</v>
      </c>
      <c r="I32" s="291">
        <v>782199</v>
      </c>
      <c r="J32" s="395">
        <f>((ABS(H32)+ABS(I32))/2)*'LHKS SEISMO'!$S$13</f>
        <v>1.86840295791626</v>
      </c>
      <c r="K32" s="395">
        <f>((ABS(D32)+ABS(E32))/2)*'LHKS SEISMO'!$S$13</f>
        <v>1.8579626083374</v>
      </c>
      <c r="L32" s="395">
        <f>((ABS(F32)+ABS(G32))/2)*'LHKS SEISMO'!$S$13</f>
        <v>1.85741424560547</v>
      </c>
      <c r="M32" s="408"/>
      <c r="N32" s="408"/>
      <c r="O32" s="408"/>
      <c r="P32" s="408"/>
      <c r="Q32" s="408"/>
      <c r="R32" s="408"/>
      <c r="S32" s="433"/>
      <c r="T32" s="427"/>
      <c r="U32" s="428"/>
      <c r="V32" s="426">
        <f t="shared" si="15"/>
        <v>1147.53827677762</v>
      </c>
      <c r="W32" s="426">
        <f t="shared" si="15"/>
        <v>1141.12600863497</v>
      </c>
      <c r="X32" s="426">
        <f t="shared" si="15"/>
        <v>1140.78921446443</v>
      </c>
      <c r="Y32" s="462"/>
      <c r="Z32" s="463"/>
      <c r="AA32" s="456"/>
      <c r="AC32" s="457">
        <f t="shared" si="1"/>
        <v>15</v>
      </c>
      <c r="AD32" s="458">
        <f t="shared" si="1"/>
        <v>2</v>
      </c>
      <c r="AE32" s="459">
        <f>Y71</f>
        <v>502.31605862432</v>
      </c>
      <c r="AF32" s="460">
        <f t="shared" si="5"/>
        <v>6.90255915823243</v>
      </c>
      <c r="AG32" s="459">
        <f t="shared" ref="AG32" si="17">Z71</f>
        <v>502.873965489437</v>
      </c>
      <c r="AH32" s="460">
        <f t="shared" si="3"/>
        <v>7.7278188017103</v>
      </c>
      <c r="AI32" s="459">
        <f>AA71</f>
        <v>502.522528094087</v>
      </c>
      <c r="AJ32" s="460">
        <f t="shared" si="4"/>
        <v>10.8815230231626</v>
      </c>
    </row>
    <row r="33" ht="19.5" customHeight="1" spans="1:36">
      <c r="A33" s="380"/>
      <c r="B33" s="380"/>
      <c r="C33" s="380"/>
      <c r="D33" s="290">
        <v>772083</v>
      </c>
      <c r="E33" s="290">
        <v>784755</v>
      </c>
      <c r="F33" s="290">
        <v>776677</v>
      </c>
      <c r="G33" s="290">
        <v>780083</v>
      </c>
      <c r="H33" s="290">
        <v>771332</v>
      </c>
      <c r="I33" s="291">
        <v>786848</v>
      </c>
      <c r="J33" s="395">
        <f>((ABS(H33)+ABS(I33))/2)*'LHKS SEISMO'!$S$13</f>
        <v>1.85749530792236</v>
      </c>
      <c r="K33" s="395">
        <f>((ABS(D33)+ABS(E33))/2)*'LHKS SEISMO'!$S$13</f>
        <v>1.85589551925659</v>
      </c>
      <c r="L33" s="395">
        <f>((ABS(F33)+ABS(G33))/2)*'LHKS SEISMO'!$S$13</f>
        <v>1.85580253601074</v>
      </c>
      <c r="M33" s="408"/>
      <c r="N33" s="408"/>
      <c r="O33" s="408"/>
      <c r="P33" s="408"/>
      <c r="Q33" s="408"/>
      <c r="R33" s="408"/>
      <c r="S33" s="433"/>
      <c r="T33" s="427"/>
      <c r="U33" s="428"/>
      <c r="V33" s="426">
        <f t="shared" si="15"/>
        <v>1140.83900142877</v>
      </c>
      <c r="W33" s="426">
        <f t="shared" si="15"/>
        <v>1139.85644104427</v>
      </c>
      <c r="X33" s="426">
        <f t="shared" si="15"/>
        <v>1139.79933246753</v>
      </c>
      <c r="Y33" s="462"/>
      <c r="Z33" s="463"/>
      <c r="AA33" s="456"/>
      <c r="AC33" s="457">
        <f t="shared" si="1"/>
        <v>20</v>
      </c>
      <c r="AD33" s="458">
        <f t="shared" si="1"/>
        <v>2</v>
      </c>
      <c r="AE33" s="459">
        <f>Y76</f>
        <v>457.84092408159</v>
      </c>
      <c r="AF33" s="460">
        <f t="shared" si="5"/>
        <v>6.59517912628009</v>
      </c>
      <c r="AG33" s="459">
        <f t="shared" ref="AG33" si="18">Z76</f>
        <v>457.799923052132</v>
      </c>
      <c r="AH33" s="460">
        <f t="shared" si="3"/>
        <v>7.31075288126758</v>
      </c>
      <c r="AI33" s="459">
        <f>AA76</f>
        <v>456.323885991664</v>
      </c>
      <c r="AJ33" s="460">
        <f t="shared" si="4"/>
        <v>7.73787401546744</v>
      </c>
    </row>
    <row r="34" ht="19.5" customHeight="1" spans="1:36">
      <c r="A34" s="380"/>
      <c r="B34" s="380"/>
      <c r="C34" s="380"/>
      <c r="D34" s="290">
        <v>775599</v>
      </c>
      <c r="E34" s="290">
        <v>782187</v>
      </c>
      <c r="F34" s="290">
        <v>780026</v>
      </c>
      <c r="G34" s="290">
        <v>777566</v>
      </c>
      <c r="H34" s="290">
        <v>771433</v>
      </c>
      <c r="I34" s="291">
        <v>784687</v>
      </c>
      <c r="J34" s="395">
        <f>((ABS(H34)+ABS(I34))/2)*'LHKS SEISMO'!$S$13</f>
        <v>1.85503959655762</v>
      </c>
      <c r="K34" s="395">
        <f>((ABS(D34)+ABS(E34))/2)*'LHKS SEISMO'!$S$13</f>
        <v>1.85702562332153</v>
      </c>
      <c r="L34" s="395">
        <f>((ABS(F34)+ABS(G34))/2)*'LHKS SEISMO'!$S$13</f>
        <v>1.8567943572998</v>
      </c>
      <c r="M34" s="408"/>
      <c r="N34" s="408"/>
      <c r="O34" s="408"/>
      <c r="P34" s="408"/>
      <c r="Q34" s="408"/>
      <c r="R34" s="408"/>
      <c r="S34" s="433"/>
      <c r="T34" s="427"/>
      <c r="U34" s="428"/>
      <c r="V34" s="426">
        <f t="shared" si="15"/>
        <v>1139.33074927373</v>
      </c>
      <c r="W34" s="426">
        <f t="shared" si="15"/>
        <v>1140.55052990009</v>
      </c>
      <c r="X34" s="426">
        <f t="shared" si="15"/>
        <v>1140.40849061947</v>
      </c>
      <c r="Y34" s="462"/>
      <c r="Z34" s="463"/>
      <c r="AA34" s="456"/>
      <c r="AC34" s="466"/>
      <c r="AD34" s="440"/>
      <c r="AE34" s="467"/>
      <c r="AF34" s="467"/>
      <c r="AG34" s="467"/>
      <c r="AH34" s="467"/>
      <c r="AI34" s="467"/>
      <c r="AJ34" s="467"/>
    </row>
    <row r="35" ht="19.5" customHeight="1" spans="1:36">
      <c r="A35" s="382"/>
      <c r="B35" s="382"/>
      <c r="C35" s="382"/>
      <c r="D35" s="294">
        <v>777694</v>
      </c>
      <c r="E35" s="294">
        <v>780854</v>
      </c>
      <c r="F35" s="294">
        <v>782425</v>
      </c>
      <c r="G35" s="294">
        <v>776407</v>
      </c>
      <c r="H35" s="294">
        <v>774755</v>
      </c>
      <c r="I35" s="295">
        <v>781779</v>
      </c>
      <c r="J35" s="395">
        <f>((ABS(H35)+ABS(I35))/2)*'LHKS SEISMO'!$S$13</f>
        <v>1.85553312301636</v>
      </c>
      <c r="K35" s="395">
        <f>((ABS(D35)+ABS(E35))/2)*'LHKS SEISMO'!$S$13</f>
        <v>1.85793399810791</v>
      </c>
      <c r="L35" s="395">
        <f>((ABS(F35)+ABS(G35))/2)*'LHKS SEISMO'!$S$13</f>
        <v>1.85827255249023</v>
      </c>
      <c r="M35" s="409"/>
      <c r="N35" s="409"/>
      <c r="O35" s="409"/>
      <c r="P35" s="409"/>
      <c r="Q35" s="409"/>
      <c r="R35" s="409"/>
      <c r="S35" s="434"/>
      <c r="T35" s="430"/>
      <c r="U35" s="431"/>
      <c r="V35" s="426">
        <f t="shared" si="15"/>
        <v>1139.63386402722</v>
      </c>
      <c r="W35" s="426">
        <f t="shared" si="15"/>
        <v>1141.10843676521</v>
      </c>
      <c r="X35" s="426">
        <f t="shared" si="15"/>
        <v>1141.31637055746</v>
      </c>
      <c r="Y35" s="464"/>
      <c r="Z35" s="465"/>
      <c r="AA35" s="461"/>
      <c r="AC35" s="21"/>
      <c r="AD35" s="440"/>
      <c r="AE35" s="440"/>
      <c r="AF35" s="440"/>
      <c r="AG35" s="440"/>
      <c r="AH35" s="440"/>
      <c r="AI35" s="478"/>
      <c r="AJ35" s="478"/>
    </row>
    <row r="36" ht="19.5" customHeight="1" spans="1:36">
      <c r="A36" s="379">
        <v>4</v>
      </c>
      <c r="B36" s="379">
        <v>0.1</v>
      </c>
      <c r="C36" s="379">
        <v>0.1</v>
      </c>
      <c r="D36" s="286">
        <v>934058</v>
      </c>
      <c r="E36" s="286">
        <v>624360</v>
      </c>
      <c r="F36" s="286">
        <v>963472</v>
      </c>
      <c r="G36" s="286">
        <v>600504</v>
      </c>
      <c r="H36" s="286">
        <v>937906</v>
      </c>
      <c r="I36" s="287">
        <v>621628</v>
      </c>
      <c r="J36" s="395">
        <f>((ABS(H36)+ABS(I36))/2)*'LHKS SEISMO'!$S$13</f>
        <v>1.85910940170288</v>
      </c>
      <c r="K36" s="395">
        <f>((ABS(D36)+ABS(E36))/2)*'LHKS SEISMO'!$S$13</f>
        <v>1.85777902603149</v>
      </c>
      <c r="L36" s="395">
        <f>((ABS(F36)+ABS(G36))/2)*'LHKS SEISMO'!$S$13</f>
        <v>1.86440467834473</v>
      </c>
      <c r="M36" s="408">
        <f>AVERAGE(J36:J40)</f>
        <v>1.87569189071655</v>
      </c>
      <c r="N36" s="408">
        <f>AVERAGE(K36:K40)</f>
        <v>1.87569665908813</v>
      </c>
      <c r="O36" s="408">
        <f>AVERAGE(L36:L40)</f>
        <v>1.87927293777466</v>
      </c>
      <c r="P36" s="399">
        <f>(STDEV(J36:J40))/SQRT(5)</f>
        <v>0.0043990360895765</v>
      </c>
      <c r="Q36" s="399">
        <f>(STDEV(K36:K40))/SQRT(5)</f>
        <v>0.00465568460329334</v>
      </c>
      <c r="R36" s="399">
        <f>(STDEV(L36:L40))/SQRT(5)</f>
        <v>0.00395458957129369</v>
      </c>
      <c r="S36" s="433">
        <f>(C36/'LHKS SEISMO'!$D$16)*(1/(2*PI()*B36))</f>
        <v>0.00162818356104241</v>
      </c>
      <c r="T36" s="427"/>
      <c r="U36" s="428"/>
      <c r="V36" s="426">
        <f t="shared" ref="V36:X40" si="19">J36/$S$36</f>
        <v>1141.83034774815</v>
      </c>
      <c r="W36" s="426">
        <f t="shared" si="19"/>
        <v>1141.01325580397</v>
      </c>
      <c r="X36" s="426">
        <f t="shared" si="19"/>
        <v>1145.08260797762</v>
      </c>
      <c r="Y36" s="452">
        <f>AVERAGE(V36:V40)</f>
        <v>1152.01500346539</v>
      </c>
      <c r="Z36" s="453">
        <f>AVERAGE(W36:W40)</f>
        <v>1152.01793211035</v>
      </c>
      <c r="AA36" s="454">
        <f>AVERAGE(X36:X40)</f>
        <v>1154.21441583128</v>
      </c>
      <c r="AC36" s="468" t="s">
        <v>173</v>
      </c>
      <c r="AD36" s="468"/>
      <c r="AE36" s="468"/>
      <c r="AF36" s="468"/>
      <c r="AG36" s="468"/>
      <c r="AH36" s="468"/>
      <c r="AI36" s="468"/>
      <c r="AJ36" s="468"/>
    </row>
    <row r="37" ht="19.5" customHeight="1" spans="1:36">
      <c r="A37" s="380"/>
      <c r="B37" s="380"/>
      <c r="C37" s="380"/>
      <c r="D37" s="290">
        <v>929792</v>
      </c>
      <c r="E37" s="290">
        <v>645616</v>
      </c>
      <c r="F37" s="290">
        <v>948113</v>
      </c>
      <c r="G37" s="290">
        <v>630583</v>
      </c>
      <c r="H37" s="290">
        <v>930571</v>
      </c>
      <c r="I37" s="291">
        <v>643607</v>
      </c>
      <c r="J37" s="395">
        <f>((ABS(H37)+ABS(I37))/2)*'LHKS SEISMO'!$S$13</f>
        <v>1.8765664100647</v>
      </c>
      <c r="K37" s="395">
        <f>((ABS(D37)+ABS(E37))/2)*'LHKS SEISMO'!$S$13</f>
        <v>1.87803268432617</v>
      </c>
      <c r="L37" s="395">
        <f>((ABS(F37)+ABS(G37))/2)*'LHKS SEISMO'!$S$13</f>
        <v>1.8819522857666</v>
      </c>
      <c r="M37" s="408"/>
      <c r="N37" s="408"/>
      <c r="O37" s="408"/>
      <c r="P37" s="408"/>
      <c r="Q37" s="408"/>
      <c r="R37" s="408"/>
      <c r="S37" s="433"/>
      <c r="T37" s="427"/>
      <c r="U37" s="428"/>
      <c r="V37" s="426">
        <f t="shared" si="19"/>
        <v>1152.55211695128</v>
      </c>
      <c r="W37" s="426">
        <f t="shared" si="19"/>
        <v>1153.45267527686</v>
      </c>
      <c r="X37" s="426">
        <f t="shared" si="19"/>
        <v>1155.86002143501</v>
      </c>
      <c r="Y37" s="462"/>
      <c r="Z37" s="463"/>
      <c r="AA37" s="456"/>
      <c r="AC37" s="469"/>
      <c r="AD37" s="469"/>
      <c r="AE37" s="469"/>
      <c r="AF37" s="469"/>
      <c r="AG37" s="469"/>
      <c r="AH37" s="469"/>
      <c r="AI37" s="469"/>
      <c r="AJ37" s="469"/>
    </row>
    <row r="38" ht="19.5" customHeight="1" spans="1:36">
      <c r="A38" s="380"/>
      <c r="B38" s="380"/>
      <c r="C38" s="380"/>
      <c r="D38" s="290">
        <v>899012</v>
      </c>
      <c r="E38" s="290">
        <v>680724</v>
      </c>
      <c r="F38" s="290">
        <v>909695</v>
      </c>
      <c r="G38" s="290">
        <v>672871</v>
      </c>
      <c r="H38" s="290">
        <v>899646</v>
      </c>
      <c r="I38" s="290">
        <v>680404</v>
      </c>
      <c r="J38" s="395">
        <f>((ABS(H38)+ABS(I38))/2)*'LHKS SEISMO'!$S$13</f>
        <v>1.88356637954712</v>
      </c>
      <c r="K38" s="395">
        <f>((ABS(D38)+ABS(E38))/2)*'LHKS SEISMO'!$S$13</f>
        <v>1.88319206237793</v>
      </c>
      <c r="L38" s="395">
        <f>((ABS(F38)+ABS(G38))/2)*'LHKS SEISMO'!$S$13</f>
        <v>1.88656568527222</v>
      </c>
      <c r="M38" s="408"/>
      <c r="N38" s="408"/>
      <c r="O38" s="408"/>
      <c r="P38" s="408"/>
      <c r="Q38" s="408"/>
      <c r="R38" s="408"/>
      <c r="S38" s="433"/>
      <c r="T38" s="427"/>
      <c r="U38" s="428"/>
      <c r="V38" s="426">
        <f t="shared" si="19"/>
        <v>1156.85136775439</v>
      </c>
      <c r="W38" s="426">
        <f t="shared" si="19"/>
        <v>1156.62146912493</v>
      </c>
      <c r="X38" s="426">
        <f t="shared" si="19"/>
        <v>1158.69348543501</v>
      </c>
      <c r="Y38" s="462"/>
      <c r="Z38" s="463"/>
      <c r="AA38" s="456"/>
      <c r="AC38" s="470" t="s">
        <v>174</v>
      </c>
      <c r="AD38" s="471" t="s">
        <v>175</v>
      </c>
      <c r="AE38" s="472" t="s">
        <v>171</v>
      </c>
      <c r="AF38" s="472"/>
      <c r="AG38" s="472"/>
      <c r="AH38" s="472" t="s">
        <v>176</v>
      </c>
      <c r="AI38" s="472"/>
      <c r="AJ38" s="472"/>
    </row>
    <row r="39" ht="19.5" customHeight="1" spans="1:36">
      <c r="A39" s="380"/>
      <c r="B39" s="380"/>
      <c r="C39" s="380"/>
      <c r="D39" s="290">
        <v>863185</v>
      </c>
      <c r="E39" s="290">
        <v>716181</v>
      </c>
      <c r="F39" s="290">
        <v>868864</v>
      </c>
      <c r="G39" s="290">
        <v>712248</v>
      </c>
      <c r="H39" s="290">
        <v>862054</v>
      </c>
      <c r="I39" s="291">
        <v>717234</v>
      </c>
      <c r="J39" s="395">
        <f>((ABS(H39)+ABS(I39))/2)*'LHKS SEISMO'!$S$13</f>
        <v>1.88265800476074</v>
      </c>
      <c r="K39" s="395">
        <f>((ABS(D39)+ABS(E39))/2)*'LHKS SEISMO'!$S$13</f>
        <v>1.88275098800659</v>
      </c>
      <c r="L39" s="395">
        <f>((ABS(F39)+ABS(G39))/2)*'LHKS SEISMO'!$S$13</f>
        <v>1.88483238220215</v>
      </c>
      <c r="M39" s="408"/>
      <c r="N39" s="408"/>
      <c r="O39" s="408"/>
      <c r="P39" s="408"/>
      <c r="Q39" s="408"/>
      <c r="R39" s="408"/>
      <c r="S39" s="433"/>
      <c r="T39" s="427"/>
      <c r="U39" s="428"/>
      <c r="V39" s="426">
        <f t="shared" si="19"/>
        <v>1156.29346088927</v>
      </c>
      <c r="W39" s="426">
        <f t="shared" si="19"/>
        <v>1156.35056946601</v>
      </c>
      <c r="X39" s="426">
        <f t="shared" si="19"/>
        <v>1157.6289229916</v>
      </c>
      <c r="Y39" s="462"/>
      <c r="Z39" s="463"/>
      <c r="AA39" s="456"/>
      <c r="AC39" s="470"/>
      <c r="AD39" s="471"/>
      <c r="AE39" s="472" t="s">
        <v>165</v>
      </c>
      <c r="AF39" s="472" t="s">
        <v>166</v>
      </c>
      <c r="AG39" s="472" t="s">
        <v>167</v>
      </c>
      <c r="AH39" s="472" t="s">
        <v>165</v>
      </c>
      <c r="AI39" s="472" t="s">
        <v>166</v>
      </c>
      <c r="AJ39" s="472" t="s">
        <v>167</v>
      </c>
    </row>
    <row r="40" ht="19.5" customHeight="1" spans="1:36">
      <c r="A40" s="382"/>
      <c r="B40" s="382"/>
      <c r="C40" s="382"/>
      <c r="D40" s="294">
        <v>829759</v>
      </c>
      <c r="E40" s="294">
        <v>744555</v>
      </c>
      <c r="F40" s="294">
        <v>832914</v>
      </c>
      <c r="G40" s="294">
        <v>742978</v>
      </c>
      <c r="H40" s="294">
        <v>828078</v>
      </c>
      <c r="I40" s="295">
        <v>746094</v>
      </c>
      <c r="J40" s="395">
        <f>((ABS(H40)+ABS(I40))/2)*'LHKS SEISMO'!$S$13</f>
        <v>1.87655925750732</v>
      </c>
      <c r="K40" s="395">
        <f>((ABS(D40)+ABS(E40))/2)*'LHKS SEISMO'!$S$13</f>
        <v>1.87672853469849</v>
      </c>
      <c r="L40" s="401">
        <f>((ABS(F40)+ABS(G40))/2)*'LHKS SEISMO'!$S$13</f>
        <v>1.8786096572876</v>
      </c>
      <c r="M40" s="409"/>
      <c r="N40" s="409"/>
      <c r="O40" s="409"/>
      <c r="P40" s="409"/>
      <c r="Q40" s="409"/>
      <c r="R40" s="409"/>
      <c r="S40" s="434"/>
      <c r="T40" s="430"/>
      <c r="U40" s="431"/>
      <c r="V40" s="426">
        <f t="shared" si="19"/>
        <v>1152.54772398384</v>
      </c>
      <c r="W40" s="426">
        <f t="shared" si="19"/>
        <v>1152.65169087996</v>
      </c>
      <c r="X40" s="426">
        <f t="shared" si="19"/>
        <v>1153.80704131717</v>
      </c>
      <c r="Y40" s="464"/>
      <c r="Z40" s="465"/>
      <c r="AA40" s="461"/>
      <c r="AC40" s="470"/>
      <c r="AD40" s="471"/>
      <c r="AE40" s="451" t="s">
        <v>177</v>
      </c>
      <c r="AF40" s="473"/>
      <c r="AG40" s="473"/>
      <c r="AH40" s="451" t="s">
        <v>177</v>
      </c>
      <c r="AI40" s="473"/>
      <c r="AJ40" s="473"/>
    </row>
    <row r="41" ht="19.5" customHeight="1" spans="1:36">
      <c r="A41" s="379">
        <v>5</v>
      </c>
      <c r="B41" s="379">
        <v>0.2</v>
      </c>
      <c r="C41" s="379">
        <v>0.1</v>
      </c>
      <c r="D41" s="286">
        <v>460815</v>
      </c>
      <c r="E41" s="286">
        <v>315963</v>
      </c>
      <c r="F41" s="286">
        <v>491546</v>
      </c>
      <c r="G41" s="286">
        <v>293464</v>
      </c>
      <c r="H41" s="286">
        <v>459212</v>
      </c>
      <c r="I41" s="287">
        <v>325476</v>
      </c>
      <c r="J41" s="395">
        <f>((ABS(H41)+ABS(I41))/2)*'LHKS SEISMO'!$S$13</f>
        <v>0.935420989990234</v>
      </c>
      <c r="K41" s="395">
        <f>((ABS(D41)+ABS(E41))/2)*'LHKS SEISMO'!$S$13</f>
        <v>0.925991535186768</v>
      </c>
      <c r="L41" s="406">
        <f>((ABS(F41)+ABS(G41))/2)*'LHKS SEISMO'!$S$13</f>
        <v>0.935804843902588</v>
      </c>
      <c r="M41" s="407">
        <f>AVERAGE(J41:J45)</f>
        <v>0.935955047607422</v>
      </c>
      <c r="N41" s="407">
        <f>AVERAGE(K41:K45)</f>
        <v>0.931954860687256</v>
      </c>
      <c r="O41" s="407">
        <f>AVERAGE(L41:L45)</f>
        <v>0.937917709350586</v>
      </c>
      <c r="P41" s="399">
        <f>(STDEV(J41:J45))/SQRT(5)</f>
        <v>0.000269844123757599</v>
      </c>
      <c r="Q41" s="399">
        <f>(STDEV(K41:K45))/SQRT(5)</f>
        <v>0.00176283663119184</v>
      </c>
      <c r="R41" s="399">
        <f>(STDEV(L41:L45))/SQRT(5)</f>
        <v>0.000576977099254052</v>
      </c>
      <c r="S41" s="432">
        <f>(C41/'LHKS SEISMO'!$D$16)*(1/(2*PI()*B41))</f>
        <v>0.000814091780521204</v>
      </c>
      <c r="T41" s="424"/>
      <c r="U41" s="425"/>
      <c r="V41" s="426">
        <f t="shared" ref="V41:X45" si="20">J41/$S$41</f>
        <v>1149.0362786753</v>
      </c>
      <c r="W41" s="426">
        <f t="shared" si="20"/>
        <v>1137.45348785357</v>
      </c>
      <c r="X41" s="426">
        <f t="shared" si="20"/>
        <v>1149.50779051406</v>
      </c>
      <c r="Y41" s="452">
        <f>AVERAGE(V41:V45)</f>
        <v>1149.69229514662</v>
      </c>
      <c r="Z41" s="453">
        <f>AVERAGE(W41:W45)</f>
        <v>1144.77861463064</v>
      </c>
      <c r="AA41" s="454">
        <f>AVERAGE(X41:X45)</f>
        <v>1152.10315567872</v>
      </c>
      <c r="AC41" s="474">
        <v>0.01</v>
      </c>
      <c r="AD41" s="474">
        <v>0.05</v>
      </c>
      <c r="AE41" s="475">
        <v>0.0133288960345977</v>
      </c>
      <c r="AF41" s="475">
        <v>0.0131162780700754</v>
      </c>
      <c r="AG41" s="475">
        <v>0.0131773719417078</v>
      </c>
      <c r="AH41" s="480">
        <v>0.0134477910806869</v>
      </c>
      <c r="AI41" s="475">
        <v>0.0133004484478322</v>
      </c>
      <c r="AJ41" s="481">
        <v>0.0132522898946263</v>
      </c>
    </row>
    <row r="42" ht="19.5" customHeight="1" spans="1:36">
      <c r="A42" s="380"/>
      <c r="B42" s="380"/>
      <c r="C42" s="380"/>
      <c r="D42" s="290">
        <v>467983</v>
      </c>
      <c r="E42" s="290">
        <v>312475</v>
      </c>
      <c r="F42" s="290">
        <v>483658</v>
      </c>
      <c r="G42" s="290">
        <v>303656</v>
      </c>
      <c r="H42" s="290">
        <v>450342</v>
      </c>
      <c r="I42" s="291">
        <v>335426</v>
      </c>
      <c r="J42" s="395">
        <f>((ABS(H42)+ABS(I42))/2)*'LHKS SEISMO'!$S$13</f>
        <v>0.936708450317383</v>
      </c>
      <c r="K42" s="395">
        <f>((ABS(D42)+ABS(E42))/2)*'LHKS SEISMO'!$S$13</f>
        <v>0.930378437042236</v>
      </c>
      <c r="L42" s="395">
        <f>((ABS(F42)+ABS(G42))/2)*'LHKS SEISMO'!$S$13</f>
        <v>0.938551425933838</v>
      </c>
      <c r="M42" s="408"/>
      <c r="N42" s="408"/>
      <c r="O42" s="408"/>
      <c r="P42" s="408"/>
      <c r="Q42" s="408"/>
      <c r="R42" s="408"/>
      <c r="S42" s="433"/>
      <c r="T42" s="427"/>
      <c r="U42" s="428"/>
      <c r="V42" s="426">
        <f t="shared" si="20"/>
        <v>1150.61774695437</v>
      </c>
      <c r="W42" s="426">
        <f t="shared" si="20"/>
        <v>1142.84219458226</v>
      </c>
      <c r="X42" s="426">
        <f t="shared" si="20"/>
        <v>1152.88158950942</v>
      </c>
      <c r="Y42" s="462"/>
      <c r="Z42" s="463"/>
      <c r="AA42" s="456"/>
      <c r="AC42" s="474">
        <v>0.02</v>
      </c>
      <c r="AD42" s="474">
        <v>0.05</v>
      </c>
      <c r="AE42" s="476">
        <v>0.0130420401718998</v>
      </c>
      <c r="AF42" s="476">
        <v>0.012925070324842</v>
      </c>
      <c r="AG42" s="476">
        <v>0.0129247869710371</v>
      </c>
      <c r="AH42" s="482"/>
      <c r="AI42" s="482"/>
      <c r="AJ42" s="482"/>
    </row>
    <row r="43" ht="19.5" customHeight="1" spans="1:36">
      <c r="A43" s="380"/>
      <c r="B43" s="380"/>
      <c r="C43" s="380"/>
      <c r="D43" s="290">
        <v>468432</v>
      </c>
      <c r="E43" s="290">
        <v>313902</v>
      </c>
      <c r="F43" s="290">
        <v>472736</v>
      </c>
      <c r="G43" s="290">
        <v>313810</v>
      </c>
      <c r="H43" s="290">
        <v>440772</v>
      </c>
      <c r="I43" s="291">
        <v>344706</v>
      </c>
      <c r="J43" s="395">
        <f>((ABS(H43)+ABS(I43))/2)*'LHKS SEISMO'!$S$13</f>
        <v>0.936362743377686</v>
      </c>
      <c r="K43" s="395">
        <f>((ABS(D43)+ABS(E43))/2)*'LHKS SEISMO'!$S$13</f>
        <v>0.932614803314209</v>
      </c>
      <c r="L43" s="395">
        <f>((ABS(F43)+ABS(G43))/2)*'LHKS SEISMO'!$S$13</f>
        <v>0.937635898590088</v>
      </c>
      <c r="M43" s="408"/>
      <c r="N43" s="408"/>
      <c r="O43" s="408"/>
      <c r="P43" s="408"/>
      <c r="Q43" s="408"/>
      <c r="R43" s="408"/>
      <c r="S43" s="433"/>
      <c r="T43" s="427"/>
      <c r="U43" s="428"/>
      <c r="V43" s="426">
        <f t="shared" si="20"/>
        <v>1150.19309343499</v>
      </c>
      <c r="W43" s="426">
        <f t="shared" si="20"/>
        <v>1145.58926355591</v>
      </c>
      <c r="X43" s="426">
        <f t="shared" si="20"/>
        <v>1151.7569898443</v>
      </c>
      <c r="Y43" s="462"/>
      <c r="Z43" s="463"/>
      <c r="AA43" s="456"/>
      <c r="AC43" s="474">
        <v>0.05</v>
      </c>
      <c r="AD43" s="474">
        <v>0.05</v>
      </c>
      <c r="AE43" s="476">
        <v>0.0130372950069462</v>
      </c>
      <c r="AF43" s="476">
        <v>0.0129227929069105</v>
      </c>
      <c r="AG43" s="476">
        <v>0.0129224920756828</v>
      </c>
      <c r="AH43" s="482"/>
      <c r="AI43" s="482"/>
      <c r="AJ43" s="482"/>
    </row>
    <row r="44" ht="19.5" customHeight="1" spans="1:36">
      <c r="A44" s="380"/>
      <c r="B44" s="380"/>
      <c r="C44" s="380"/>
      <c r="D44" s="290">
        <v>464949</v>
      </c>
      <c r="E44" s="290">
        <v>319679</v>
      </c>
      <c r="F44" s="290">
        <v>460813</v>
      </c>
      <c r="G44" s="290">
        <v>326947</v>
      </c>
      <c r="H44" s="290">
        <v>422394</v>
      </c>
      <c r="I44" s="291">
        <v>362770</v>
      </c>
      <c r="J44" s="395">
        <f>((ABS(H44)+ABS(I44))/2)*'LHKS SEISMO'!$S$13</f>
        <v>0.935988426208496</v>
      </c>
      <c r="K44" s="395">
        <f>((ABS(D44)+ABS(E44))/2)*'LHKS SEISMO'!$S$13</f>
        <v>0.935349464416504</v>
      </c>
      <c r="L44" s="395">
        <f>((ABS(F44)+ABS(G44))/2)*'LHKS SEISMO'!$S$13</f>
        <v>0.939083099365234</v>
      </c>
      <c r="M44" s="408"/>
      <c r="N44" s="408"/>
      <c r="O44" s="408"/>
      <c r="P44" s="408"/>
      <c r="Q44" s="408"/>
      <c r="R44" s="408"/>
      <c r="S44" s="433"/>
      <c r="T44" s="427"/>
      <c r="U44" s="428"/>
      <c r="V44" s="426">
        <f t="shared" si="20"/>
        <v>1149.73329617608</v>
      </c>
      <c r="W44" s="426">
        <f t="shared" si="20"/>
        <v>1148.94841932646</v>
      </c>
      <c r="X44" s="426">
        <f t="shared" si="20"/>
        <v>1153.53467733578</v>
      </c>
      <c r="Y44" s="462"/>
      <c r="Z44" s="463"/>
      <c r="AA44" s="456"/>
      <c r="AC44" s="474">
        <v>0.1</v>
      </c>
      <c r="AD44" s="474">
        <v>0.1</v>
      </c>
      <c r="AE44" s="476">
        <v>0.0131248320104605</v>
      </c>
      <c r="AF44" s="476">
        <v>0.0130095084548289</v>
      </c>
      <c r="AG44" s="476">
        <v>0.0130108274154171</v>
      </c>
      <c r="AH44" s="482"/>
      <c r="AI44" s="482"/>
      <c r="AJ44" s="482"/>
    </row>
    <row r="45" ht="19.5" customHeight="1" spans="1:36">
      <c r="A45" s="382"/>
      <c r="B45" s="382"/>
      <c r="C45" s="382"/>
      <c r="D45" s="294">
        <v>457691</v>
      </c>
      <c r="E45" s="294">
        <v>327013</v>
      </c>
      <c r="F45" s="294">
        <v>449039</v>
      </c>
      <c r="G45" s="294">
        <v>338243</v>
      </c>
      <c r="H45" s="294">
        <v>414388</v>
      </c>
      <c r="I45" s="295">
        <v>370194</v>
      </c>
      <c r="J45" s="395">
        <f>((ABS(H45)+ABS(I45))/2)*'LHKS SEISMO'!$S$13</f>
        <v>0.935294628143311</v>
      </c>
      <c r="K45" s="395">
        <f>((ABS(D45)+ABS(E45))/2)*'LHKS SEISMO'!$S$13</f>
        <v>0.935440063476562</v>
      </c>
      <c r="L45" s="395">
        <f>((ABS(F45)+ABS(G45))/2)*'LHKS SEISMO'!$S$13</f>
        <v>0.938513278961182</v>
      </c>
      <c r="M45" s="409"/>
      <c r="N45" s="409"/>
      <c r="O45" s="409"/>
      <c r="P45" s="409"/>
      <c r="Q45" s="409"/>
      <c r="R45" s="409"/>
      <c r="S45" s="434"/>
      <c r="T45" s="430"/>
      <c r="U45" s="431"/>
      <c r="V45" s="426">
        <f t="shared" si="20"/>
        <v>1148.88106049236</v>
      </c>
      <c r="W45" s="426">
        <f t="shared" si="20"/>
        <v>1149.05970783499</v>
      </c>
      <c r="X45" s="426">
        <f t="shared" si="20"/>
        <v>1152.83473119004</v>
      </c>
      <c r="Y45" s="464"/>
      <c r="Z45" s="465"/>
      <c r="AA45" s="461"/>
      <c r="AC45" s="474">
        <v>0.2</v>
      </c>
      <c r="AD45" s="474">
        <v>0.1</v>
      </c>
      <c r="AE45" s="476">
        <v>0.0130414366386637</v>
      </c>
      <c r="AF45" s="476">
        <v>0.0129253344360186</v>
      </c>
      <c r="AG45" s="476">
        <v>0.012926385521485</v>
      </c>
      <c r="AH45" s="482"/>
      <c r="AI45" s="482"/>
      <c r="AJ45" s="482"/>
    </row>
    <row r="46" ht="19.5" customHeight="1" spans="1:36">
      <c r="A46" s="379">
        <v>6</v>
      </c>
      <c r="B46" s="379">
        <v>0.5</v>
      </c>
      <c r="C46" s="379">
        <v>0.1</v>
      </c>
      <c r="D46" s="286">
        <v>183372</v>
      </c>
      <c r="E46" s="286">
        <v>129386</v>
      </c>
      <c r="F46" s="286">
        <v>213427</v>
      </c>
      <c r="G46" s="286">
        <v>100605</v>
      </c>
      <c r="H46" s="286">
        <v>168027</v>
      </c>
      <c r="I46" s="287">
        <v>142595</v>
      </c>
      <c r="J46" s="395">
        <f>((ABS(H46)+ABS(I46))/2)*'LHKS SEISMO'!$S$13</f>
        <v>0.370290279388428</v>
      </c>
      <c r="K46" s="395">
        <f>((ABS(D46)+ABS(E46))/2)*'LHKS SEISMO'!$S$13</f>
        <v>0.372836589813232</v>
      </c>
      <c r="L46" s="395">
        <f>((ABS(F46)+ABS(G46))/2)*'LHKS SEISMO'!$S$13</f>
        <v>0.374355316162109</v>
      </c>
      <c r="M46" s="407">
        <f>AVERAGE(J46:J50)</f>
        <v>0.371495723724365</v>
      </c>
      <c r="N46" s="407">
        <f>AVERAGE(K46:K50)</f>
        <v>0.37359619140625</v>
      </c>
      <c r="O46" s="407">
        <f>AVERAGE(L46:L50)</f>
        <v>0.373986721038818</v>
      </c>
      <c r="P46" s="399">
        <f>(STDEV(J46:J50))/SQRT(5)</f>
        <v>0.000351172519253765</v>
      </c>
      <c r="Q46" s="399">
        <f>(STDEV(K46:K50))/SQRT(5)</f>
        <v>0.000290472312869898</v>
      </c>
      <c r="R46" s="399">
        <f>(STDEV(L46:L50))/SQRT(5)</f>
        <v>0.000248087792589746</v>
      </c>
      <c r="S46" s="432">
        <f>(C46/'LHKS SEISMO'!$D$16)*(1/(2*PI()*B46))</f>
        <v>0.000325636712208482</v>
      </c>
      <c r="T46" s="424"/>
      <c r="U46" s="425"/>
      <c r="V46" s="426">
        <f t="shared" ref="V46:X50" si="21">J46/$S$46</f>
        <v>1137.12694394039</v>
      </c>
      <c r="W46" s="426">
        <f t="shared" si="21"/>
        <v>1144.94642598692</v>
      </c>
      <c r="X46" s="426">
        <f t="shared" si="21"/>
        <v>1149.61029308771</v>
      </c>
      <c r="Y46" s="452">
        <f>AVERAGE(V46:V50)</f>
        <v>1140.82875117141</v>
      </c>
      <c r="Z46" s="453">
        <f>AVERAGE(W46:W50)</f>
        <v>1147.27909169855</v>
      </c>
      <c r="AA46" s="454">
        <f>AVERAGE(X46:X50)</f>
        <v>1148.47837181018</v>
      </c>
      <c r="AC46" s="474">
        <v>0.5</v>
      </c>
      <c r="AD46" s="474">
        <v>0.1</v>
      </c>
      <c r="AE46" s="476">
        <v>0.0131016255865345</v>
      </c>
      <c r="AF46" s="476">
        <v>0.0131689176992891</v>
      </c>
      <c r="AG46" s="476">
        <v>0.0132522898946263</v>
      </c>
      <c r="AH46" s="482"/>
      <c r="AI46" s="482"/>
      <c r="AJ46" s="482"/>
    </row>
    <row r="47" ht="19.5" customHeight="1" spans="1:36">
      <c r="A47" s="380"/>
      <c r="B47" s="380"/>
      <c r="C47" s="380"/>
      <c r="D47" s="290">
        <v>183083</v>
      </c>
      <c r="E47" s="290">
        <v>130163</v>
      </c>
      <c r="F47" s="290">
        <v>212598</v>
      </c>
      <c r="G47" s="290">
        <v>100366</v>
      </c>
      <c r="H47" s="290">
        <v>172536</v>
      </c>
      <c r="I47" s="291">
        <v>139120</v>
      </c>
      <c r="J47" s="395">
        <f>((ABS(H47)+ABS(I47))/2)*'LHKS SEISMO'!$S$13</f>
        <v>0.371522903442383</v>
      </c>
      <c r="K47" s="395">
        <f>((ABS(D47)+ABS(E47))/2)*'LHKS SEISMO'!$S$13</f>
        <v>0.37341833114624</v>
      </c>
      <c r="L47" s="395">
        <f>((ABS(F47)+ABS(G47))/2)*'LHKS SEISMO'!$S$13</f>
        <v>0.373082160949707</v>
      </c>
      <c r="M47" s="408"/>
      <c r="N47" s="408"/>
      <c r="O47" s="408"/>
      <c r="P47" s="408"/>
      <c r="Q47" s="408"/>
      <c r="R47" s="408"/>
      <c r="S47" s="433"/>
      <c r="T47" s="427"/>
      <c r="U47" s="428"/>
      <c r="V47" s="426">
        <f t="shared" si="21"/>
        <v>1140.9122175528</v>
      </c>
      <c r="W47" s="426">
        <f t="shared" si="21"/>
        <v>1146.73289941328</v>
      </c>
      <c r="X47" s="426">
        <f t="shared" si="21"/>
        <v>1145.70055206444</v>
      </c>
      <c r="Y47" s="462"/>
      <c r="Z47" s="463"/>
      <c r="AA47" s="456"/>
      <c r="AC47" s="474">
        <v>1</v>
      </c>
      <c r="AD47" s="474">
        <v>1</v>
      </c>
      <c r="AE47" s="476">
        <v>0.0130324998907568</v>
      </c>
      <c r="AF47" s="476">
        <v>0.0129329963977319</v>
      </c>
      <c r="AG47" s="476">
        <v>0.0129265586583233</v>
      </c>
      <c r="AH47" s="482"/>
      <c r="AI47" s="482"/>
      <c r="AJ47" s="482"/>
    </row>
    <row r="48" ht="19.5" customHeight="1" spans="1:36">
      <c r="A48" s="380"/>
      <c r="B48" s="380"/>
      <c r="C48" s="380"/>
      <c r="D48" s="290">
        <v>182730</v>
      </c>
      <c r="E48" s="290">
        <v>130646</v>
      </c>
      <c r="F48" s="290">
        <v>212540</v>
      </c>
      <c r="G48" s="290">
        <v>101512</v>
      </c>
      <c r="H48" s="290">
        <v>175840</v>
      </c>
      <c r="I48" s="291">
        <v>135668</v>
      </c>
      <c r="J48" s="395">
        <f>((ABS(H48)+ABS(I48))/2)*'LHKS SEISMO'!$S$13</f>
        <v>0.371346473693848</v>
      </c>
      <c r="K48" s="395">
        <f>((ABS(D48)+ABS(E48))/2)*'LHKS SEISMO'!$S$13</f>
        <v>0.373573303222656</v>
      </c>
      <c r="L48" s="395">
        <f>((ABS(F48)+ABS(G48))/2)*'LHKS SEISMO'!$S$13</f>
        <v>0.37437915802002</v>
      </c>
      <c r="M48" s="408"/>
      <c r="N48" s="408"/>
      <c r="O48" s="408"/>
      <c r="P48" s="408"/>
      <c r="Q48" s="408"/>
      <c r="R48" s="408"/>
      <c r="S48" s="433"/>
      <c r="T48" s="427"/>
      <c r="U48" s="428"/>
      <c r="V48" s="426">
        <f t="shared" si="21"/>
        <v>1140.37041823497</v>
      </c>
      <c r="W48" s="426">
        <f t="shared" si="21"/>
        <v>1147.20880421948</v>
      </c>
      <c r="X48" s="426">
        <f t="shared" si="21"/>
        <v>1149.68350921174</v>
      </c>
      <c r="Y48" s="462"/>
      <c r="Z48" s="463"/>
      <c r="AA48" s="456"/>
      <c r="AC48" s="474">
        <v>2</v>
      </c>
      <c r="AD48" s="474">
        <v>1</v>
      </c>
      <c r="AE48" s="476">
        <v>0.0130303318601755</v>
      </c>
      <c r="AF48" s="476">
        <v>0.0129235684019701</v>
      </c>
      <c r="AG48" s="476">
        <v>0.0129191362669309</v>
      </c>
      <c r="AH48" s="482"/>
      <c r="AI48" s="482"/>
      <c r="AJ48" s="482"/>
    </row>
    <row r="49" ht="19.5" customHeight="1" spans="1:36">
      <c r="A49" s="380"/>
      <c r="B49" s="380"/>
      <c r="C49" s="380"/>
      <c r="D49" s="290">
        <v>181348</v>
      </c>
      <c r="E49" s="290">
        <v>131984</v>
      </c>
      <c r="F49" s="290">
        <v>211200</v>
      </c>
      <c r="G49" s="290">
        <v>102384</v>
      </c>
      <c r="H49" s="290">
        <v>179996</v>
      </c>
      <c r="I49" s="290">
        <v>131998</v>
      </c>
      <c r="J49" s="395">
        <f>((ABS(H49)+ABS(I49))/2)*'LHKS SEISMO'!$S$13</f>
        <v>0.371925830841064</v>
      </c>
      <c r="K49" s="395">
        <f>((ABS(D49)+ABS(E49))/2)*'LHKS SEISMO'!$S$13</f>
        <v>0.373520851135254</v>
      </c>
      <c r="L49" s="395">
        <f>((ABS(F49)+ABS(G49))/2)*'LHKS SEISMO'!$S$13</f>
        <v>0.373821258544922</v>
      </c>
      <c r="M49" s="408"/>
      <c r="N49" s="408"/>
      <c r="O49" s="408"/>
      <c r="P49" s="408"/>
      <c r="Q49" s="408"/>
      <c r="R49" s="408"/>
      <c r="S49" s="433"/>
      <c r="T49" s="427"/>
      <c r="U49" s="428"/>
      <c r="V49" s="426">
        <f t="shared" si="21"/>
        <v>1142.14957004893</v>
      </c>
      <c r="W49" s="426">
        <f t="shared" si="21"/>
        <v>1147.04772874662</v>
      </c>
      <c r="X49" s="426">
        <f t="shared" si="21"/>
        <v>1147.97025190941</v>
      </c>
      <c r="Y49" s="462"/>
      <c r="Z49" s="463"/>
      <c r="AA49" s="456"/>
      <c r="AC49" s="474">
        <v>5</v>
      </c>
      <c r="AD49" s="474">
        <v>1</v>
      </c>
      <c r="AE49" s="476">
        <v>0.0130313805444986</v>
      </c>
      <c r="AF49" s="476">
        <v>0.0129291048991405</v>
      </c>
      <c r="AG49" s="476">
        <v>0.0129422802643435</v>
      </c>
      <c r="AH49" s="482"/>
      <c r="AI49" s="482"/>
      <c r="AJ49" s="482"/>
    </row>
    <row r="50" ht="19.5" customHeight="1" spans="1:36">
      <c r="A50" s="382"/>
      <c r="B50" s="382"/>
      <c r="C50" s="382"/>
      <c r="D50" s="294">
        <v>181542</v>
      </c>
      <c r="E50" s="294">
        <v>132722</v>
      </c>
      <c r="F50" s="294">
        <v>210097</v>
      </c>
      <c r="G50" s="294">
        <v>103885</v>
      </c>
      <c r="H50" s="294">
        <v>182586</v>
      </c>
      <c r="I50" s="295">
        <v>129800</v>
      </c>
      <c r="J50" s="395">
        <f>((ABS(H50)+ABS(I50))/2)*'LHKS SEISMO'!$S$13</f>
        <v>0.372393131256104</v>
      </c>
      <c r="K50" s="395">
        <f>((ABS(D50)+ABS(E50))/2)*'LHKS SEISMO'!$S$13</f>
        <v>0.374631881713867</v>
      </c>
      <c r="L50" s="395">
        <f>((ABS(F50)+ABS(G50))/2)*'LHKS SEISMO'!$S$13</f>
        <v>0.374295711517334</v>
      </c>
      <c r="M50" s="409"/>
      <c r="N50" s="409"/>
      <c r="O50" s="409"/>
      <c r="P50" s="409"/>
      <c r="Q50" s="409"/>
      <c r="R50" s="409"/>
      <c r="S50" s="434"/>
      <c r="T50" s="430"/>
      <c r="U50" s="431"/>
      <c r="V50" s="426">
        <f t="shared" si="21"/>
        <v>1143.58460607994</v>
      </c>
      <c r="W50" s="426">
        <f t="shared" si="21"/>
        <v>1150.45960012647</v>
      </c>
      <c r="X50" s="426">
        <f t="shared" si="21"/>
        <v>1149.42725277763</v>
      </c>
      <c r="Y50" s="464"/>
      <c r="Z50" s="465"/>
      <c r="AA50" s="461"/>
      <c r="AC50" s="474">
        <v>10</v>
      </c>
      <c r="AD50" s="474">
        <v>1</v>
      </c>
      <c r="AE50" s="476">
        <v>0.0130112563150358</v>
      </c>
      <c r="AF50" s="476">
        <v>0.0129443933676294</v>
      </c>
      <c r="AG50" s="476">
        <v>0.0129295737060127</v>
      </c>
      <c r="AH50" s="482"/>
      <c r="AI50" s="482"/>
      <c r="AJ50" s="482"/>
    </row>
    <row r="51" ht="19.5" customHeight="1" spans="1:36">
      <c r="A51" s="380">
        <v>7</v>
      </c>
      <c r="B51" s="379">
        <v>1</v>
      </c>
      <c r="C51" s="379">
        <v>1</v>
      </c>
      <c r="D51" s="286">
        <v>795995</v>
      </c>
      <c r="E51" s="286">
        <v>751395</v>
      </c>
      <c r="F51" s="286">
        <v>857936</v>
      </c>
      <c r="G51" s="286">
        <v>690650</v>
      </c>
      <c r="H51" s="286">
        <v>855758</v>
      </c>
      <c r="I51" s="287">
        <v>694382</v>
      </c>
      <c r="J51" s="395">
        <f>((ABS(H51)+ABS(I51))/2)*'LHKS SEISMO'!$S$13</f>
        <v>1.84791088104248</v>
      </c>
      <c r="K51" s="395">
        <f>((ABS(D51)+ABS(E51))/2)*'LHKS SEISMO'!$S$13</f>
        <v>1.84463262557983</v>
      </c>
      <c r="L51" s="395">
        <f>((ABS(F51)+ABS(G51))/2)*'LHKS SEISMO'!$S$13</f>
        <v>1.84605836868286</v>
      </c>
      <c r="M51" s="407">
        <f>AVERAGE(J51:J55)</f>
        <v>1.848069190979</v>
      </c>
      <c r="N51" s="407">
        <f>AVERAGE(K51:K55)</f>
        <v>1.84636926651001</v>
      </c>
      <c r="O51" s="407">
        <f>AVERAGE(L51:L55)</f>
        <v>1.84744691848755</v>
      </c>
      <c r="P51" s="399">
        <f>(STDEV(J51:J55))/SQRT(5)</f>
        <v>0.00033149837898639</v>
      </c>
      <c r="Q51" s="399">
        <f>(STDEV(K51:K55))/SQRT(5)</f>
        <v>0.000752181938277595</v>
      </c>
      <c r="R51" s="399">
        <f>(STDEV(L51:L55))/SQRT(5)</f>
        <v>0.000510732776510866</v>
      </c>
      <c r="S51" s="432">
        <f>(C51/'LHKS SEISMO'!$D$16)*(1/(2*PI()*B51))</f>
        <v>0.00162818356104241</v>
      </c>
      <c r="T51" s="424"/>
      <c r="U51" s="425"/>
      <c r="V51" s="426">
        <f t="shared" ref="V51:X55" si="22">J51/$S$51</f>
        <v>1134.95242505667</v>
      </c>
      <c r="W51" s="426">
        <f t="shared" si="22"/>
        <v>1132.93898164581</v>
      </c>
      <c r="X51" s="426">
        <f t="shared" si="22"/>
        <v>1133.81464648922</v>
      </c>
      <c r="Y51" s="452">
        <f>AVERAGE(V51:V55)</f>
        <v>1135.04965606938</v>
      </c>
      <c r="Z51" s="453">
        <f>AVERAGE(W51:W55)</f>
        <v>1134.0055941407</v>
      </c>
      <c r="AA51" s="454">
        <f>AVERAGE(X51:X55)</f>
        <v>1134.66746790194</v>
      </c>
      <c r="AC51" s="474">
        <v>15</v>
      </c>
      <c r="AD51" s="474">
        <v>2</v>
      </c>
      <c r="AE51" s="476">
        <v>0.0134477910806869</v>
      </c>
      <c r="AF51" s="476">
        <v>0.0133004484478322</v>
      </c>
      <c r="AG51" s="476">
        <v>0.0130319804019054</v>
      </c>
      <c r="AH51" s="482"/>
      <c r="AI51" s="482"/>
      <c r="AJ51" s="482"/>
    </row>
    <row r="52" ht="19.5" customHeight="1" spans="1:36">
      <c r="A52" s="380"/>
      <c r="B52" s="380"/>
      <c r="C52" s="380"/>
      <c r="D52" s="290">
        <v>810984</v>
      </c>
      <c r="E52" s="290">
        <v>737786</v>
      </c>
      <c r="F52" s="290">
        <v>870836</v>
      </c>
      <c r="G52" s="290">
        <v>678068</v>
      </c>
      <c r="H52" s="290">
        <v>864538</v>
      </c>
      <c r="I52" s="291">
        <v>684906</v>
      </c>
      <c r="J52" s="395">
        <f>((ABS(H52)+ABS(I52))/2)*'LHKS SEISMO'!$S$13</f>
        <v>1.84708118438721</v>
      </c>
      <c r="K52" s="395">
        <f>((ABS(D52)+ABS(E52))/2)*'LHKS SEISMO'!$S$13</f>
        <v>1.84627771377563</v>
      </c>
      <c r="L52" s="395">
        <f>((ABS(F52)+ABS(G52))/2)*'LHKS SEISMO'!$S$13</f>
        <v>1.84643745422363</v>
      </c>
      <c r="M52" s="408"/>
      <c r="N52" s="408"/>
      <c r="O52" s="408"/>
      <c r="P52" s="408"/>
      <c r="Q52" s="408"/>
      <c r="R52" s="408"/>
      <c r="S52" s="433"/>
      <c r="T52" s="427"/>
      <c r="U52" s="428"/>
      <c r="V52" s="426">
        <f t="shared" si="22"/>
        <v>1134.44284083341</v>
      </c>
      <c r="W52" s="426">
        <f t="shared" si="22"/>
        <v>1133.94936415744</v>
      </c>
      <c r="X52" s="426">
        <f t="shared" si="22"/>
        <v>1134.04747376364</v>
      </c>
      <c r="Y52" s="462"/>
      <c r="Z52" s="463"/>
      <c r="AA52" s="456"/>
      <c r="AC52" s="474">
        <v>20</v>
      </c>
      <c r="AD52" s="474">
        <v>2</v>
      </c>
      <c r="AE52" s="476">
        <v>0.0130060482576569</v>
      </c>
      <c r="AF52" s="476">
        <v>0.0129170729055156</v>
      </c>
      <c r="AG52" s="476">
        <v>0.0129163483508068</v>
      </c>
      <c r="AH52" s="482"/>
      <c r="AI52" s="482"/>
      <c r="AJ52" s="482"/>
    </row>
    <row r="53" ht="19.5" customHeight="1" spans="1:27">
      <c r="A53" s="380"/>
      <c r="B53" s="380"/>
      <c r="C53" s="380"/>
      <c r="D53" s="290">
        <v>823526</v>
      </c>
      <c r="E53" s="290">
        <v>724062</v>
      </c>
      <c r="F53" s="290">
        <v>883686</v>
      </c>
      <c r="G53" s="290">
        <v>666984</v>
      </c>
      <c r="H53" s="290">
        <v>874633</v>
      </c>
      <c r="I53" s="291">
        <v>675469</v>
      </c>
      <c r="J53" s="395">
        <f>((ABS(H53)+ABS(I53))/2)*'LHKS SEISMO'!$S$13</f>
        <v>1.84786558151245</v>
      </c>
      <c r="K53" s="395">
        <f>((ABS(D53)+ABS(E53))/2)*'LHKS SEISMO'!$S$13</f>
        <v>1.84486865997314</v>
      </c>
      <c r="L53" s="395">
        <f>((ABS(F53)+ABS(G53))/2)*'LHKS SEISMO'!$S$13</f>
        <v>1.8485426902771</v>
      </c>
      <c r="M53" s="408"/>
      <c r="N53" s="408"/>
      <c r="O53" s="408"/>
      <c r="P53" s="408"/>
      <c r="Q53" s="408"/>
      <c r="R53" s="408"/>
      <c r="S53" s="433"/>
      <c r="T53" s="427"/>
      <c r="U53" s="428"/>
      <c r="V53" s="426">
        <f t="shared" si="22"/>
        <v>1134.92460292954</v>
      </c>
      <c r="W53" s="426">
        <f t="shared" si="22"/>
        <v>1133.08394957139</v>
      </c>
      <c r="X53" s="426">
        <f t="shared" si="22"/>
        <v>1135.34047051403</v>
      </c>
      <c r="Y53" s="462"/>
      <c r="Z53" s="463"/>
      <c r="AA53" s="456"/>
    </row>
    <row r="54" ht="19.5" customHeight="1" spans="1:27">
      <c r="A54" s="380"/>
      <c r="B54" s="380"/>
      <c r="C54" s="380"/>
      <c r="D54" s="290">
        <v>837829</v>
      </c>
      <c r="E54" s="290">
        <v>711995</v>
      </c>
      <c r="F54" s="290">
        <v>893999</v>
      </c>
      <c r="G54" s="290">
        <v>656019</v>
      </c>
      <c r="H54" s="290">
        <v>883519</v>
      </c>
      <c r="I54" s="291">
        <v>667613</v>
      </c>
      <c r="J54" s="395">
        <f>((ABS(H54)+ABS(I54))/2)*'LHKS SEISMO'!$S$13</f>
        <v>1.84909343719482</v>
      </c>
      <c r="K54" s="395">
        <f>((ABS(D54)+ABS(E54))/2)*'LHKS SEISMO'!$S$13</f>
        <v>1.8475341796875</v>
      </c>
      <c r="L54" s="395">
        <f>((ABS(F54)+ABS(G54))/2)*'LHKS SEISMO'!$S$13</f>
        <v>1.84776544570923</v>
      </c>
      <c r="M54" s="408"/>
      <c r="N54" s="408"/>
      <c r="O54" s="408"/>
      <c r="P54" s="408"/>
      <c r="Q54" s="408"/>
      <c r="R54" s="408"/>
      <c r="S54" s="433"/>
      <c r="T54" s="427"/>
      <c r="U54" s="428"/>
      <c r="V54" s="426">
        <f t="shared" si="22"/>
        <v>1135.67872900706</v>
      </c>
      <c r="W54" s="426">
        <f t="shared" si="22"/>
        <v>1134.72106210473</v>
      </c>
      <c r="X54" s="426">
        <f t="shared" si="22"/>
        <v>1134.86310138535</v>
      </c>
      <c r="Y54" s="462"/>
      <c r="Z54" s="463"/>
      <c r="AA54" s="456"/>
    </row>
    <row r="55" ht="19.5" customHeight="1" spans="1:36">
      <c r="A55" s="382"/>
      <c r="B55" s="382"/>
      <c r="C55" s="382"/>
      <c r="D55" s="294">
        <v>848986</v>
      </c>
      <c r="E55" s="294">
        <v>701676</v>
      </c>
      <c r="F55" s="294">
        <v>911045</v>
      </c>
      <c r="G55" s="294">
        <v>639531</v>
      </c>
      <c r="H55" s="294">
        <v>890236</v>
      </c>
      <c r="I55" s="295">
        <v>660310</v>
      </c>
      <c r="J55" s="395">
        <f>((ABS(H55)+ABS(I55))/2)*'LHKS SEISMO'!$S$13</f>
        <v>1.84839487075806</v>
      </c>
      <c r="K55" s="395">
        <f>((ABS(D55)+ABS(E55))/2)*'LHKS SEISMO'!$S$13</f>
        <v>1.84853315353394</v>
      </c>
      <c r="L55" s="395">
        <f>((ABS(F55)+ABS(G55))/2)*'LHKS SEISMO'!$S$13</f>
        <v>1.84843063354492</v>
      </c>
      <c r="M55" s="409"/>
      <c r="N55" s="409"/>
      <c r="O55" s="409"/>
      <c r="P55" s="409"/>
      <c r="Q55" s="409"/>
      <c r="R55" s="409"/>
      <c r="S55" s="434"/>
      <c r="T55" s="430"/>
      <c r="U55" s="431"/>
      <c r="V55" s="426">
        <f t="shared" si="22"/>
        <v>1135.24968252023</v>
      </c>
      <c r="W55" s="426">
        <f t="shared" si="22"/>
        <v>1135.33461322411</v>
      </c>
      <c r="X55" s="426">
        <f t="shared" si="22"/>
        <v>1135.27164735744</v>
      </c>
      <c r="Y55" s="464"/>
      <c r="Z55" s="465"/>
      <c r="AA55" s="461"/>
      <c r="AC55" s="468" t="s">
        <v>178</v>
      </c>
      <c r="AD55" s="468"/>
      <c r="AE55" s="468"/>
      <c r="AF55" s="468"/>
      <c r="AG55" s="468"/>
      <c r="AH55" s="468"/>
      <c r="AI55" s="468"/>
      <c r="AJ55" s="468"/>
    </row>
    <row r="56" ht="18.75" customHeight="1" spans="1:36">
      <c r="A56" s="379">
        <v>8</v>
      </c>
      <c r="B56" s="380">
        <v>2</v>
      </c>
      <c r="C56" s="380">
        <v>1</v>
      </c>
      <c r="D56" s="286">
        <v>443985</v>
      </c>
      <c r="E56" s="286">
        <v>333207</v>
      </c>
      <c r="F56" s="286">
        <v>484309</v>
      </c>
      <c r="G56" s="286">
        <v>294831</v>
      </c>
      <c r="H56" s="286">
        <v>459036</v>
      </c>
      <c r="I56" s="287">
        <v>317802</v>
      </c>
      <c r="J56" s="395">
        <f>((ABS(H56)+ABS(I56))/2)*'LHKS SEISMO'!$S$13</f>
        <v>0.926063060760498</v>
      </c>
      <c r="K56" s="395">
        <f>((ABS(D56)+ABS(E56))/2)*'LHKS SEISMO'!$S$13</f>
        <v>0.926485061645508</v>
      </c>
      <c r="L56" s="395">
        <f>((ABS(F56)+ABS(G56))/2)*'LHKS SEISMO'!$S$13</f>
        <v>0.928807258605957</v>
      </c>
      <c r="M56" s="407">
        <f>AVERAGE(J56:J60)</f>
        <v>0.928379058837891</v>
      </c>
      <c r="N56" s="407">
        <f>AVERAGE(K56:K60)</f>
        <v>0.927140712738037</v>
      </c>
      <c r="O56" s="407">
        <f>AVERAGE(L56:L60)</f>
        <v>0.929092407226562</v>
      </c>
      <c r="P56" s="399">
        <f>(STDEV(J56:J60))/SQRT(5)</f>
        <v>0.000720346375528142</v>
      </c>
      <c r="Q56" s="399">
        <f>(STDEV(K56:K60))/SQRT(5)</f>
        <v>0.000411164573779604</v>
      </c>
      <c r="R56" s="399">
        <f>(STDEV(L56:L60))/SQRT(5)</f>
        <v>0.000132986711879374</v>
      </c>
      <c r="S56" s="432">
        <f>(C56/'LHKS SEISMO'!$D$16)*(1/(2*PI()*B56))</f>
        <v>0.000814091780521204</v>
      </c>
      <c r="T56" s="424"/>
      <c r="U56" s="425"/>
      <c r="V56" s="426">
        <f t="shared" ref="V56:X60" si="23">J56/$S$56</f>
        <v>1137.54134720241</v>
      </c>
      <c r="W56" s="426">
        <f t="shared" si="23"/>
        <v>1138.05971736055</v>
      </c>
      <c r="X56" s="426">
        <f t="shared" si="23"/>
        <v>1140.9122175528</v>
      </c>
      <c r="Y56" s="452">
        <f>AVERAGE(V56:V60)</f>
        <v>1140.38623291776</v>
      </c>
      <c r="Z56" s="453">
        <f>AVERAGE(W56:W60)</f>
        <v>1138.86509472489</v>
      </c>
      <c r="AA56" s="454">
        <f>AVERAGE(X56:X60)</f>
        <v>1141.26248349017</v>
      </c>
      <c r="AC56" s="469"/>
      <c r="AD56" s="469"/>
      <c r="AE56" s="469"/>
      <c r="AF56" s="469"/>
      <c r="AG56" s="469"/>
      <c r="AH56" s="469"/>
      <c r="AI56" s="469"/>
      <c r="AJ56" s="469"/>
    </row>
    <row r="57" ht="18.75" customHeight="1" spans="1:36">
      <c r="A57" s="380"/>
      <c r="B57" s="380"/>
      <c r="C57" s="380"/>
      <c r="D57" s="290">
        <v>445802</v>
      </c>
      <c r="E57" s="290">
        <v>332244</v>
      </c>
      <c r="F57" s="290">
        <v>483541</v>
      </c>
      <c r="G57" s="290">
        <v>295975</v>
      </c>
      <c r="H57" s="290">
        <v>459544</v>
      </c>
      <c r="I57" s="291">
        <v>318502</v>
      </c>
      <c r="J57" s="395">
        <f>((ABS(H57)+ABS(I57))/2)*'LHKS SEISMO'!$S$13</f>
        <v>0.927503108978271</v>
      </c>
      <c r="K57" s="395">
        <f>((ABS(D57)+ABS(E57))/2)*'LHKS SEISMO'!$S$13</f>
        <v>0.927503108978271</v>
      </c>
      <c r="L57" s="395">
        <f>((ABS(F57)+ABS(G57))/2)*'LHKS SEISMO'!$S$13</f>
        <v>0.929255485534668</v>
      </c>
      <c r="M57" s="408"/>
      <c r="N57" s="408"/>
      <c r="O57" s="408"/>
      <c r="P57" s="408"/>
      <c r="Q57" s="408"/>
      <c r="R57" s="408"/>
      <c r="S57" s="433"/>
      <c r="T57" s="427"/>
      <c r="U57" s="428"/>
      <c r="V57" s="426">
        <f t="shared" si="23"/>
        <v>1139.310248759</v>
      </c>
      <c r="W57" s="426">
        <f t="shared" si="23"/>
        <v>1139.310248759</v>
      </c>
      <c r="X57" s="426">
        <f t="shared" si="23"/>
        <v>1141.46280280552</v>
      </c>
      <c r="Y57" s="462"/>
      <c r="Z57" s="463"/>
      <c r="AA57" s="456"/>
      <c r="AC57" s="470" t="s">
        <v>174</v>
      </c>
      <c r="AD57" s="471" t="s">
        <v>175</v>
      </c>
      <c r="AE57" s="472" t="s">
        <v>179</v>
      </c>
      <c r="AF57" s="472"/>
      <c r="AG57" s="472"/>
      <c r="AH57" s="472" t="s">
        <v>180</v>
      </c>
      <c r="AI57" s="472"/>
      <c r="AJ57" s="472"/>
    </row>
    <row r="58" ht="18.75" customHeight="1" spans="1:36">
      <c r="A58" s="380"/>
      <c r="B58" s="380"/>
      <c r="C58" s="380"/>
      <c r="D58" s="290">
        <v>446932</v>
      </c>
      <c r="E58" s="290">
        <v>329902</v>
      </c>
      <c r="F58" s="290">
        <v>482540</v>
      </c>
      <c r="G58" s="290">
        <v>296990</v>
      </c>
      <c r="H58" s="290">
        <v>459746</v>
      </c>
      <c r="I58" s="291">
        <v>320518</v>
      </c>
      <c r="J58" s="395">
        <f>((ABS(H58)+ABS(I58))/2)*'LHKS SEISMO'!$S$13</f>
        <v>0.930147171020508</v>
      </c>
      <c r="K58" s="395">
        <f>((ABS(D58)+ABS(E58))/2)*'LHKS SEISMO'!$S$13</f>
        <v>0.926058292388916</v>
      </c>
      <c r="L58" s="395">
        <f>((ABS(F58)+ABS(G58))/2)*'LHKS SEISMO'!$S$13</f>
        <v>0.929272174835205</v>
      </c>
      <c r="M58" s="408"/>
      <c r="N58" s="408"/>
      <c r="O58" s="408"/>
      <c r="P58" s="408"/>
      <c r="Q58" s="408"/>
      <c r="R58" s="408"/>
      <c r="S58" s="433"/>
      <c r="T58" s="427"/>
      <c r="U58" s="428"/>
      <c r="V58" s="426">
        <f t="shared" si="23"/>
        <v>1142.55811602102</v>
      </c>
      <c r="W58" s="426">
        <f t="shared" si="23"/>
        <v>1137.53548991249</v>
      </c>
      <c r="X58" s="426">
        <f t="shared" si="23"/>
        <v>1141.48330332025</v>
      </c>
      <c r="Y58" s="462"/>
      <c r="Z58" s="463"/>
      <c r="AA58" s="456"/>
      <c r="AC58" s="470"/>
      <c r="AD58" s="471"/>
      <c r="AE58" s="472" t="s">
        <v>165</v>
      </c>
      <c r="AF58" s="472" t="s">
        <v>166</v>
      </c>
      <c r="AG58" s="472" t="s">
        <v>167</v>
      </c>
      <c r="AH58" s="472" t="s">
        <v>165</v>
      </c>
      <c r="AI58" s="472" t="s">
        <v>166</v>
      </c>
      <c r="AJ58" s="472" t="s">
        <v>167</v>
      </c>
    </row>
    <row r="59" ht="18.75" customHeight="1" spans="1:36">
      <c r="A59" s="380"/>
      <c r="B59" s="380"/>
      <c r="C59" s="380"/>
      <c r="D59" s="290">
        <v>449238</v>
      </c>
      <c r="E59" s="290">
        <v>329578</v>
      </c>
      <c r="F59" s="290">
        <v>483166</v>
      </c>
      <c r="G59" s="290">
        <v>295916</v>
      </c>
      <c r="H59" s="290">
        <v>461275</v>
      </c>
      <c r="I59" s="291">
        <v>318297</v>
      </c>
      <c r="J59" s="395">
        <f>((ABS(H59)+ABS(I59))/2)*'LHKS SEISMO'!$S$13</f>
        <v>0.929322242736816</v>
      </c>
      <c r="K59" s="395">
        <f>((ABS(D59)+ABS(E59))/2)*'LHKS SEISMO'!$S$13</f>
        <v>0.928421020507812</v>
      </c>
      <c r="L59" s="395">
        <f>((ABS(F59)+ABS(G59))/2)*'LHKS SEISMO'!$S$13</f>
        <v>0.928738117218018</v>
      </c>
      <c r="M59" s="408"/>
      <c r="N59" s="408"/>
      <c r="O59" s="408"/>
      <c r="P59" s="408"/>
      <c r="Q59" s="408"/>
      <c r="R59" s="408"/>
      <c r="S59" s="433"/>
      <c r="T59" s="427"/>
      <c r="U59" s="428"/>
      <c r="V59" s="426">
        <f t="shared" si="23"/>
        <v>1141.54480486443</v>
      </c>
      <c r="W59" s="426">
        <f t="shared" si="23"/>
        <v>1140.43777706908</v>
      </c>
      <c r="X59" s="426">
        <f t="shared" si="23"/>
        <v>1140.82728684893</v>
      </c>
      <c r="Y59" s="462"/>
      <c r="Z59" s="463"/>
      <c r="AA59" s="456"/>
      <c r="AC59" s="470"/>
      <c r="AD59" s="471"/>
      <c r="AE59" s="451" t="s">
        <v>177</v>
      </c>
      <c r="AF59" s="473"/>
      <c r="AG59" s="473"/>
      <c r="AH59" s="451" t="s">
        <v>177</v>
      </c>
      <c r="AI59" s="473"/>
      <c r="AJ59" s="473"/>
    </row>
    <row r="60" ht="18.75" customHeight="1" spans="1:36">
      <c r="A60" s="382"/>
      <c r="B60" s="382"/>
      <c r="C60" s="382"/>
      <c r="D60" s="294">
        <v>450143</v>
      </c>
      <c r="E60" s="294">
        <v>327679</v>
      </c>
      <c r="F60" s="294">
        <v>482880</v>
      </c>
      <c r="G60" s="294">
        <v>296748</v>
      </c>
      <c r="H60" s="294">
        <v>461223</v>
      </c>
      <c r="I60" s="295">
        <v>317961</v>
      </c>
      <c r="J60" s="395">
        <f>((ABS(H60)+ABS(I60))/2)*'LHKS SEISMO'!$S$13</f>
        <v>0.928859710693359</v>
      </c>
      <c r="K60" s="395">
        <f>((ABS(D60)+ABS(E60))/2)*'LHKS SEISMO'!$S$13</f>
        <v>0.927236080169678</v>
      </c>
      <c r="L60" s="395">
        <f>((ABS(F60)+ABS(G60))/2)*'LHKS SEISMO'!$S$13</f>
        <v>0.929388999938965</v>
      </c>
      <c r="M60" s="409"/>
      <c r="N60" s="409"/>
      <c r="O60" s="409"/>
      <c r="P60" s="409"/>
      <c r="Q60" s="409"/>
      <c r="R60" s="409"/>
      <c r="S60" s="434"/>
      <c r="T60" s="430"/>
      <c r="U60" s="431"/>
      <c r="V60" s="426">
        <f t="shared" si="23"/>
        <v>1140.97664774195</v>
      </c>
      <c r="W60" s="426">
        <f t="shared" si="23"/>
        <v>1138.98224052334</v>
      </c>
      <c r="X60" s="426">
        <f t="shared" si="23"/>
        <v>1141.62680692335</v>
      </c>
      <c r="Y60" s="464"/>
      <c r="Z60" s="465"/>
      <c r="AA60" s="461"/>
      <c r="AC60" s="474">
        <f>'LHKS SEISMO'!B21</f>
        <v>0.01</v>
      </c>
      <c r="AD60" s="474">
        <f>'LHKS SEISMO'!C21</f>
        <v>0.05</v>
      </c>
      <c r="AE60" s="476">
        <f>'UNC Seismo'!J33</f>
        <v>0.0133774410179703</v>
      </c>
      <c r="AF60" s="476">
        <f>'UNC Seismo'!J309</f>
        <v>0.0158680529174839</v>
      </c>
      <c r="AG60" s="476">
        <f>'UNC Seismo'!J585</f>
        <v>0.0158152797141566</v>
      </c>
      <c r="AH60" s="480">
        <f>IF(AE60&gt;$AH$41,AE60,$AH$41)</f>
        <v>0.0134477910806869</v>
      </c>
      <c r="AI60" s="480">
        <f>IF(AF60&gt;$AI$41,AF60,$AI$41)</f>
        <v>0.0158680529174839</v>
      </c>
      <c r="AJ60" s="476">
        <f>IF(AG60&gt;$AJ$41,AG60,$AJ$41)</f>
        <v>0.0158152797141566</v>
      </c>
    </row>
    <row r="61" ht="19.5" customHeight="1" spans="1:36">
      <c r="A61" s="379">
        <v>9</v>
      </c>
      <c r="B61" s="379">
        <v>5</v>
      </c>
      <c r="C61" s="379">
        <v>1</v>
      </c>
      <c r="D61" s="286">
        <v>170472</v>
      </c>
      <c r="E61" s="286">
        <v>138656</v>
      </c>
      <c r="F61" s="286">
        <v>199238</v>
      </c>
      <c r="G61" s="286">
        <v>110554</v>
      </c>
      <c r="H61" s="286">
        <v>175641</v>
      </c>
      <c r="I61" s="287">
        <v>134061</v>
      </c>
      <c r="J61" s="395">
        <f>((ABS(H61)+ABS(I61))/2)*'LHKS SEISMO'!$S$13</f>
        <v>0.369193553924561</v>
      </c>
      <c r="K61" s="395">
        <f>((ABS(D61)+ABS(E61))/2)*'LHKS SEISMO'!$S$13</f>
        <v>0.368509292602539</v>
      </c>
      <c r="L61" s="395">
        <f>((ABS(F61)+ABS(G61))/2)*'LHKS SEISMO'!$S$13</f>
        <v>0.369300842285156</v>
      </c>
      <c r="M61" s="407">
        <f>AVERAGE(J61:J65)</f>
        <v>0.368212223052979</v>
      </c>
      <c r="N61" s="407">
        <f>AVERAGE(K61:K65)</f>
        <v>0.368710517883301</v>
      </c>
      <c r="O61" s="407">
        <f>AVERAGE(L61:L65)</f>
        <v>0.369129657745361</v>
      </c>
      <c r="P61" s="399">
        <f>(STDEV(J61:J65))/SQRT(5)</f>
        <v>0.000251106495069429</v>
      </c>
      <c r="Q61" s="399">
        <f>(STDEV(K61:K65))/SQRT(5)</f>
        <v>0.000313950830644845</v>
      </c>
      <c r="R61" s="399">
        <f>(STDEV(L61:L65))/SQRT(5)</f>
        <v>0.000134980294809804</v>
      </c>
      <c r="S61" s="432">
        <f>(C61/'LHKS SEISMO'!$D$16)*(1/(2*PI()*B61))</f>
        <v>0.000325636712208482</v>
      </c>
      <c r="T61" s="424"/>
      <c r="U61" s="425"/>
      <c r="V61" s="426">
        <f t="shared" ref="V61:X65" si="24">J61/$S$61</f>
        <v>1133.75900223496</v>
      </c>
      <c r="W61" s="426">
        <f t="shared" si="24"/>
        <v>1131.65769947526</v>
      </c>
      <c r="X61" s="426">
        <f t="shared" si="24"/>
        <v>1134.0884747931</v>
      </c>
      <c r="Y61" s="452">
        <f>AVERAGE(V61:V65)</f>
        <v>1130.74542656984</v>
      </c>
      <c r="Z61" s="453">
        <f>AVERAGE(W61:W65)</f>
        <v>1132.27564356209</v>
      </c>
      <c r="AA61" s="454">
        <f>AVERAGE(X61:X65)</f>
        <v>1133.56278302256</v>
      </c>
      <c r="AC61" s="474">
        <f>'LHKS SEISMO'!B26</f>
        <v>0.02</v>
      </c>
      <c r="AD61" s="474">
        <f>'LHKS SEISMO'!C26</f>
        <v>0.05</v>
      </c>
      <c r="AE61" s="476">
        <f>'UNC Seismo'!J56</f>
        <v>0.0138325596924985</v>
      </c>
      <c r="AF61" s="476">
        <f>'UNC Seismo'!J332</f>
        <v>0.0137307368904271</v>
      </c>
      <c r="AG61" s="476">
        <f>'UNC Seismo'!J608</f>
        <v>0.0137186778158265</v>
      </c>
      <c r="AH61" s="480">
        <f t="shared" ref="AH61:AH71" si="25">IF(AE61&gt;$AH$41,AE61,$AH$41)</f>
        <v>0.0138325596924985</v>
      </c>
      <c r="AI61" s="480">
        <f t="shared" ref="AI61:AI71" si="26">IF(AF61&gt;$AI$41,AF61,$AI$41)</f>
        <v>0.0137307368904271</v>
      </c>
      <c r="AJ61" s="476">
        <f t="shared" ref="AJ61:AJ71" si="27">IF(AG61&gt;$AJ$41,AG61,$AJ$41)</f>
        <v>0.0137186778158265</v>
      </c>
    </row>
    <row r="62" ht="19.5" customHeight="1" spans="1:36">
      <c r="A62" s="380"/>
      <c r="B62" s="380"/>
      <c r="C62" s="380"/>
      <c r="D62" s="290">
        <v>170002</v>
      </c>
      <c r="E62" s="290">
        <v>138936</v>
      </c>
      <c r="F62" s="290">
        <v>199164</v>
      </c>
      <c r="G62" s="290">
        <v>110360</v>
      </c>
      <c r="H62" s="290">
        <v>175699</v>
      </c>
      <c r="I62" s="291">
        <v>132971</v>
      </c>
      <c r="J62" s="395">
        <f>((ABS(H62)+ABS(I62))/2)*'LHKS SEISMO'!$S$13</f>
        <v>0.367963314056396</v>
      </c>
      <c r="K62" s="395">
        <f>((ABS(D62)+ABS(E62))/2)*'LHKS SEISMO'!$S$13</f>
        <v>0.368282794952393</v>
      </c>
      <c r="L62" s="395">
        <f>((ABS(F62)+ABS(G62))/2)*'LHKS SEISMO'!$S$13</f>
        <v>0.36898136138916</v>
      </c>
      <c r="M62" s="408"/>
      <c r="N62" s="408"/>
      <c r="O62" s="408"/>
      <c r="P62" s="408"/>
      <c r="Q62" s="408"/>
      <c r="R62" s="408"/>
      <c r="S62" s="433"/>
      <c r="T62" s="427"/>
      <c r="U62" s="428"/>
      <c r="V62" s="426">
        <f t="shared" si="24"/>
        <v>1129.98105023495</v>
      </c>
      <c r="W62" s="426">
        <f t="shared" si="24"/>
        <v>1130.96214629697</v>
      </c>
      <c r="X62" s="426">
        <f t="shared" si="24"/>
        <v>1133.10737873108</v>
      </c>
      <c r="Y62" s="462"/>
      <c r="Z62" s="463"/>
      <c r="AA62" s="456"/>
      <c r="AC62" s="474">
        <f>'LHKS SEISMO'!B31</f>
        <v>0.05</v>
      </c>
      <c r="AD62" s="474">
        <f>'LHKS SEISMO'!C31</f>
        <v>0.05</v>
      </c>
      <c r="AE62" s="476">
        <f>'UNC Seismo'!J79</f>
        <v>0.0133172044977907</v>
      </c>
      <c r="AF62" s="476">
        <f>'UNC Seismo'!J355</f>
        <v>0.0131585822961434</v>
      </c>
      <c r="AG62" s="476">
        <f>'UNC Seismo'!J631</f>
        <v>0.0145280202217482</v>
      </c>
      <c r="AH62" s="480">
        <f t="shared" si="25"/>
        <v>0.0134477910806869</v>
      </c>
      <c r="AI62" s="480">
        <f t="shared" si="26"/>
        <v>0.0133004484478322</v>
      </c>
      <c r="AJ62" s="476">
        <f t="shared" si="27"/>
        <v>0.0145280202217482</v>
      </c>
    </row>
    <row r="63" ht="19.5" customHeight="1" spans="1:36">
      <c r="A63" s="380"/>
      <c r="B63" s="380"/>
      <c r="C63" s="380"/>
      <c r="D63" s="290">
        <v>169710</v>
      </c>
      <c r="E63" s="290">
        <v>138932</v>
      </c>
      <c r="F63" s="290">
        <v>199316</v>
      </c>
      <c r="G63" s="290">
        <v>110016</v>
      </c>
      <c r="H63" s="290">
        <v>175544</v>
      </c>
      <c r="I63" s="290">
        <v>133130</v>
      </c>
      <c r="J63" s="395">
        <f>((ABS(H63)+ABS(I63))/2)*'LHKS SEISMO'!$S$13</f>
        <v>0.367968082427979</v>
      </c>
      <c r="K63" s="395">
        <f>((ABS(D63)+ABS(E63))/2)*'LHKS SEISMO'!$S$13</f>
        <v>0.367929935455322</v>
      </c>
      <c r="L63" s="395">
        <f>((ABS(F63)+ABS(G63))/2)*'LHKS SEISMO'!$S$13</f>
        <v>0.368752479553223</v>
      </c>
      <c r="M63" s="408"/>
      <c r="N63" s="408"/>
      <c r="O63" s="408"/>
      <c r="P63" s="408"/>
      <c r="Q63" s="408"/>
      <c r="R63" s="408"/>
      <c r="S63" s="433"/>
      <c r="T63" s="427"/>
      <c r="U63" s="428"/>
      <c r="V63" s="426">
        <f t="shared" si="24"/>
        <v>1129.99569345976</v>
      </c>
      <c r="W63" s="426">
        <f t="shared" si="24"/>
        <v>1129.87854766131</v>
      </c>
      <c r="X63" s="426">
        <f t="shared" si="24"/>
        <v>1132.40450394038</v>
      </c>
      <c r="Y63" s="462"/>
      <c r="Z63" s="463"/>
      <c r="AA63" s="456"/>
      <c r="AC63" s="474">
        <f>'LHKS SEISMO'!B36</f>
        <v>0.1</v>
      </c>
      <c r="AD63" s="474">
        <f>'LHKS SEISMO'!C36</f>
        <v>0.1</v>
      </c>
      <c r="AE63" s="476">
        <f>'UNC Seismo'!J102</f>
        <v>0.0139412706805169</v>
      </c>
      <c r="AF63" s="476">
        <f>'UNC Seismo'!J378</f>
        <v>0.0135799190363773</v>
      </c>
      <c r="AG63" s="476">
        <f>'UNC Seismo'!J654</f>
        <v>0.0137551950176738</v>
      </c>
      <c r="AH63" s="480">
        <f t="shared" si="25"/>
        <v>0.0139412706805169</v>
      </c>
      <c r="AI63" s="480">
        <f t="shared" si="26"/>
        <v>0.0135799190363773</v>
      </c>
      <c r="AJ63" s="476">
        <f t="shared" si="27"/>
        <v>0.0137551950176738</v>
      </c>
    </row>
    <row r="64" ht="19.5" customHeight="1" spans="1:36">
      <c r="A64" s="380"/>
      <c r="B64" s="380"/>
      <c r="C64" s="380"/>
      <c r="D64" s="290">
        <v>170897</v>
      </c>
      <c r="E64" s="290">
        <v>138765</v>
      </c>
      <c r="F64" s="290">
        <v>199818</v>
      </c>
      <c r="G64" s="290">
        <v>109784</v>
      </c>
      <c r="H64" s="290">
        <v>175647</v>
      </c>
      <c r="I64" s="291">
        <v>132885</v>
      </c>
      <c r="J64" s="395">
        <f>((ABS(H64)+ABS(I64))/2)*'LHKS SEISMO'!$S$13</f>
        <v>0.367798805236816</v>
      </c>
      <c r="K64" s="395">
        <f>((ABS(D64)+ABS(E64))/2)*'LHKS SEISMO'!$S$13</f>
        <v>0.36914587020874</v>
      </c>
      <c r="L64" s="395">
        <f>((ABS(F64)+ABS(G64))/2)*'LHKS SEISMO'!$S$13</f>
        <v>0.36907434463501</v>
      </c>
      <c r="M64" s="408"/>
      <c r="N64" s="408"/>
      <c r="O64" s="408"/>
      <c r="P64" s="408"/>
      <c r="Q64" s="408"/>
      <c r="R64" s="408"/>
      <c r="S64" s="433"/>
      <c r="T64" s="427"/>
      <c r="U64" s="428"/>
      <c r="V64" s="426">
        <f t="shared" si="24"/>
        <v>1129.47585897914</v>
      </c>
      <c r="W64" s="426">
        <f t="shared" si="24"/>
        <v>1133.6125699869</v>
      </c>
      <c r="X64" s="426">
        <f t="shared" si="24"/>
        <v>1133.3929216148</v>
      </c>
      <c r="Y64" s="462"/>
      <c r="Z64" s="463"/>
      <c r="AA64" s="456"/>
      <c r="AC64" s="474">
        <f>'LHKS SEISMO'!B41</f>
        <v>0.2</v>
      </c>
      <c r="AD64" s="474">
        <f>'LHKS SEISMO'!C41</f>
        <v>0.1</v>
      </c>
      <c r="AE64" s="476">
        <f>'UNC Seismo'!J125</f>
        <v>0.0135671665076221</v>
      </c>
      <c r="AF64" s="476">
        <f>'UNC Seismo'!J401</f>
        <v>0.0129698767410658</v>
      </c>
      <c r="AG64" s="476">
        <f>'UNC Seismo'!J677</f>
        <v>0.0129437563689617</v>
      </c>
      <c r="AH64" s="480">
        <f t="shared" si="25"/>
        <v>0.0135671665076221</v>
      </c>
      <c r="AI64" s="480">
        <f t="shared" si="26"/>
        <v>0.0133004484478322</v>
      </c>
      <c r="AJ64" s="476">
        <f t="shared" si="27"/>
        <v>0.0132522898946263</v>
      </c>
    </row>
    <row r="65" ht="19.5" customHeight="1" spans="1:36">
      <c r="A65" s="382"/>
      <c r="B65" s="382"/>
      <c r="C65" s="382"/>
      <c r="D65" s="290">
        <v>171353</v>
      </c>
      <c r="E65" s="290">
        <v>138761</v>
      </c>
      <c r="F65" s="290">
        <v>200609</v>
      </c>
      <c r="G65" s="290">
        <v>109383</v>
      </c>
      <c r="H65" s="290">
        <v>175675</v>
      </c>
      <c r="I65" s="291">
        <v>133141</v>
      </c>
      <c r="J65" s="395">
        <f>((ABS(H65)+ABS(I65))/2)*'LHKS SEISMO'!$S$13</f>
        <v>0.368137359619141</v>
      </c>
      <c r="K65" s="395">
        <f>((ABS(D65)+ABS(E65))/2)*'LHKS SEISMO'!$S$13</f>
        <v>0.36968469619751</v>
      </c>
      <c r="L65" s="395">
        <f>((ABS(F65)+ABS(G65))/2)*'LHKS SEISMO'!$S$13</f>
        <v>0.369539260864258</v>
      </c>
      <c r="M65" s="409"/>
      <c r="N65" s="409"/>
      <c r="O65" s="409"/>
      <c r="P65" s="409"/>
      <c r="Q65" s="409"/>
      <c r="R65" s="409"/>
      <c r="S65" s="434"/>
      <c r="T65" s="430"/>
      <c r="U65" s="431"/>
      <c r="V65" s="426">
        <f t="shared" si="24"/>
        <v>1130.51552794038</v>
      </c>
      <c r="W65" s="426">
        <f t="shared" si="24"/>
        <v>1135.26725439</v>
      </c>
      <c r="X65" s="426">
        <f t="shared" si="24"/>
        <v>1134.82063603341</v>
      </c>
      <c r="Y65" s="464"/>
      <c r="Z65" s="465"/>
      <c r="AA65" s="461"/>
      <c r="AC65" s="474">
        <f>'LHKS SEISMO'!B46</f>
        <v>0.5</v>
      </c>
      <c r="AD65" s="474">
        <f>'LHKS SEISMO'!C46</f>
        <v>0.1</v>
      </c>
      <c r="AE65" s="476">
        <f>'UNC Seismo'!J148</f>
        <v>0.0131209009269824</v>
      </c>
      <c r="AF65" s="476">
        <f>'UNC Seismo'!J424</f>
        <v>0.0129792620077047</v>
      </c>
      <c r="AG65" s="476">
        <f>'UNC Seismo'!J700</f>
        <v>0.0130685900772292</v>
      </c>
      <c r="AH65" s="480">
        <f t="shared" si="25"/>
        <v>0.0134477910806869</v>
      </c>
      <c r="AI65" s="480">
        <f t="shared" si="26"/>
        <v>0.0133004484478322</v>
      </c>
      <c r="AJ65" s="476">
        <f t="shared" si="27"/>
        <v>0.0132522898946263</v>
      </c>
    </row>
    <row r="66" ht="19.5" customHeight="1" spans="1:36">
      <c r="A66" s="379">
        <v>10</v>
      </c>
      <c r="B66" s="379">
        <v>10</v>
      </c>
      <c r="C66" s="379">
        <v>1</v>
      </c>
      <c r="D66" s="483">
        <v>77721</v>
      </c>
      <c r="E66" s="483">
        <v>68769</v>
      </c>
      <c r="F66" s="286">
        <v>107020</v>
      </c>
      <c r="G66" s="286">
        <v>43432</v>
      </c>
      <c r="H66" s="286">
        <v>80763</v>
      </c>
      <c r="I66" s="287">
        <v>66333</v>
      </c>
      <c r="J66" s="395">
        <f>((ABS(H66)+ABS(I66))/2)*'LHKS SEISMO'!$S$13</f>
        <v>0.175352096557617</v>
      </c>
      <c r="K66" s="395">
        <f>((ABS(D66)+ABS(E66))/2)*'LHKS SEISMO'!$S$13</f>
        <v>0.174629688262939</v>
      </c>
      <c r="L66" s="395">
        <f>((ABS(F66)+ABS(G66))/2)*'LHKS SEISMO'!$S$13</f>
        <v>0.179352760314941</v>
      </c>
      <c r="M66" s="407">
        <f>AVERAGE(J66:J70)</f>
        <v>0.175124168395996</v>
      </c>
      <c r="N66" s="407">
        <f>AVERAGE(K66:K70)</f>
        <v>0.175449371337891</v>
      </c>
      <c r="O66" s="407">
        <f>AVERAGE(L66:L70)</f>
        <v>0.176402568817139</v>
      </c>
      <c r="P66" s="399">
        <f>(STDEV(J66:J70))/SQRT(5)</f>
        <v>0.00017547121507717</v>
      </c>
      <c r="Q66" s="399">
        <f>(STDEV(K66:K70))/SQRT(5)</f>
        <v>0.000361777234959408</v>
      </c>
      <c r="R66" s="399">
        <f>(STDEV(L66:L70))/SQRT(5)</f>
        <v>0.000803136473093203</v>
      </c>
      <c r="S66" s="432">
        <f>(C66/'LHKS SEISMO'!$D$16)*(1/(2*PI()*B66))</f>
        <v>0.000162818356104241</v>
      </c>
      <c r="T66" s="424"/>
      <c r="U66" s="425"/>
      <c r="V66" s="426">
        <f t="shared" ref="V66:X70" si="28">J66/$S$66</f>
        <v>1076.97989804879</v>
      </c>
      <c r="W66" s="426">
        <f t="shared" si="28"/>
        <v>1072.5430009325</v>
      </c>
      <c r="X66" s="426">
        <f t="shared" si="28"/>
        <v>1101.55122927365</v>
      </c>
      <c r="Y66" s="452">
        <f>AVERAGE(V66:V70)</f>
        <v>1075.58000575732</v>
      </c>
      <c r="Z66" s="453">
        <f>AVERAGE(W66:W70)</f>
        <v>1077.57734162089</v>
      </c>
      <c r="AA66" s="454">
        <f>AVERAGE(X66:X70)</f>
        <v>1083.43170289842</v>
      </c>
      <c r="AC66" s="474">
        <f>'LHKS SEISMO'!B51</f>
        <v>1</v>
      </c>
      <c r="AD66" s="474">
        <f>'LHKS SEISMO'!C51</f>
        <v>1</v>
      </c>
      <c r="AE66" s="476">
        <f>'UNC Seismo'!J171</f>
        <v>0.0130561861413835</v>
      </c>
      <c r="AF66" s="476">
        <f>'UNC Seismo'!J447</f>
        <v>0.0129226683997872</v>
      </c>
      <c r="AG66" s="476">
        <f>'UNC Seismo'!J723</f>
        <v>0.0129358346410862</v>
      </c>
      <c r="AH66" s="480">
        <f t="shared" si="25"/>
        <v>0.0134477910806869</v>
      </c>
      <c r="AI66" s="480">
        <f t="shared" si="26"/>
        <v>0.0133004484478322</v>
      </c>
      <c r="AJ66" s="476">
        <f t="shared" si="27"/>
        <v>0.0132522898946263</v>
      </c>
    </row>
    <row r="67" ht="19.5" customHeight="1" spans="1:36">
      <c r="A67" s="380"/>
      <c r="B67" s="380"/>
      <c r="C67" s="380"/>
      <c r="D67" s="484">
        <v>78000</v>
      </c>
      <c r="E67" s="484">
        <v>69340</v>
      </c>
      <c r="F67" s="290">
        <v>104252</v>
      </c>
      <c r="G67" s="290">
        <v>42958</v>
      </c>
      <c r="H67" s="290">
        <v>80806</v>
      </c>
      <c r="I67" s="291">
        <v>65578</v>
      </c>
      <c r="J67" s="395">
        <f>((ABS(H67)+ABS(I67))/2)*'LHKS SEISMO'!$S$13</f>
        <v>0.174503326416016</v>
      </c>
      <c r="K67" s="395">
        <f>((ABS(D67)+ABS(E67))/2)*'LHKS SEISMO'!$S$13</f>
        <v>0.175642967224121</v>
      </c>
      <c r="L67" s="395">
        <f>((ABS(F67)+ABS(G67))/2)*'LHKS SEISMO'!$S$13</f>
        <v>0.175487995147705</v>
      </c>
      <c r="M67" s="408"/>
      <c r="N67" s="408"/>
      <c r="O67" s="408"/>
      <c r="P67" s="408"/>
      <c r="Q67" s="408"/>
      <c r="R67" s="408"/>
      <c r="S67" s="433"/>
      <c r="T67" s="427"/>
      <c r="U67" s="428"/>
      <c r="V67" s="426">
        <f t="shared" si="28"/>
        <v>1071.76691001777</v>
      </c>
      <c r="W67" s="426">
        <f t="shared" si="28"/>
        <v>1078.76637147515</v>
      </c>
      <c r="X67" s="426">
        <f t="shared" si="28"/>
        <v>1077.81456186275</v>
      </c>
      <c r="Y67" s="462"/>
      <c r="Z67" s="463"/>
      <c r="AA67" s="456"/>
      <c r="AC67" s="474">
        <f>'LHKS SEISMO'!B56</f>
        <v>2</v>
      </c>
      <c r="AD67" s="474">
        <f>'LHKS SEISMO'!C56</f>
        <v>1</v>
      </c>
      <c r="AE67" s="476">
        <f>'UNC Seismo'!J194</f>
        <v>0.0130598630460489</v>
      </c>
      <c r="AF67" s="476">
        <f>'UNC Seismo'!J470</f>
        <v>0.012913995645371</v>
      </c>
      <c r="AG67" s="476">
        <f>'UNC Seismo'!J746</f>
        <v>0.0130234465474788</v>
      </c>
      <c r="AH67" s="480">
        <f t="shared" si="25"/>
        <v>0.0134477910806869</v>
      </c>
      <c r="AI67" s="480">
        <f t="shared" si="26"/>
        <v>0.0133004484478322</v>
      </c>
      <c r="AJ67" s="476">
        <f t="shared" si="27"/>
        <v>0.0132522898946263</v>
      </c>
    </row>
    <row r="68" ht="19.5" customHeight="1" spans="1:36">
      <c r="A68" s="380"/>
      <c r="B68" s="380"/>
      <c r="C68" s="380"/>
      <c r="D68" s="484">
        <v>77600</v>
      </c>
      <c r="E68" s="484">
        <v>68880</v>
      </c>
      <c r="F68" s="290">
        <v>104638</v>
      </c>
      <c r="G68" s="290">
        <v>42362</v>
      </c>
      <c r="H68" s="290">
        <v>80992</v>
      </c>
      <c r="I68" s="291">
        <v>66082</v>
      </c>
      <c r="J68" s="395">
        <f>((ABS(H68)+ABS(I68))/2)*'LHKS SEISMO'!$S$13</f>
        <v>0.175325870513916</v>
      </c>
      <c r="K68" s="395">
        <f>((ABS(D68)+ABS(E68))/2)*'LHKS SEISMO'!$S$13</f>
        <v>0.174617767333984</v>
      </c>
      <c r="L68" s="395">
        <f>((ABS(F68)+ABS(G68))/2)*'LHKS SEISMO'!$S$13</f>
        <v>0.175237655639648</v>
      </c>
      <c r="M68" s="408"/>
      <c r="N68" s="408"/>
      <c r="O68" s="408"/>
      <c r="P68" s="408"/>
      <c r="Q68" s="408"/>
      <c r="R68" s="408"/>
      <c r="S68" s="433"/>
      <c r="T68" s="427"/>
      <c r="U68" s="428"/>
      <c r="V68" s="426">
        <f t="shared" si="28"/>
        <v>1076.81882257592</v>
      </c>
      <c r="W68" s="426">
        <f t="shared" si="28"/>
        <v>1072.46978480847</v>
      </c>
      <c r="X68" s="426">
        <f t="shared" si="28"/>
        <v>1076.27702325809</v>
      </c>
      <c r="Y68" s="462"/>
      <c r="Z68" s="463"/>
      <c r="AA68" s="456"/>
      <c r="AC68" s="474">
        <f>'LHKS SEISMO'!B61</f>
        <v>5</v>
      </c>
      <c r="AD68" s="474">
        <f>'LHKS SEISMO'!C61</f>
        <v>1</v>
      </c>
      <c r="AE68" s="476">
        <f>'UNC Seismo'!J217</f>
        <v>0.0131418925954832</v>
      </c>
      <c r="AF68" s="476">
        <f>'UNC Seismo'!J493</f>
        <v>0.0129315158299433</v>
      </c>
      <c r="AG68" s="476">
        <f>'UNC Seismo'!J769</f>
        <v>0.0130027279138856</v>
      </c>
      <c r="AH68" s="480">
        <f t="shared" si="25"/>
        <v>0.0134477910806869</v>
      </c>
      <c r="AI68" s="480">
        <f t="shared" si="26"/>
        <v>0.0133004484478322</v>
      </c>
      <c r="AJ68" s="476">
        <f t="shared" si="27"/>
        <v>0.0132522898946263</v>
      </c>
    </row>
    <row r="69" ht="19.5" customHeight="1" spans="1:36">
      <c r="A69" s="380"/>
      <c r="B69" s="380"/>
      <c r="C69" s="380"/>
      <c r="D69" s="484">
        <v>78392</v>
      </c>
      <c r="E69" s="484">
        <v>69164</v>
      </c>
      <c r="F69" s="290">
        <v>103893</v>
      </c>
      <c r="G69" s="290">
        <v>42963</v>
      </c>
      <c r="H69" s="290">
        <v>81045</v>
      </c>
      <c r="I69" s="291">
        <v>66145</v>
      </c>
      <c r="J69" s="395">
        <f>((ABS(H69)+ABS(I69))/2)*'LHKS SEISMO'!$S$13</f>
        <v>0.175464153289795</v>
      </c>
      <c r="K69" s="395">
        <f>((ABS(D69)+ABS(E69))/2)*'LHKS SEISMO'!$S$13</f>
        <v>0.175900459289551</v>
      </c>
      <c r="L69" s="395">
        <f>((ABS(F69)+ABS(G69))/2)*'LHKS SEISMO'!$S$13</f>
        <v>0.175065994262695</v>
      </c>
      <c r="M69" s="408"/>
      <c r="N69" s="408"/>
      <c r="O69" s="408"/>
      <c r="P69" s="408"/>
      <c r="Q69" s="408"/>
      <c r="R69" s="408"/>
      <c r="S69" s="433"/>
      <c r="T69" s="427"/>
      <c r="U69" s="428"/>
      <c r="V69" s="426">
        <f t="shared" si="28"/>
        <v>1077.66812961469</v>
      </c>
      <c r="W69" s="426">
        <f t="shared" si="28"/>
        <v>1080.34783975423</v>
      </c>
      <c r="X69" s="426">
        <f t="shared" si="28"/>
        <v>1075.22271107204</v>
      </c>
      <c r="Y69" s="462"/>
      <c r="Z69" s="463"/>
      <c r="AA69" s="456"/>
      <c r="AC69" s="474">
        <f>'LHKS SEISMO'!B66</f>
        <v>10</v>
      </c>
      <c r="AD69" s="474">
        <f>'LHKS SEISMO'!C66</f>
        <v>1</v>
      </c>
      <c r="AE69" s="476">
        <f>'UNC Seismo'!J240</f>
        <v>0.0136799725845636</v>
      </c>
      <c r="AF69" s="476">
        <f>'UNC Seismo'!J516</f>
        <v>0.0157988484531157</v>
      </c>
      <c r="AG69" s="476">
        <f>'UNC Seismo'!J792</f>
        <v>0.013087458066835</v>
      </c>
      <c r="AH69" s="480">
        <f t="shared" si="25"/>
        <v>0.0136799725845636</v>
      </c>
      <c r="AI69" s="480">
        <f t="shared" si="26"/>
        <v>0.0157988484531157</v>
      </c>
      <c r="AJ69" s="476">
        <f t="shared" si="27"/>
        <v>0.0132522898946263</v>
      </c>
    </row>
    <row r="70" ht="19.5" customHeight="1" spans="1:36">
      <c r="A70" s="382"/>
      <c r="B70" s="382"/>
      <c r="C70" s="382"/>
      <c r="D70" s="485">
        <v>78804</v>
      </c>
      <c r="E70" s="485">
        <v>69218</v>
      </c>
      <c r="F70" s="294">
        <v>104600</v>
      </c>
      <c r="G70" s="294">
        <v>43768</v>
      </c>
      <c r="H70" s="294">
        <v>80995</v>
      </c>
      <c r="I70" s="295">
        <v>65785</v>
      </c>
      <c r="J70" s="395">
        <f>((ABS(H70)+ABS(I70))/2)*'LHKS SEISMO'!$S$13</f>
        <v>0.174975395202637</v>
      </c>
      <c r="K70" s="395">
        <f>((ABS(D70)+ABS(E70))/2)*'LHKS SEISMO'!$S$13</f>
        <v>0.176455974578857</v>
      </c>
      <c r="L70" s="395">
        <f>((ABS(F70)+ABS(G70))/2)*'LHKS SEISMO'!$S$13</f>
        <v>0.176868438720703</v>
      </c>
      <c r="M70" s="409"/>
      <c r="N70" s="409"/>
      <c r="O70" s="409"/>
      <c r="P70" s="409"/>
      <c r="Q70" s="409"/>
      <c r="R70" s="409"/>
      <c r="S70" s="434"/>
      <c r="T70" s="430"/>
      <c r="U70" s="431"/>
      <c r="V70" s="426">
        <f t="shared" si="28"/>
        <v>1074.66626852941</v>
      </c>
      <c r="W70" s="426">
        <f t="shared" si="28"/>
        <v>1083.75971113408</v>
      </c>
      <c r="X70" s="426">
        <f t="shared" si="28"/>
        <v>1086.29298902556</v>
      </c>
      <c r="Y70" s="464"/>
      <c r="Z70" s="465"/>
      <c r="AA70" s="461"/>
      <c r="AC70" s="474">
        <f>'LHKS SEISMO'!B71</f>
        <v>15</v>
      </c>
      <c r="AD70" s="474">
        <f>'LHKS SEISMO'!C71</f>
        <v>2</v>
      </c>
      <c r="AE70" s="476">
        <f>'UNC Seismo'!J263</f>
        <v>0.015367307381262</v>
      </c>
      <c r="AF70" s="476">
        <f>'UNC Seismo'!J539</f>
        <v>0.0216538014015668</v>
      </c>
      <c r="AG70" s="476">
        <f>'UNC Seismo'!J815</f>
        <v>0.0137414662337021</v>
      </c>
      <c r="AH70" s="480">
        <f t="shared" si="25"/>
        <v>0.015367307381262</v>
      </c>
      <c r="AI70" s="480">
        <f t="shared" si="26"/>
        <v>0.0216538014015668</v>
      </c>
      <c r="AJ70" s="476">
        <f t="shared" si="27"/>
        <v>0.0137414662337021</v>
      </c>
    </row>
    <row r="71" ht="19.5" customHeight="1" spans="1:36">
      <c r="A71" s="380">
        <v>11</v>
      </c>
      <c r="B71" s="379">
        <v>15</v>
      </c>
      <c r="C71" s="379">
        <v>2</v>
      </c>
      <c r="D71" s="290">
        <v>42721</v>
      </c>
      <c r="E71" s="290">
        <v>48551</v>
      </c>
      <c r="F71" s="290">
        <v>69051</v>
      </c>
      <c r="G71" s="290">
        <v>20965</v>
      </c>
      <c r="H71" s="290">
        <v>37165</v>
      </c>
      <c r="I71" s="291">
        <v>54605</v>
      </c>
      <c r="J71" s="395">
        <f>((ABS(H71)+ABS(I71))/2)*'LHKS SEISMO'!$S$13</f>
        <v>0.109398365020752</v>
      </c>
      <c r="K71" s="395">
        <f>((ABS(D71)+ABS(E71))/2)*'LHKS SEISMO'!$S$13</f>
        <v>0.108804702758789</v>
      </c>
      <c r="L71" s="395">
        <f>((ABS(F71)+ABS(G71))/2)*'LHKS SEISMO'!$S$13</f>
        <v>0.107307434082031</v>
      </c>
      <c r="M71" s="407">
        <f>AVERAGE(J71:J75)</f>
        <v>0.109048366546631</v>
      </c>
      <c r="N71" s="407">
        <f>AVERAGE(K71:K75)</f>
        <v>0.109169483184814</v>
      </c>
      <c r="O71" s="407">
        <f>AVERAGE(L71:L75)</f>
        <v>0.109093189239502</v>
      </c>
      <c r="P71" s="399">
        <f>(STDEV(J71:J75))/SQRT(5)</f>
        <v>0.000240811498880153</v>
      </c>
      <c r="Q71" s="399">
        <f>(STDEV(K71:K75))/SQRT(5)</f>
        <v>0.000399838690821243</v>
      </c>
      <c r="R71" s="399">
        <f>(STDEV(L71:L75))/SQRT(5)</f>
        <v>0.000948244671943104</v>
      </c>
      <c r="S71" s="432">
        <f>(C71/'LHKS SEISMO'!$D$16)*(1/(2*PI()*B71))</f>
        <v>0.000217091141472321</v>
      </c>
      <c r="T71" s="424"/>
      <c r="U71" s="425"/>
      <c r="V71" s="426">
        <f t="shared" ref="V71:X75" si="29">J71/$S$71</f>
        <v>503.928277675486</v>
      </c>
      <c r="W71" s="426">
        <f t="shared" si="29"/>
        <v>501.193655442922</v>
      </c>
      <c r="X71" s="426">
        <f t="shared" si="29"/>
        <v>494.296696559186</v>
      </c>
      <c r="Y71" s="452">
        <f>AVERAGE(V71:V75)</f>
        <v>502.31605862432</v>
      </c>
      <c r="Z71" s="453">
        <f>AVERAGE(W71:W75)</f>
        <v>502.873965489437</v>
      </c>
      <c r="AA71" s="454">
        <f>AVERAGE(X71:X75)</f>
        <v>502.522528094087</v>
      </c>
      <c r="AC71" s="474">
        <f>'LHKS SEISMO'!B76</f>
        <v>20</v>
      </c>
      <c r="AD71" s="474">
        <f>'LHKS SEISMO'!C76</f>
        <v>2</v>
      </c>
      <c r="AE71" s="476">
        <f>'UNC Seismo'!J286</f>
        <v>0.0159693187201236</v>
      </c>
      <c r="AF71" s="476">
        <f>'UNC Seismo'!J562</f>
        <v>0.0169569778243184</v>
      </c>
      <c r="AG71" s="476">
        <f>'UNC Seismo'!J838</f>
        <v>0.014404957659715</v>
      </c>
      <c r="AH71" s="480">
        <f t="shared" si="25"/>
        <v>0.0159693187201236</v>
      </c>
      <c r="AI71" s="480">
        <f t="shared" si="26"/>
        <v>0.0169569778243184</v>
      </c>
      <c r="AJ71" s="476">
        <f t="shared" si="27"/>
        <v>0.014404957659715</v>
      </c>
    </row>
    <row r="72" ht="19.5" customHeight="1" spans="1:36">
      <c r="A72" s="380"/>
      <c r="B72" s="380"/>
      <c r="C72" s="380"/>
      <c r="D72" s="290">
        <v>44949</v>
      </c>
      <c r="E72" s="290">
        <v>47055</v>
      </c>
      <c r="F72" s="290">
        <v>69410</v>
      </c>
      <c r="G72" s="290">
        <v>22220</v>
      </c>
      <c r="H72" s="290">
        <v>36635</v>
      </c>
      <c r="I72" s="291">
        <v>55231</v>
      </c>
      <c r="J72" s="395">
        <f>((ABS(H72)+ABS(I72))/2)*'LHKS SEISMO'!$S$13</f>
        <v>0.109512805938721</v>
      </c>
      <c r="K72" s="395">
        <f>((ABS(D72)+ABS(E72))/2)*'LHKS SEISMO'!$S$13</f>
        <v>0.109677314758301</v>
      </c>
      <c r="L72" s="395">
        <f>((ABS(F72)+ABS(G72))/2)*'LHKS SEISMO'!$S$13</f>
        <v>0.109231472015381</v>
      </c>
      <c r="M72" s="408"/>
      <c r="N72" s="408"/>
      <c r="O72" s="408"/>
      <c r="P72" s="408"/>
      <c r="Q72" s="408"/>
      <c r="R72" s="408"/>
      <c r="S72" s="433"/>
      <c r="T72" s="427"/>
      <c r="U72" s="428"/>
      <c r="V72" s="426">
        <f t="shared" si="29"/>
        <v>504.45543376851</v>
      </c>
      <c r="W72" s="426">
        <f t="shared" si="29"/>
        <v>505.213220652233</v>
      </c>
      <c r="X72" s="426">
        <f t="shared" si="29"/>
        <v>503.159508373159</v>
      </c>
      <c r="Y72" s="462"/>
      <c r="Z72" s="463"/>
      <c r="AA72" s="456"/>
      <c r="AC72" s="440"/>
      <c r="AD72" s="440"/>
      <c r="AE72" s="440"/>
      <c r="AF72" s="440"/>
      <c r="AG72" s="440"/>
      <c r="AH72" s="440"/>
      <c r="AI72" s="478"/>
      <c r="AJ72" s="478"/>
    </row>
    <row r="73" ht="19.5" customHeight="1" spans="1:36">
      <c r="A73" s="380"/>
      <c r="B73" s="380"/>
      <c r="C73" s="380"/>
      <c r="D73" s="290">
        <v>44856</v>
      </c>
      <c r="E73" s="290">
        <v>47542</v>
      </c>
      <c r="F73" s="290">
        <v>68340</v>
      </c>
      <c r="G73" s="290">
        <v>21122</v>
      </c>
      <c r="H73" s="290">
        <v>37740</v>
      </c>
      <c r="I73" s="291">
        <v>53016</v>
      </c>
      <c r="J73" s="395">
        <f>((ABS(H73)+ABS(I73))/2)*'LHKS SEISMO'!$S$13</f>
        <v>0.108189582824707</v>
      </c>
      <c r="K73" s="395">
        <f>((ABS(D73)+ABS(E73))/2)*'LHKS SEISMO'!$S$13</f>
        <v>0.110146999359131</v>
      </c>
      <c r="L73" s="395">
        <f>((ABS(F73)+ABS(G73))/2)*'LHKS SEISMO'!$S$13</f>
        <v>0.10664701461792</v>
      </c>
      <c r="M73" s="408"/>
      <c r="N73" s="408"/>
      <c r="O73" s="408"/>
      <c r="P73" s="408"/>
      <c r="Q73" s="408"/>
      <c r="R73" s="408"/>
      <c r="S73" s="433"/>
      <c r="T73" s="427"/>
      <c r="U73" s="428"/>
      <c r="V73" s="426">
        <f t="shared" si="29"/>
        <v>498.360191442916</v>
      </c>
      <c r="W73" s="426">
        <f t="shared" si="29"/>
        <v>507.376757117354</v>
      </c>
      <c r="X73" s="426">
        <f t="shared" si="29"/>
        <v>491.254566605691</v>
      </c>
      <c r="Y73" s="462"/>
      <c r="Z73" s="463"/>
      <c r="AA73" s="456"/>
      <c r="AC73" s="440"/>
      <c r="AD73" s="440"/>
      <c r="AE73" s="440"/>
      <c r="AF73" s="440"/>
      <c r="AG73" s="440"/>
      <c r="AH73" s="440"/>
      <c r="AI73" s="478"/>
      <c r="AJ73" s="478"/>
    </row>
    <row r="74" ht="19.5" customHeight="1" spans="1:36">
      <c r="A74" s="380"/>
      <c r="B74" s="380"/>
      <c r="C74" s="380"/>
      <c r="D74" s="290">
        <v>43193</v>
      </c>
      <c r="E74" s="290">
        <v>47259</v>
      </c>
      <c r="F74" s="290">
        <v>71031</v>
      </c>
      <c r="G74" s="290">
        <v>22581</v>
      </c>
      <c r="H74" s="290">
        <v>37399</v>
      </c>
      <c r="I74" s="291">
        <v>53925</v>
      </c>
      <c r="J74" s="395">
        <f>((ABS(H74)+ABS(I74))/2)*'LHKS SEISMO'!$S$13</f>
        <v>0.108866691589355</v>
      </c>
      <c r="K74" s="395">
        <f>((ABS(D74)+ABS(E74))/2)*'LHKS SEISMO'!$S$13</f>
        <v>0.107827186584473</v>
      </c>
      <c r="L74" s="395">
        <f>((ABS(F74)+ABS(G74))/2)*'LHKS SEISMO'!$S$13</f>
        <v>0.111594200134277</v>
      </c>
      <c r="M74" s="408"/>
      <c r="N74" s="408"/>
      <c r="O74" s="408"/>
      <c r="P74" s="408"/>
      <c r="Q74" s="408"/>
      <c r="R74" s="408"/>
      <c r="S74" s="433"/>
      <c r="T74" s="427"/>
      <c r="U74" s="428"/>
      <c r="V74" s="426">
        <f t="shared" si="29"/>
        <v>501.479198326643</v>
      </c>
      <c r="W74" s="426">
        <f t="shared" si="29"/>
        <v>496.690863815005</v>
      </c>
      <c r="X74" s="426">
        <f t="shared" si="29"/>
        <v>514.043085210391</v>
      </c>
      <c r="Y74" s="462"/>
      <c r="Z74" s="463"/>
      <c r="AA74" s="456"/>
      <c r="AC74" s="440"/>
      <c r="AD74" s="440"/>
      <c r="AE74" s="440"/>
      <c r="AF74" s="440"/>
      <c r="AG74" s="440"/>
      <c r="AH74" s="440"/>
      <c r="AI74" s="478"/>
      <c r="AJ74" s="478"/>
    </row>
    <row r="75" ht="19.5" customHeight="1" spans="1:36">
      <c r="A75" s="382"/>
      <c r="B75" s="382"/>
      <c r="C75" s="382"/>
      <c r="D75" s="294">
        <v>44436</v>
      </c>
      <c r="E75" s="294">
        <v>47328</v>
      </c>
      <c r="F75" s="294">
        <v>71288</v>
      </c>
      <c r="G75" s="294">
        <v>21562</v>
      </c>
      <c r="H75" s="294">
        <v>37489</v>
      </c>
      <c r="I75" s="295">
        <v>54177</v>
      </c>
      <c r="J75" s="395">
        <f>((ABS(H75)+ABS(I75))/2)*'LHKS SEISMO'!$S$13</f>
        <v>0.109274387359619</v>
      </c>
      <c r="K75" s="395">
        <f>((ABS(D75)+ABS(E75))/2)*'LHKS SEISMO'!$S$13</f>
        <v>0.109391212463379</v>
      </c>
      <c r="L75" s="395">
        <f>((ABS(F75)+ABS(G75))/2)*'LHKS SEISMO'!$S$13</f>
        <v>0.1106858253479</v>
      </c>
      <c r="M75" s="409"/>
      <c r="N75" s="409"/>
      <c r="O75" s="409"/>
      <c r="P75" s="409"/>
      <c r="Q75" s="409"/>
      <c r="R75" s="409"/>
      <c r="S75" s="434"/>
      <c r="T75" s="430"/>
      <c r="U75" s="431"/>
      <c r="V75" s="426">
        <f t="shared" si="29"/>
        <v>503.357191908043</v>
      </c>
      <c r="W75" s="426">
        <f t="shared" si="29"/>
        <v>503.895330419672</v>
      </c>
      <c r="X75" s="426">
        <f t="shared" si="29"/>
        <v>509.85878372201</v>
      </c>
      <c r="Y75" s="464"/>
      <c r="Z75" s="465"/>
      <c r="AA75" s="461"/>
      <c r="AC75" s="440"/>
      <c r="AD75" s="440"/>
      <c r="AE75" s="440"/>
      <c r="AF75" s="440"/>
      <c r="AG75" s="440"/>
      <c r="AH75" s="440"/>
      <c r="AI75" s="478"/>
      <c r="AJ75" s="478"/>
    </row>
    <row r="76" ht="19.5" customHeight="1" spans="1:36">
      <c r="A76" s="380">
        <v>12</v>
      </c>
      <c r="B76" s="379">
        <v>20</v>
      </c>
      <c r="C76" s="379">
        <v>2</v>
      </c>
      <c r="D76" s="286">
        <v>15631</v>
      </c>
      <c r="E76" s="286">
        <v>46295</v>
      </c>
      <c r="F76" s="286">
        <v>55499</v>
      </c>
      <c r="G76" s="286">
        <v>7529</v>
      </c>
      <c r="H76" s="286">
        <v>24840</v>
      </c>
      <c r="I76" s="287">
        <v>37676</v>
      </c>
      <c r="J76" s="395">
        <f>((ABS(H76)+ABS(I76))/2)*'LHKS SEISMO'!$S$13</f>
        <v>0.0745248794555664</v>
      </c>
      <c r="K76" s="395">
        <f>((ABS(D76)+ABS(E76))/2)*'LHKS SEISMO'!$S$13</f>
        <v>0.0738215446472168</v>
      </c>
      <c r="L76" s="486">
        <f>((ABS(F76)+ABS(G76))/2)*'LHKS SEISMO'!$S$13</f>
        <v>0.0751352310180664</v>
      </c>
      <c r="M76" s="487">
        <f>AVERAGE(J76:J80)</f>
        <v>0.0745449066162109</v>
      </c>
      <c r="N76" s="487">
        <f>AVERAGE(K76:K80)</f>
        <v>0.0745382308959961</v>
      </c>
      <c r="O76" s="488">
        <f>AVERAGE(L76:L80)</f>
        <v>0.0742979049682617</v>
      </c>
      <c r="P76" s="399">
        <f>(STDEV(J76:J80))/SQRT(5)</f>
        <v>0.000228678841775321</v>
      </c>
      <c r="Q76" s="399">
        <f>(STDEV(K76:K80))/SQRT(5)</f>
        <v>0.000310148208644109</v>
      </c>
      <c r="R76" s="399">
        <f>(STDEV(L76:L80))/SQRT(5)</f>
        <v>0.000408400239261985</v>
      </c>
      <c r="S76" s="424">
        <f>(C76/'LHKS SEISMO'!$D$16)*(1/(2*PI()*B76))</f>
        <v>0.000162818356104241</v>
      </c>
      <c r="T76" s="424"/>
      <c r="U76" s="425"/>
      <c r="V76" s="426">
        <f t="shared" ref="V76:X80" si="30">J76/$S$76</f>
        <v>457.717920993217</v>
      </c>
      <c r="W76" s="426">
        <f t="shared" si="30"/>
        <v>453.398169675379</v>
      </c>
      <c r="X76" s="426">
        <f t="shared" si="30"/>
        <v>461.466586543613</v>
      </c>
      <c r="Y76" s="452">
        <f>AVERAGE(V76:V80)</f>
        <v>457.84092408159</v>
      </c>
      <c r="Z76" s="453">
        <f>AVERAGE(W76:W80)</f>
        <v>457.799923052132</v>
      </c>
      <c r="AA76" s="454">
        <f>AVERAGE(X76:X80)</f>
        <v>456.323885991664</v>
      </c>
      <c r="AC76" s="440"/>
      <c r="AD76" s="440"/>
      <c r="AE76" s="440"/>
      <c r="AF76" s="440"/>
      <c r="AG76" s="440"/>
      <c r="AH76" s="440"/>
      <c r="AI76" s="478"/>
      <c r="AJ76" s="478"/>
    </row>
    <row r="77" ht="19.5" customHeight="1" spans="1:36">
      <c r="A77" s="380"/>
      <c r="B77" s="380"/>
      <c r="C77" s="380"/>
      <c r="D77" s="290">
        <v>15989</v>
      </c>
      <c r="E77" s="290">
        <v>46187</v>
      </c>
      <c r="F77" s="290">
        <v>54914</v>
      </c>
      <c r="G77" s="290">
        <v>7254</v>
      </c>
      <c r="H77" s="290">
        <v>24664</v>
      </c>
      <c r="I77" s="291">
        <v>38080</v>
      </c>
      <c r="J77" s="395">
        <f>((ABS(H77)+ABS(I77))/2)*'LHKS SEISMO'!$S$13</f>
        <v>0.0747966766357422</v>
      </c>
      <c r="K77" s="395">
        <f>((ABS(D77)+ABS(E77))/2)*'LHKS SEISMO'!$S$13</f>
        <v>0.0741195678710937</v>
      </c>
      <c r="L77" s="486">
        <f>((ABS(F77)+ABS(G77))/2)*'LHKS SEISMO'!$S$13</f>
        <v>0.0741100311279297</v>
      </c>
      <c r="M77" s="400"/>
      <c r="N77" s="400"/>
      <c r="O77" s="397"/>
      <c r="P77" s="489"/>
      <c r="Q77" s="400"/>
      <c r="R77" s="397"/>
      <c r="S77" s="427"/>
      <c r="T77" s="427"/>
      <c r="U77" s="428"/>
      <c r="V77" s="426">
        <f t="shared" si="30"/>
        <v>459.387248621128</v>
      </c>
      <c r="W77" s="426">
        <f t="shared" si="30"/>
        <v>455.228572776158</v>
      </c>
      <c r="X77" s="426">
        <f t="shared" si="30"/>
        <v>455.169999876933</v>
      </c>
      <c r="Y77" s="462"/>
      <c r="Z77" s="463"/>
      <c r="AA77" s="456"/>
      <c r="AC77" s="440"/>
      <c r="AD77" s="440"/>
      <c r="AE77" s="440"/>
      <c r="AF77" s="440"/>
      <c r="AG77" s="440"/>
      <c r="AH77" s="440"/>
      <c r="AI77" s="478"/>
      <c r="AJ77" s="478"/>
    </row>
    <row r="78" ht="19.5" customHeight="1" spans="1:36">
      <c r="A78" s="380"/>
      <c r="B78" s="380"/>
      <c r="C78" s="380"/>
      <c r="D78" s="290">
        <v>16477</v>
      </c>
      <c r="E78" s="290">
        <v>46805</v>
      </c>
      <c r="F78" s="290">
        <v>56113</v>
      </c>
      <c r="G78" s="290">
        <v>6571</v>
      </c>
      <c r="H78" s="290">
        <v>24550</v>
      </c>
      <c r="I78" s="291">
        <v>37700</v>
      </c>
      <c r="J78" s="395">
        <f>((ABS(H78)+ABS(I78))/2)*'LHKS SEISMO'!$S$13</f>
        <v>0.0742077827453613</v>
      </c>
      <c r="K78" s="395">
        <f>((ABS(D78)+ABS(E78))/2)*'LHKS SEISMO'!$S$13</f>
        <v>0.0754380226135254</v>
      </c>
      <c r="L78" s="486">
        <f>((ABS(F78)+ABS(G78))/2)*'LHKS SEISMO'!$S$13</f>
        <v>0.0747251510620117</v>
      </c>
      <c r="M78" s="400"/>
      <c r="N78" s="400"/>
      <c r="O78" s="397"/>
      <c r="P78" s="489"/>
      <c r="Q78" s="400"/>
      <c r="R78" s="397"/>
      <c r="S78" s="427"/>
      <c r="T78" s="427"/>
      <c r="U78" s="428"/>
      <c r="V78" s="426">
        <f t="shared" si="30"/>
        <v>455.770372093988</v>
      </c>
      <c r="W78" s="426">
        <f t="shared" si="30"/>
        <v>463.326276094004</v>
      </c>
      <c r="X78" s="426">
        <f t="shared" si="30"/>
        <v>458.947951876941</v>
      </c>
      <c r="Y78" s="462"/>
      <c r="Z78" s="463"/>
      <c r="AA78" s="456"/>
      <c r="AC78" s="21"/>
      <c r="AD78" s="21"/>
      <c r="AE78" s="440"/>
      <c r="AF78" s="440"/>
      <c r="AG78" s="440"/>
      <c r="AH78" s="440"/>
      <c r="AI78" s="440"/>
      <c r="AJ78" s="440"/>
    </row>
    <row r="79" ht="19.5" customHeight="1" spans="1:36">
      <c r="A79" s="380"/>
      <c r="B79" s="380"/>
      <c r="C79" s="380"/>
      <c r="D79" s="290">
        <v>15944</v>
      </c>
      <c r="E79" s="290">
        <v>46308</v>
      </c>
      <c r="F79" s="290">
        <v>56640</v>
      </c>
      <c r="G79" s="290">
        <v>6038</v>
      </c>
      <c r="H79" s="290">
        <v>24828</v>
      </c>
      <c r="I79" s="291">
        <v>38300</v>
      </c>
      <c r="J79" s="395">
        <f>((ABS(H79)+ABS(I79))/2)*'LHKS SEISMO'!$S$13</f>
        <v>0.0752544403076172</v>
      </c>
      <c r="K79" s="395">
        <f>((ABS(D79)+ABS(E79))/2)*'LHKS SEISMO'!$S$13</f>
        <v>0.0742101669311523</v>
      </c>
      <c r="L79" s="486">
        <f>((ABS(F79)+ABS(G79))/2)*'LHKS SEISMO'!$S$13</f>
        <v>0.0747179985046387</v>
      </c>
      <c r="M79" s="400"/>
      <c r="N79" s="400"/>
      <c r="O79" s="397"/>
      <c r="P79" s="489"/>
      <c r="Q79" s="400"/>
      <c r="R79" s="397"/>
      <c r="S79" s="427"/>
      <c r="T79" s="427"/>
      <c r="U79" s="428"/>
      <c r="V79" s="426">
        <f t="shared" si="30"/>
        <v>462.198747783924</v>
      </c>
      <c r="W79" s="426">
        <f t="shared" si="30"/>
        <v>455.785015318795</v>
      </c>
      <c r="X79" s="426">
        <f t="shared" si="30"/>
        <v>458.904022202522</v>
      </c>
      <c r="Y79" s="462"/>
      <c r="Z79" s="463"/>
      <c r="AA79" s="456"/>
      <c r="AC79" s="21"/>
      <c r="AD79" s="21"/>
      <c r="AE79" s="440"/>
      <c r="AF79" s="440"/>
      <c r="AG79" s="440"/>
      <c r="AH79" s="440"/>
      <c r="AI79" s="440"/>
      <c r="AJ79" s="440"/>
    </row>
    <row r="80" ht="19.5" customHeight="1" spans="1:36">
      <c r="A80" s="382"/>
      <c r="B80" s="382"/>
      <c r="C80" s="382"/>
      <c r="D80" s="294">
        <v>16885</v>
      </c>
      <c r="E80" s="294">
        <v>46115</v>
      </c>
      <c r="F80" s="294">
        <v>55166</v>
      </c>
      <c r="G80" s="294">
        <v>5904</v>
      </c>
      <c r="H80" s="294">
        <v>23826</v>
      </c>
      <c r="I80" s="295">
        <v>38200</v>
      </c>
      <c r="J80" s="490">
        <f>((ABS(H80)+ABS(I80))/2)*'LHKS SEISMO'!$S$13</f>
        <v>0.0739407539367676</v>
      </c>
      <c r="K80" s="491">
        <f>((ABS(D80)+ABS(E80))/2)*'LHKS SEISMO'!$S$13</f>
        <v>0.0751018524169922</v>
      </c>
      <c r="L80" s="492">
        <f>((ABS(F80)+ABS(G80))/2)*'LHKS SEISMO'!$S$13</f>
        <v>0.0728011131286621</v>
      </c>
      <c r="M80" s="404"/>
      <c r="N80" s="404"/>
      <c r="O80" s="403"/>
      <c r="P80" s="493"/>
      <c r="Q80" s="404"/>
      <c r="R80" s="403"/>
      <c r="S80" s="430"/>
      <c r="T80" s="430"/>
      <c r="U80" s="431"/>
      <c r="V80" s="426">
        <f t="shared" si="30"/>
        <v>454.13033091569</v>
      </c>
      <c r="W80" s="426">
        <f t="shared" si="30"/>
        <v>461.261581396326</v>
      </c>
      <c r="X80" s="426">
        <f t="shared" si="30"/>
        <v>447.130869458311</v>
      </c>
      <c r="Y80" s="494"/>
      <c r="Z80" s="495"/>
      <c r="AA80" s="496"/>
      <c r="AC80" s="21"/>
      <c r="AD80" s="21"/>
      <c r="AE80" s="440"/>
      <c r="AF80" s="440"/>
      <c r="AG80" s="440"/>
      <c r="AH80" s="440"/>
      <c r="AI80" s="440"/>
      <c r="AJ80" s="440"/>
    </row>
    <row r="81" ht="19.5" customHeight="1" spans="1:36">
      <c r="A81" s="440"/>
      <c r="B81" s="440"/>
      <c r="C81" s="440"/>
      <c r="D81" s="440"/>
      <c r="E81" s="440"/>
      <c r="F81" s="440"/>
      <c r="G81" s="440"/>
      <c r="H81" s="440"/>
      <c r="I81" s="440"/>
      <c r="J81" s="440"/>
      <c r="K81" s="440"/>
      <c r="L81" s="440"/>
      <c r="M81" s="440"/>
      <c r="N81" s="440"/>
      <c r="O81" s="440"/>
      <c r="P81" s="21"/>
      <c r="Q81" s="21"/>
      <c r="R81" s="21"/>
      <c r="S81" s="21"/>
      <c r="T81" s="21"/>
      <c r="U81" s="21"/>
      <c r="V81" s="21"/>
      <c r="W81" s="21"/>
      <c r="X81" s="21"/>
      <c r="AC81" s="440"/>
      <c r="AD81" s="440"/>
      <c r="AE81" s="440"/>
      <c r="AF81" s="440"/>
      <c r="AG81" s="440"/>
      <c r="AH81" s="440"/>
      <c r="AI81" s="478"/>
      <c r="AJ81" s="478"/>
    </row>
    <row r="82" ht="19.5" customHeight="1" spans="1:36">
      <c r="A82" s="440"/>
      <c r="B82" s="297" t="s">
        <v>106</v>
      </c>
      <c r="C82" s="297"/>
      <c r="D82" s="297" t="str">
        <f>IF('INPUT PARAMETER'!C97='INPUT PARAMETER'!E97,"",'INPUT PARAMETER'!F97)</f>
        <v>: 1. Husnul Kamal Zega, S.Si, M.Kom  </v>
      </c>
      <c r="E82" s="440"/>
      <c r="F82" s="440"/>
      <c r="G82" s="440"/>
      <c r="H82" s="440"/>
      <c r="I82" s="440"/>
      <c r="J82" s="440"/>
      <c r="K82" s="440"/>
      <c r="L82" s="440"/>
      <c r="M82" s="440"/>
      <c r="N82" s="440"/>
      <c r="O82" s="440"/>
      <c r="P82" s="21"/>
      <c r="Q82" s="21"/>
      <c r="R82" s="21"/>
      <c r="S82" s="21"/>
      <c r="T82" s="21"/>
      <c r="U82" s="21"/>
      <c r="V82" s="21"/>
      <c r="W82" s="21"/>
      <c r="X82" s="21"/>
      <c r="AC82" s="440"/>
      <c r="AD82" s="440"/>
      <c r="AE82" s="440"/>
      <c r="AF82" s="440"/>
      <c r="AG82" s="440"/>
      <c r="AH82" s="440"/>
      <c r="AI82" s="478"/>
      <c r="AJ82" s="478"/>
    </row>
    <row r="83" ht="19.5" customHeight="1" spans="1:36">
      <c r="A83" s="440"/>
      <c r="B83" s="297"/>
      <c r="C83" s="297"/>
      <c r="D83" s="297" t="str">
        <f>IF('INPUT PARAMETER'!C98='INPUT PARAMETER'!E98,"",'INPUT PARAMETER'!F98)</f>
        <v>  2. Dr.-Ing. Benyamin Heryanto Rusanto, S.Si, M.Si</v>
      </c>
      <c r="E83" s="440"/>
      <c r="F83" s="440"/>
      <c r="G83" s="440"/>
      <c r="H83" s="440"/>
      <c r="I83" s="440"/>
      <c r="J83" s="440"/>
      <c r="K83" s="440"/>
      <c r="L83" s="440"/>
      <c r="M83" s="440"/>
      <c r="N83" s="440"/>
      <c r="O83" s="440"/>
      <c r="P83" s="21"/>
      <c r="Q83" s="21"/>
      <c r="R83" s="21"/>
      <c r="S83" s="21"/>
      <c r="T83" s="21"/>
      <c r="U83" s="21"/>
      <c r="V83" s="21"/>
      <c r="W83" s="21"/>
      <c r="X83" s="21"/>
      <c r="AC83" s="440"/>
      <c r="AD83" s="440"/>
      <c r="AE83" s="440"/>
      <c r="AF83" s="440"/>
      <c r="AG83" s="440"/>
      <c r="AH83" s="440"/>
      <c r="AI83" s="478"/>
      <c r="AJ83" s="478"/>
    </row>
    <row r="84" ht="19.5" customHeight="1" spans="1:36">
      <c r="A84" s="440"/>
      <c r="B84" s="297"/>
      <c r="C84" s="297"/>
      <c r="D84" s="297" t="str">
        <f>IF('INPUT PARAMETER'!C99='INPUT PARAMETER'!E99,"",'INPUT PARAMETER'!F99)</f>
        <v/>
      </c>
      <c r="E84" s="440"/>
      <c r="F84" s="440"/>
      <c r="G84" s="440"/>
      <c r="H84" s="440"/>
      <c r="I84" s="440"/>
      <c r="J84" s="440"/>
      <c r="K84" s="440"/>
      <c r="L84" s="440"/>
      <c r="M84" s="440"/>
      <c r="N84" s="440"/>
      <c r="O84" s="440"/>
      <c r="P84" s="21"/>
      <c r="Q84" s="21"/>
      <c r="R84" s="21"/>
      <c r="S84" s="21"/>
      <c r="T84" s="21"/>
      <c r="U84" s="21"/>
      <c r="V84" s="21"/>
      <c r="W84" s="21"/>
      <c r="X84" s="21"/>
      <c r="AC84" s="440"/>
      <c r="AD84" s="440"/>
      <c r="AE84" s="440"/>
      <c r="AF84" s="440"/>
      <c r="AG84" s="440"/>
      <c r="AH84" s="440"/>
      <c r="AI84" s="478"/>
      <c r="AJ84" s="478"/>
    </row>
    <row r="85" ht="19.5" customHeight="1" spans="1:36">
      <c r="A85" s="440"/>
      <c r="B85" s="297"/>
      <c r="C85" s="297"/>
      <c r="D85" s="297" t="str">
        <f>IF('INPUT PARAMETER'!C100='INPUT PARAMETER'!E100,"",'INPUT PARAMETER'!F100)</f>
        <v/>
      </c>
      <c r="E85" s="440"/>
      <c r="F85" s="440"/>
      <c r="G85" s="440"/>
      <c r="H85" s="440"/>
      <c r="I85" s="440" t="s">
        <v>181</v>
      </c>
      <c r="J85" s="440"/>
      <c r="K85" s="440"/>
      <c r="L85" s="440"/>
      <c r="M85" s="440"/>
      <c r="N85" s="440"/>
      <c r="O85" s="440"/>
      <c r="P85" s="21"/>
      <c r="Q85" s="21"/>
      <c r="R85" s="21"/>
      <c r="S85" s="21"/>
      <c r="T85" s="21"/>
      <c r="U85" s="21"/>
      <c r="V85" s="21"/>
      <c r="W85" s="21"/>
      <c r="X85" s="21"/>
      <c r="AC85" s="440"/>
      <c r="AD85" s="440"/>
      <c r="AE85" s="440"/>
      <c r="AF85" s="440"/>
      <c r="AG85" s="440"/>
      <c r="AH85" s="440"/>
      <c r="AI85" s="478"/>
      <c r="AJ85" s="478"/>
    </row>
    <row r="86" ht="19.5" customHeight="1" spans="1:36">
      <c r="A86" s="440"/>
      <c r="B86" s="297" t="s">
        <v>182</v>
      </c>
      <c r="C86" s="297"/>
      <c r="D86" s="297" t="str">
        <f>IF('INPUT PARAMETER'!C97='INPUT PARAMETER'!E97,"",'INPUT PARAMETER'!F97)</f>
        <v>: 1. Husnul Kamal Zega, S.Si, M.Kom  </v>
      </c>
      <c r="E86" s="440"/>
      <c r="F86" s="440"/>
      <c r="G86" s="440"/>
      <c r="H86" s="440"/>
      <c r="I86" s="440"/>
      <c r="J86" s="440"/>
      <c r="K86" s="440"/>
      <c r="L86" s="440"/>
      <c r="M86" s="440"/>
      <c r="N86" s="440"/>
      <c r="O86" s="440"/>
      <c r="P86" s="21"/>
      <c r="Q86" s="21"/>
      <c r="R86" s="21"/>
      <c r="S86" s="21"/>
      <c r="T86" s="21"/>
      <c r="U86" s="21"/>
      <c r="V86" s="21"/>
      <c r="W86" s="21"/>
      <c r="X86" s="21"/>
      <c r="AC86" s="440"/>
      <c r="AD86" s="440"/>
      <c r="AE86" s="440"/>
      <c r="AF86" s="440"/>
      <c r="AG86" s="440"/>
      <c r="AH86" s="440"/>
      <c r="AI86" s="478"/>
      <c r="AJ86" s="478"/>
    </row>
    <row r="87" ht="19.5" customHeight="1" spans="1:36">
      <c r="A87" s="440"/>
      <c r="B87" s="297"/>
      <c r="C87" s="297"/>
      <c r="D87" s="297" t="str">
        <f>IF('INPUT PARAMETER'!C98='INPUT PARAMETER'!E98,"",'INPUT PARAMETER'!F98)</f>
        <v>  2. Dr.-Ing. Benyamin Heryanto Rusanto, S.Si, M.Si</v>
      </c>
      <c r="E87" s="440"/>
      <c r="F87" s="440"/>
      <c r="G87" s="440"/>
      <c r="H87" s="440"/>
      <c r="I87" s="440"/>
      <c r="J87" s="440"/>
      <c r="K87" s="440"/>
      <c r="L87" s="440"/>
      <c r="M87" s="440"/>
      <c r="N87" s="440"/>
      <c r="O87" s="440"/>
      <c r="P87" s="21"/>
      <c r="Q87" s="21"/>
      <c r="R87" s="21"/>
      <c r="S87" s="21"/>
      <c r="T87" s="21"/>
      <c r="U87" s="21"/>
      <c r="V87" s="21"/>
      <c r="W87" s="21"/>
      <c r="X87" s="21"/>
      <c r="AC87" s="440"/>
      <c r="AD87" s="440"/>
      <c r="AE87" s="440"/>
      <c r="AF87" s="440"/>
      <c r="AG87" s="440"/>
      <c r="AH87" s="440"/>
      <c r="AI87" s="478"/>
      <c r="AJ87" s="478"/>
    </row>
    <row r="88" ht="19.5" customHeight="1" spans="1:36">
      <c r="A88" s="440"/>
      <c r="B88" s="297"/>
      <c r="C88" s="297"/>
      <c r="D88" s="297" t="str">
        <f>IF('INPUT PARAMETER'!C99='INPUT PARAMETER'!E99,"",'INPUT PARAMETER'!F99)</f>
        <v/>
      </c>
      <c r="E88" s="440"/>
      <c r="F88" s="440"/>
      <c r="G88" s="440"/>
      <c r="H88" s="440"/>
      <c r="I88" s="440"/>
      <c r="J88" s="440"/>
      <c r="K88" s="440"/>
      <c r="L88" s="440"/>
      <c r="M88" s="440"/>
      <c r="N88" s="440"/>
      <c r="O88" s="440"/>
      <c r="P88" s="21"/>
      <c r="Q88" s="21"/>
      <c r="R88" s="21"/>
      <c r="S88" s="21"/>
      <c r="T88" s="21"/>
      <c r="U88" s="21"/>
      <c r="V88" s="21"/>
      <c r="W88" s="21"/>
      <c r="X88" s="21"/>
      <c r="AC88" s="440"/>
      <c r="AD88" s="440"/>
      <c r="AE88" s="440"/>
      <c r="AF88" s="440"/>
      <c r="AG88" s="440"/>
      <c r="AH88" s="440"/>
      <c r="AI88" s="478"/>
      <c r="AJ88" s="478"/>
    </row>
    <row r="89" ht="19.5" customHeight="1" spans="1:36">
      <c r="A89" s="440"/>
      <c r="B89" s="297"/>
      <c r="C89" s="297"/>
      <c r="D89" s="297" t="str">
        <f>IF('INPUT PARAMETER'!C100='INPUT PARAMETER'!E100,"",'INPUT PARAMETER'!F100)</f>
        <v/>
      </c>
      <c r="E89" s="440"/>
      <c r="F89" s="440"/>
      <c r="G89" s="440"/>
      <c r="H89" s="440"/>
      <c r="I89" s="440"/>
      <c r="J89" s="440"/>
      <c r="K89" s="440"/>
      <c r="L89" s="440"/>
      <c r="M89" s="440"/>
      <c r="N89" s="440"/>
      <c r="O89" s="440"/>
      <c r="P89" s="21"/>
      <c r="Q89" s="21"/>
      <c r="R89" s="21"/>
      <c r="S89" s="21"/>
      <c r="T89" s="21"/>
      <c r="U89" s="21"/>
      <c r="V89" s="21"/>
      <c r="W89" s="21"/>
      <c r="X89" s="21"/>
      <c r="AC89" s="440"/>
      <c r="AD89" s="440"/>
      <c r="AE89" s="440"/>
      <c r="AF89" s="440"/>
      <c r="AG89" s="440"/>
      <c r="AH89" s="440"/>
      <c r="AI89" s="478"/>
      <c r="AJ89" s="478"/>
    </row>
    <row r="90" ht="19.5" customHeight="1" spans="1:36">
      <c r="A90" s="440"/>
      <c r="B90" s="297" t="s">
        <v>183</v>
      </c>
      <c r="C90" s="297"/>
      <c r="D90" s="297" t="str">
        <f>CONCATENATE(": ",'INPUT PARAMETER'!C58)</f>
        <v>: Faqih Indransyah</v>
      </c>
      <c r="E90" s="440"/>
      <c r="F90" s="440"/>
      <c r="G90" s="440"/>
      <c r="H90" s="440"/>
      <c r="I90" s="440"/>
      <c r="J90" s="440"/>
      <c r="K90" s="440"/>
      <c r="L90" s="440"/>
      <c r="M90" s="440"/>
      <c r="N90" s="440"/>
      <c r="O90" s="440"/>
      <c r="P90" s="21"/>
      <c r="Q90" s="21"/>
      <c r="R90" s="21"/>
      <c r="S90" s="21"/>
      <c r="T90" s="21"/>
      <c r="U90" s="21"/>
      <c r="V90" s="21"/>
      <c r="W90" s="21"/>
      <c r="X90" s="21"/>
      <c r="AC90" s="440"/>
      <c r="AD90" s="440"/>
      <c r="AE90" s="440"/>
      <c r="AF90" s="440"/>
      <c r="AG90" s="440"/>
      <c r="AH90" s="440"/>
      <c r="AI90" s="478"/>
      <c r="AJ90" s="478"/>
    </row>
    <row r="91" ht="19.5" customHeight="1" spans="1:36">
      <c r="A91" s="440"/>
      <c r="B91" s="440"/>
      <c r="C91" s="440"/>
      <c r="D91" s="440"/>
      <c r="E91" s="440"/>
      <c r="F91" s="440"/>
      <c r="G91" s="440"/>
      <c r="H91" s="440"/>
      <c r="I91" s="440"/>
      <c r="J91" s="440"/>
      <c r="K91" s="440"/>
      <c r="L91" s="440"/>
      <c r="M91" s="440"/>
      <c r="N91" s="440"/>
      <c r="O91" s="440"/>
      <c r="P91" s="21"/>
      <c r="Q91" s="21"/>
      <c r="R91" s="21"/>
      <c r="S91" s="21"/>
      <c r="T91" s="21"/>
      <c r="U91" s="21"/>
      <c r="V91" s="21"/>
      <c r="W91" s="21"/>
      <c r="X91" s="21"/>
      <c r="AC91" s="440"/>
      <c r="AD91" s="440"/>
      <c r="AE91" s="440"/>
      <c r="AF91" s="440"/>
      <c r="AG91" s="440"/>
      <c r="AH91" s="440"/>
      <c r="AI91" s="478"/>
      <c r="AJ91" s="478"/>
    </row>
    <row r="92" ht="19.5" customHeight="1" spans="1:36">
      <c r="A92" s="440"/>
      <c r="B92" s="440"/>
      <c r="C92" s="440"/>
      <c r="D92" s="440"/>
      <c r="E92" s="440"/>
      <c r="F92" s="440"/>
      <c r="G92" s="440"/>
      <c r="H92" s="440"/>
      <c r="I92" s="440"/>
      <c r="J92" s="440"/>
      <c r="K92" s="440"/>
      <c r="L92" s="440"/>
      <c r="M92" s="440"/>
      <c r="N92" s="440"/>
      <c r="O92" s="440"/>
      <c r="P92" s="21"/>
      <c r="Q92" s="21"/>
      <c r="R92" s="21"/>
      <c r="S92" s="21"/>
      <c r="T92" s="21"/>
      <c r="U92" s="21"/>
      <c r="V92" s="21"/>
      <c r="W92" s="21"/>
      <c r="X92" s="21"/>
      <c r="AC92" s="440"/>
      <c r="AD92" s="440"/>
      <c r="AE92" s="440"/>
      <c r="AF92" s="440"/>
      <c r="AG92" s="440"/>
      <c r="AH92" s="440"/>
      <c r="AI92" s="478"/>
      <c r="AJ92" s="478"/>
    </row>
    <row r="93" ht="19.5" customHeight="1" spans="1:36">
      <c r="A93" s="440"/>
      <c r="B93" s="440"/>
      <c r="C93" s="440"/>
      <c r="D93" s="440"/>
      <c r="E93" s="440"/>
      <c r="F93" s="440"/>
      <c r="G93" s="440"/>
      <c r="H93" s="440"/>
      <c r="I93" s="440"/>
      <c r="J93" s="440"/>
      <c r="K93" s="440"/>
      <c r="L93" s="440"/>
      <c r="M93" s="440"/>
      <c r="N93" s="440"/>
      <c r="O93" s="440"/>
      <c r="P93" s="21"/>
      <c r="Q93" s="21"/>
      <c r="R93" s="21"/>
      <c r="S93" s="21"/>
      <c r="T93" s="21"/>
      <c r="U93" s="21"/>
      <c r="V93" s="21"/>
      <c r="W93" s="21"/>
      <c r="X93" s="21"/>
      <c r="AC93" s="440"/>
      <c r="AD93" s="440"/>
      <c r="AE93" s="440"/>
      <c r="AF93" s="440"/>
      <c r="AG93" s="440"/>
      <c r="AH93" s="440"/>
      <c r="AI93" s="478"/>
      <c r="AJ93" s="478"/>
    </row>
    <row r="94" ht="19.5" customHeight="1" spans="1:36">
      <c r="A94" s="440"/>
      <c r="B94" s="440"/>
      <c r="C94" s="440"/>
      <c r="D94" s="440"/>
      <c r="E94" s="440"/>
      <c r="F94" s="440"/>
      <c r="G94" s="440"/>
      <c r="H94" s="440"/>
      <c r="I94" s="440"/>
      <c r="J94" s="440"/>
      <c r="K94" s="440"/>
      <c r="L94" s="440"/>
      <c r="M94" s="440"/>
      <c r="N94" s="440"/>
      <c r="O94" s="440"/>
      <c r="P94" s="21"/>
      <c r="Q94" s="21"/>
      <c r="R94" s="21"/>
      <c r="S94" s="21"/>
      <c r="T94" s="21"/>
      <c r="U94" s="21"/>
      <c r="V94" s="21"/>
      <c r="W94" s="21"/>
      <c r="X94" s="21"/>
      <c r="AC94" s="440"/>
      <c r="AD94" s="440"/>
      <c r="AE94" s="440"/>
      <c r="AF94" s="440"/>
      <c r="AG94" s="440"/>
      <c r="AH94" s="440"/>
      <c r="AI94" s="478"/>
      <c r="AJ94" s="478"/>
    </row>
    <row r="95" ht="19.5" customHeight="1" spans="1:36">
      <c r="A95" s="440"/>
      <c r="B95" s="440"/>
      <c r="C95" s="440"/>
      <c r="D95" s="440"/>
      <c r="E95" s="440"/>
      <c r="F95" s="440"/>
      <c r="G95" s="440"/>
      <c r="H95" s="440"/>
      <c r="I95" s="440"/>
      <c r="J95" s="440"/>
      <c r="K95" s="440"/>
      <c r="L95" s="440"/>
      <c r="M95" s="440"/>
      <c r="N95" s="440"/>
      <c r="O95" s="440"/>
      <c r="P95" s="21"/>
      <c r="Q95" s="21"/>
      <c r="R95" s="21"/>
      <c r="S95" s="21"/>
      <c r="T95" s="21"/>
      <c r="U95" s="21"/>
      <c r="V95" s="21"/>
      <c r="W95" s="21"/>
      <c r="X95" s="21"/>
      <c r="AC95" s="440"/>
      <c r="AD95" s="440"/>
      <c r="AE95" s="440"/>
      <c r="AF95" s="440"/>
      <c r="AG95" s="440"/>
      <c r="AH95" s="440"/>
      <c r="AI95" s="478"/>
      <c r="AJ95" s="478"/>
    </row>
    <row r="96" ht="19.5" customHeight="1" spans="1:36">
      <c r="A96" s="440"/>
      <c r="B96" s="440"/>
      <c r="C96" s="440"/>
      <c r="D96" s="440"/>
      <c r="E96" s="440"/>
      <c r="F96" s="440"/>
      <c r="G96" s="440"/>
      <c r="H96" s="440"/>
      <c r="I96" s="440"/>
      <c r="J96" s="440"/>
      <c r="K96" s="440"/>
      <c r="L96" s="440"/>
      <c r="M96" s="440"/>
      <c r="N96" s="440"/>
      <c r="O96" s="440"/>
      <c r="P96" s="21"/>
      <c r="Q96" s="21"/>
      <c r="R96" s="21"/>
      <c r="S96" s="21"/>
      <c r="T96" s="21"/>
      <c r="U96" s="21"/>
      <c r="V96" s="21"/>
      <c r="W96" s="21"/>
      <c r="X96" s="21"/>
      <c r="AC96" s="440"/>
      <c r="AD96" s="440"/>
      <c r="AE96" s="440"/>
      <c r="AF96" s="440"/>
      <c r="AG96" s="440"/>
      <c r="AH96" s="440"/>
      <c r="AI96" s="478"/>
      <c r="AJ96" s="478"/>
    </row>
    <row r="97" ht="19.5" customHeight="1" spans="1:36">
      <c r="A97" s="440"/>
      <c r="B97" s="440"/>
      <c r="C97" s="440"/>
      <c r="D97" s="440"/>
      <c r="E97" s="440"/>
      <c r="F97" s="440"/>
      <c r="G97" s="440"/>
      <c r="H97" s="440"/>
      <c r="I97" s="440"/>
      <c r="J97" s="440"/>
      <c r="K97" s="440"/>
      <c r="L97" s="440"/>
      <c r="M97" s="440"/>
      <c r="N97" s="440"/>
      <c r="O97" s="440"/>
      <c r="P97" s="21"/>
      <c r="Q97" s="21"/>
      <c r="R97" s="21"/>
      <c r="S97" s="21"/>
      <c r="T97" s="21"/>
      <c r="U97" s="21"/>
      <c r="V97" s="21"/>
      <c r="W97" s="21"/>
      <c r="X97" s="21"/>
      <c r="AC97" s="440"/>
      <c r="AD97" s="440"/>
      <c r="AE97" s="440"/>
      <c r="AF97" s="440"/>
      <c r="AG97" s="440"/>
      <c r="AH97" s="440"/>
      <c r="AI97" s="478"/>
      <c r="AJ97" s="478"/>
    </row>
    <row r="98" ht="19.5" customHeight="1" spans="1:36">
      <c r="A98" s="440"/>
      <c r="B98" s="440"/>
      <c r="C98" s="440"/>
      <c r="D98" s="440"/>
      <c r="E98" s="440"/>
      <c r="F98" s="440"/>
      <c r="G98" s="440"/>
      <c r="H98" s="440"/>
      <c r="I98" s="440"/>
      <c r="J98" s="440"/>
      <c r="K98" s="440"/>
      <c r="L98" s="440"/>
      <c r="M98" s="440"/>
      <c r="N98" s="440"/>
      <c r="O98" s="440"/>
      <c r="P98" s="21"/>
      <c r="Q98" s="21"/>
      <c r="R98" s="21"/>
      <c r="S98" s="21"/>
      <c r="T98" s="21"/>
      <c r="U98" s="21"/>
      <c r="V98" s="21"/>
      <c r="W98" s="21"/>
      <c r="X98" s="21"/>
      <c r="AC98" s="440"/>
      <c r="AD98" s="440"/>
      <c r="AE98" s="440"/>
      <c r="AF98" s="440"/>
      <c r="AG98" s="440"/>
      <c r="AH98" s="440"/>
      <c r="AI98" s="478"/>
      <c r="AJ98" s="478"/>
    </row>
    <row r="99" ht="19.5" customHeight="1" spans="1:36">
      <c r="A99" s="440"/>
      <c r="B99" s="440"/>
      <c r="C99" s="440"/>
      <c r="D99" s="440"/>
      <c r="E99" s="440"/>
      <c r="F99" s="440"/>
      <c r="G99" s="440"/>
      <c r="H99" s="440"/>
      <c r="I99" s="440"/>
      <c r="J99" s="440"/>
      <c r="K99" s="440"/>
      <c r="L99" s="440"/>
      <c r="M99" s="440"/>
      <c r="N99" s="440"/>
      <c r="O99" s="440"/>
      <c r="P99" s="21"/>
      <c r="Q99" s="21"/>
      <c r="R99" s="21"/>
      <c r="S99" s="21"/>
      <c r="T99" s="21"/>
      <c r="U99" s="21"/>
      <c r="V99" s="21"/>
      <c r="W99" s="21"/>
      <c r="X99" s="21"/>
      <c r="AC99" s="440"/>
      <c r="AD99" s="440"/>
      <c r="AE99" s="440"/>
      <c r="AF99" s="440"/>
      <c r="AG99" s="440"/>
      <c r="AH99" s="440"/>
      <c r="AI99" s="478"/>
      <c r="AJ99" s="478"/>
    </row>
    <row r="100" ht="19.5" customHeight="1" spans="1:36">
      <c r="A100" s="440"/>
      <c r="B100" s="440"/>
      <c r="C100" s="440"/>
      <c r="D100" s="440"/>
      <c r="E100" s="440"/>
      <c r="F100" s="440"/>
      <c r="G100" s="440"/>
      <c r="H100" s="440"/>
      <c r="I100" s="440"/>
      <c r="J100" s="440"/>
      <c r="K100" s="440"/>
      <c r="L100" s="440"/>
      <c r="M100" s="440"/>
      <c r="N100" s="440"/>
      <c r="O100" s="440"/>
      <c r="P100" s="21"/>
      <c r="Q100" s="21"/>
      <c r="R100" s="21"/>
      <c r="S100" s="21"/>
      <c r="T100" s="21"/>
      <c r="U100" s="21"/>
      <c r="V100" s="21"/>
      <c r="W100" s="21"/>
      <c r="X100" s="21"/>
      <c r="AC100" s="440"/>
      <c r="AD100" s="440"/>
      <c r="AE100" s="440"/>
      <c r="AF100" s="440"/>
      <c r="AG100" s="440"/>
      <c r="AH100" s="440"/>
      <c r="AI100" s="478"/>
      <c r="AJ100" s="478"/>
    </row>
    <row r="101" ht="19.5" customHeight="1" spans="1:36">
      <c r="A101" s="440"/>
      <c r="B101" s="440"/>
      <c r="C101" s="440"/>
      <c r="D101" s="440"/>
      <c r="E101" s="440"/>
      <c r="F101" s="440"/>
      <c r="G101" s="440"/>
      <c r="H101" s="440"/>
      <c r="I101" s="440"/>
      <c r="J101" s="440"/>
      <c r="K101" s="440"/>
      <c r="L101" s="440"/>
      <c r="M101" s="440"/>
      <c r="N101" s="440"/>
      <c r="O101" s="440"/>
      <c r="P101" s="21"/>
      <c r="Q101" s="21"/>
      <c r="R101" s="21"/>
      <c r="S101" s="21"/>
      <c r="T101" s="21"/>
      <c r="U101" s="21"/>
      <c r="V101" s="21"/>
      <c r="W101" s="21"/>
      <c r="X101" s="21"/>
      <c r="AC101" s="440"/>
      <c r="AD101" s="440"/>
      <c r="AE101" s="440"/>
      <c r="AF101" s="440"/>
      <c r="AG101" s="440"/>
      <c r="AH101" s="440"/>
      <c r="AI101" s="478"/>
      <c r="AJ101" s="478"/>
    </row>
    <row r="102" ht="19.5" customHeight="1" spans="1:36">
      <c r="A102" s="440"/>
      <c r="B102" s="440"/>
      <c r="C102" s="440"/>
      <c r="D102" s="440"/>
      <c r="E102" s="440"/>
      <c r="F102" s="440"/>
      <c r="G102" s="440"/>
      <c r="H102" s="440"/>
      <c r="I102" s="440"/>
      <c r="J102" s="440"/>
      <c r="K102" s="440"/>
      <c r="L102" s="440"/>
      <c r="M102" s="440"/>
      <c r="N102" s="440"/>
      <c r="O102" s="440"/>
      <c r="P102" s="21"/>
      <c r="Q102" s="21"/>
      <c r="R102" s="21"/>
      <c r="S102" s="21"/>
      <c r="T102" s="21"/>
      <c r="U102" s="21"/>
      <c r="V102" s="21"/>
      <c r="W102" s="21"/>
      <c r="X102" s="21"/>
      <c r="AC102" s="440"/>
      <c r="AD102" s="440"/>
      <c r="AE102" s="440"/>
      <c r="AF102" s="440"/>
      <c r="AG102" s="440"/>
      <c r="AH102" s="440"/>
      <c r="AI102" s="478"/>
      <c r="AJ102" s="478"/>
    </row>
    <row r="103" ht="19.5" customHeight="1" spans="1:36">
      <c r="A103" s="440"/>
      <c r="B103" s="440"/>
      <c r="C103" s="440"/>
      <c r="D103" s="440"/>
      <c r="E103" s="440"/>
      <c r="F103" s="440"/>
      <c r="G103" s="440"/>
      <c r="H103" s="440"/>
      <c r="I103" s="440"/>
      <c r="J103" s="440"/>
      <c r="K103" s="440"/>
      <c r="L103" s="440"/>
      <c r="M103" s="440"/>
      <c r="N103" s="440"/>
      <c r="O103" s="440"/>
      <c r="P103" s="21"/>
      <c r="Q103" s="21"/>
      <c r="R103" s="21"/>
      <c r="S103" s="21"/>
      <c r="T103" s="21"/>
      <c r="U103" s="21"/>
      <c r="V103" s="21"/>
      <c r="W103" s="21"/>
      <c r="X103" s="21"/>
      <c r="AC103" s="440"/>
      <c r="AD103" s="440"/>
      <c r="AE103" s="440"/>
      <c r="AF103" s="440"/>
      <c r="AG103" s="440"/>
      <c r="AH103" s="440"/>
      <c r="AI103" s="478"/>
      <c r="AJ103" s="478"/>
    </row>
    <row r="104" ht="19.5" customHeight="1" spans="1:36">
      <c r="A104" s="440"/>
      <c r="B104" s="440"/>
      <c r="C104" s="440"/>
      <c r="D104" s="440"/>
      <c r="E104" s="440"/>
      <c r="F104" s="440"/>
      <c r="G104" s="440"/>
      <c r="H104" s="440"/>
      <c r="I104" s="440"/>
      <c r="J104" s="440"/>
      <c r="K104" s="440"/>
      <c r="L104" s="440"/>
      <c r="M104" s="440"/>
      <c r="N104" s="440"/>
      <c r="O104" s="440"/>
      <c r="P104" s="21"/>
      <c r="Q104" s="21"/>
      <c r="R104" s="21"/>
      <c r="S104" s="21"/>
      <c r="T104" s="21"/>
      <c r="U104" s="21"/>
      <c r="V104" s="21"/>
      <c r="W104" s="21"/>
      <c r="X104" s="21"/>
      <c r="AC104" s="440"/>
      <c r="AD104" s="440"/>
      <c r="AE104" s="440"/>
      <c r="AF104" s="440"/>
      <c r="AG104" s="440"/>
      <c r="AH104" s="440"/>
      <c r="AI104" s="478"/>
      <c r="AJ104" s="478"/>
    </row>
    <row r="105" ht="19.5" customHeight="1" spans="1:36">
      <c r="A105" s="440"/>
      <c r="B105" s="440"/>
      <c r="C105" s="440"/>
      <c r="D105" s="440"/>
      <c r="E105" s="440"/>
      <c r="F105" s="440"/>
      <c r="G105" s="440"/>
      <c r="H105" s="440"/>
      <c r="I105" s="440"/>
      <c r="J105" s="440"/>
      <c r="K105" s="440"/>
      <c r="L105" s="440"/>
      <c r="M105" s="440"/>
      <c r="N105" s="440"/>
      <c r="O105" s="440"/>
      <c r="P105" s="21"/>
      <c r="Q105" s="21"/>
      <c r="R105" s="21"/>
      <c r="S105" s="21"/>
      <c r="T105" s="21"/>
      <c r="U105" s="21"/>
      <c r="V105" s="21"/>
      <c r="W105" s="21"/>
      <c r="X105" s="21"/>
      <c r="AC105" s="440"/>
      <c r="AD105" s="440"/>
      <c r="AE105" s="440"/>
      <c r="AF105" s="440"/>
      <c r="AG105" s="440"/>
      <c r="AH105" s="440"/>
      <c r="AI105" s="478"/>
      <c r="AJ105" s="478"/>
    </row>
    <row r="106" ht="19.5" customHeight="1" spans="1:36">
      <c r="A106" s="440"/>
      <c r="B106" s="440"/>
      <c r="C106" s="440"/>
      <c r="D106" s="440"/>
      <c r="E106" s="440"/>
      <c r="F106" s="440"/>
      <c r="G106" s="440"/>
      <c r="H106" s="440"/>
      <c r="I106" s="440"/>
      <c r="J106" s="440"/>
      <c r="K106" s="440"/>
      <c r="L106" s="440"/>
      <c r="M106" s="440"/>
      <c r="N106" s="440"/>
      <c r="O106" s="440"/>
      <c r="P106" s="21"/>
      <c r="Q106" s="21"/>
      <c r="R106" s="21"/>
      <c r="S106" s="21"/>
      <c r="T106" s="21"/>
      <c r="U106" s="21"/>
      <c r="V106" s="21"/>
      <c r="W106" s="21"/>
      <c r="X106" s="21"/>
      <c r="AC106" s="440"/>
      <c r="AD106" s="440"/>
      <c r="AE106" s="440"/>
      <c r="AF106" s="440"/>
      <c r="AG106" s="440"/>
      <c r="AH106" s="440"/>
      <c r="AI106" s="478"/>
      <c r="AJ106" s="478"/>
    </row>
    <row r="107" ht="19.5" customHeight="1" spans="1:36">
      <c r="A107" s="440"/>
      <c r="B107" s="440"/>
      <c r="C107" s="440"/>
      <c r="D107" s="440"/>
      <c r="E107" s="440"/>
      <c r="F107" s="440"/>
      <c r="G107" s="440"/>
      <c r="H107" s="440"/>
      <c r="I107" s="440"/>
      <c r="J107" s="440"/>
      <c r="K107" s="440"/>
      <c r="L107" s="440"/>
      <c r="M107" s="440"/>
      <c r="N107" s="440"/>
      <c r="O107" s="440"/>
      <c r="P107" s="21"/>
      <c r="Q107" s="21"/>
      <c r="R107" s="21"/>
      <c r="S107" s="21"/>
      <c r="T107" s="21"/>
      <c r="U107" s="21"/>
      <c r="V107" s="21"/>
      <c r="W107" s="21"/>
      <c r="X107" s="21"/>
      <c r="AC107" s="440"/>
      <c r="AD107" s="440"/>
      <c r="AE107" s="440"/>
      <c r="AF107" s="440"/>
      <c r="AG107" s="440"/>
      <c r="AH107" s="440"/>
      <c r="AI107" s="478"/>
      <c r="AJ107" s="478"/>
    </row>
    <row r="108" ht="19.5" customHeight="1" spans="1:36">
      <c r="A108" s="440"/>
      <c r="B108" s="440"/>
      <c r="C108" s="440"/>
      <c r="D108" s="440"/>
      <c r="E108" s="440"/>
      <c r="F108" s="440"/>
      <c r="G108" s="440"/>
      <c r="H108" s="440"/>
      <c r="I108" s="440"/>
      <c r="J108" s="440"/>
      <c r="K108" s="440"/>
      <c r="L108" s="440"/>
      <c r="M108" s="440"/>
      <c r="N108" s="440"/>
      <c r="O108" s="440"/>
      <c r="P108" s="21"/>
      <c r="Q108" s="21"/>
      <c r="R108" s="21"/>
      <c r="S108" s="21"/>
      <c r="T108" s="21"/>
      <c r="U108" s="21"/>
      <c r="V108" s="21"/>
      <c r="W108" s="21"/>
      <c r="X108" s="21"/>
      <c r="AC108" s="440"/>
      <c r="AD108" s="440"/>
      <c r="AE108" s="440"/>
      <c r="AF108" s="440"/>
      <c r="AG108" s="440"/>
      <c r="AH108" s="440"/>
      <c r="AI108" s="478"/>
      <c r="AJ108" s="478"/>
    </row>
    <row r="109" ht="19.5" customHeight="1" spans="1:36">
      <c r="A109" s="440"/>
      <c r="B109" s="440"/>
      <c r="C109" s="440"/>
      <c r="D109" s="440"/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21"/>
      <c r="Q109" s="21"/>
      <c r="R109" s="21"/>
      <c r="S109" s="21"/>
      <c r="T109" s="21"/>
      <c r="U109" s="21"/>
      <c r="V109" s="21"/>
      <c r="W109" s="21"/>
      <c r="X109" s="21"/>
      <c r="AC109" s="440"/>
      <c r="AD109" s="440"/>
      <c r="AE109" s="440"/>
      <c r="AF109" s="440"/>
      <c r="AG109" s="440"/>
      <c r="AH109" s="440"/>
      <c r="AI109" s="478"/>
      <c r="AJ109" s="478"/>
    </row>
    <row r="110" ht="19.5" customHeight="1" spans="1:36">
      <c r="A110" s="440"/>
      <c r="B110" s="440"/>
      <c r="C110" s="440"/>
      <c r="D110" s="440"/>
      <c r="E110" s="440"/>
      <c r="F110" s="440"/>
      <c r="G110" s="440"/>
      <c r="H110" s="440"/>
      <c r="I110" s="440"/>
      <c r="J110" s="440"/>
      <c r="K110" s="440"/>
      <c r="L110" s="440"/>
      <c r="M110" s="440"/>
      <c r="N110" s="440"/>
      <c r="O110" s="440"/>
      <c r="P110" s="21"/>
      <c r="Q110" s="21"/>
      <c r="R110" s="21"/>
      <c r="S110" s="21"/>
      <c r="T110" s="21"/>
      <c r="U110" s="21"/>
      <c r="V110" s="21"/>
      <c r="W110" s="21"/>
      <c r="X110" s="21"/>
      <c r="AC110" s="440"/>
      <c r="AD110" s="440"/>
      <c r="AE110" s="440"/>
      <c r="AF110" s="440"/>
      <c r="AG110" s="440"/>
      <c r="AH110" s="440"/>
      <c r="AI110" s="478"/>
      <c r="AJ110" s="478"/>
    </row>
    <row r="111" ht="19.5" customHeight="1" spans="1:36">
      <c r="A111" s="440"/>
      <c r="B111" s="440"/>
      <c r="C111" s="440"/>
      <c r="D111" s="440"/>
      <c r="E111" s="440"/>
      <c r="F111" s="440"/>
      <c r="G111" s="440"/>
      <c r="H111" s="440"/>
      <c r="I111" s="440"/>
      <c r="J111" s="440"/>
      <c r="K111" s="440"/>
      <c r="L111" s="440"/>
      <c r="M111" s="440"/>
      <c r="N111" s="440"/>
      <c r="O111" s="440"/>
      <c r="P111" s="21"/>
      <c r="Q111" s="21"/>
      <c r="R111" s="21"/>
      <c r="S111" s="21"/>
      <c r="T111" s="21"/>
      <c r="U111" s="21"/>
      <c r="V111" s="21"/>
      <c r="W111" s="21"/>
      <c r="X111" s="21"/>
      <c r="AC111" s="440"/>
      <c r="AD111" s="440"/>
      <c r="AE111" s="440"/>
      <c r="AF111" s="440"/>
      <c r="AG111" s="440"/>
      <c r="AH111" s="440"/>
      <c r="AI111" s="478"/>
      <c r="AJ111" s="478"/>
    </row>
    <row r="112" ht="19.5" customHeight="1" spans="1:36">
      <c r="A112" s="440"/>
      <c r="B112" s="440"/>
      <c r="C112" s="440"/>
      <c r="D112" s="440"/>
      <c r="E112" s="440"/>
      <c r="F112" s="440"/>
      <c r="G112" s="440"/>
      <c r="H112" s="440"/>
      <c r="I112" s="440"/>
      <c r="J112" s="440"/>
      <c r="K112" s="440"/>
      <c r="L112" s="440"/>
      <c r="M112" s="440"/>
      <c r="N112" s="440"/>
      <c r="O112" s="440"/>
      <c r="P112" s="21"/>
      <c r="Q112" s="21"/>
      <c r="R112" s="21"/>
      <c r="S112" s="21"/>
      <c r="T112" s="21"/>
      <c r="U112" s="21"/>
      <c r="V112" s="21"/>
      <c r="W112" s="21"/>
      <c r="X112" s="21"/>
      <c r="AC112" s="440"/>
      <c r="AD112" s="440"/>
      <c r="AE112" s="440"/>
      <c r="AF112" s="440"/>
      <c r="AG112" s="440"/>
      <c r="AH112" s="440"/>
      <c r="AI112" s="478"/>
      <c r="AJ112" s="478"/>
    </row>
    <row r="113" ht="19.5" customHeight="1" spans="1:36">
      <c r="A113" s="440"/>
      <c r="B113" s="440"/>
      <c r="C113" s="440"/>
      <c r="D113" s="440"/>
      <c r="E113" s="440"/>
      <c r="F113" s="440"/>
      <c r="G113" s="440"/>
      <c r="H113" s="440"/>
      <c r="I113" s="440"/>
      <c r="J113" s="440"/>
      <c r="K113" s="440"/>
      <c r="L113" s="440"/>
      <c r="M113" s="440"/>
      <c r="N113" s="440"/>
      <c r="O113" s="440"/>
      <c r="P113" s="21"/>
      <c r="Q113" s="21"/>
      <c r="R113" s="21"/>
      <c r="S113" s="21"/>
      <c r="T113" s="21"/>
      <c r="U113" s="21"/>
      <c r="V113" s="21"/>
      <c r="W113" s="21"/>
      <c r="X113" s="21"/>
      <c r="AC113" s="440"/>
      <c r="AD113" s="440"/>
      <c r="AE113" s="440"/>
      <c r="AF113" s="440"/>
      <c r="AG113" s="440"/>
      <c r="AH113" s="440"/>
      <c r="AI113" s="478"/>
      <c r="AJ113" s="478"/>
    </row>
    <row r="114" ht="19.5" customHeight="1" spans="1:36">
      <c r="A114" s="440"/>
      <c r="B114" s="440"/>
      <c r="C114" s="440"/>
      <c r="D114" s="440"/>
      <c r="E114" s="440"/>
      <c r="F114" s="440"/>
      <c r="G114" s="440"/>
      <c r="H114" s="440"/>
      <c r="I114" s="440"/>
      <c r="J114" s="440"/>
      <c r="K114" s="440"/>
      <c r="L114" s="440"/>
      <c r="M114" s="440"/>
      <c r="N114" s="440"/>
      <c r="O114" s="440"/>
      <c r="P114" s="21"/>
      <c r="Q114" s="21"/>
      <c r="R114" s="21"/>
      <c r="S114" s="21"/>
      <c r="T114" s="21"/>
      <c r="U114" s="21"/>
      <c r="V114" s="21"/>
      <c r="W114" s="21"/>
      <c r="X114" s="21"/>
      <c r="AC114" s="440"/>
      <c r="AD114" s="440"/>
      <c r="AE114" s="440"/>
      <c r="AF114" s="440"/>
      <c r="AG114" s="440"/>
      <c r="AH114" s="440"/>
      <c r="AI114" s="478"/>
      <c r="AJ114" s="478"/>
    </row>
    <row r="115" ht="19.5" customHeight="1" spans="1:36">
      <c r="A115" s="440"/>
      <c r="B115" s="440"/>
      <c r="C115" s="440"/>
      <c r="D115" s="440"/>
      <c r="E115" s="440"/>
      <c r="F115" s="440"/>
      <c r="G115" s="440"/>
      <c r="H115" s="440"/>
      <c r="I115" s="440"/>
      <c r="J115" s="440"/>
      <c r="K115" s="440"/>
      <c r="L115" s="440"/>
      <c r="M115" s="440"/>
      <c r="N115" s="440"/>
      <c r="O115" s="440"/>
      <c r="P115" s="21"/>
      <c r="Q115" s="21"/>
      <c r="R115" s="21"/>
      <c r="S115" s="21"/>
      <c r="T115" s="21"/>
      <c r="U115" s="21"/>
      <c r="V115" s="21"/>
      <c r="W115" s="21"/>
      <c r="X115" s="21"/>
      <c r="AC115" s="440"/>
      <c r="AD115" s="440"/>
      <c r="AE115" s="440"/>
      <c r="AF115" s="440"/>
      <c r="AG115" s="440"/>
      <c r="AH115" s="440"/>
      <c r="AI115" s="478"/>
      <c r="AJ115" s="478"/>
    </row>
    <row r="116" ht="19.5" customHeight="1" spans="1:36">
      <c r="A116" s="440"/>
      <c r="B116" s="440"/>
      <c r="C116" s="440"/>
      <c r="D116" s="440"/>
      <c r="E116" s="440"/>
      <c r="F116" s="440"/>
      <c r="G116" s="440"/>
      <c r="H116" s="440"/>
      <c r="I116" s="440"/>
      <c r="J116" s="440"/>
      <c r="K116" s="440"/>
      <c r="L116" s="440"/>
      <c r="M116" s="440"/>
      <c r="N116" s="440"/>
      <c r="O116" s="440"/>
      <c r="P116" s="21"/>
      <c r="Q116" s="21"/>
      <c r="R116" s="21"/>
      <c r="S116" s="21"/>
      <c r="T116" s="21"/>
      <c r="U116" s="21"/>
      <c r="V116" s="21"/>
      <c r="W116" s="21"/>
      <c r="X116" s="21"/>
      <c r="AC116" s="440"/>
      <c r="AD116" s="440"/>
      <c r="AE116" s="440"/>
      <c r="AF116" s="440"/>
      <c r="AG116" s="440"/>
      <c r="AH116" s="440"/>
      <c r="AI116" s="478"/>
      <c r="AJ116" s="478"/>
    </row>
    <row r="117" ht="19.5" customHeight="1" spans="1:36">
      <c r="A117" s="440"/>
      <c r="B117" s="440"/>
      <c r="C117" s="440"/>
      <c r="D117" s="440"/>
      <c r="E117" s="440"/>
      <c r="F117" s="440"/>
      <c r="G117" s="440"/>
      <c r="H117" s="440"/>
      <c r="I117" s="440"/>
      <c r="J117" s="440"/>
      <c r="K117" s="440"/>
      <c r="L117" s="440"/>
      <c r="M117" s="440"/>
      <c r="N117" s="440"/>
      <c r="O117" s="440"/>
      <c r="P117" s="21"/>
      <c r="Q117" s="21"/>
      <c r="R117" s="21"/>
      <c r="S117" s="21"/>
      <c r="T117" s="21"/>
      <c r="U117" s="21"/>
      <c r="V117" s="21"/>
      <c r="W117" s="21"/>
      <c r="X117" s="21"/>
      <c r="AC117" s="440"/>
      <c r="AD117" s="440"/>
      <c r="AE117" s="440"/>
      <c r="AF117" s="440"/>
      <c r="AG117" s="440"/>
      <c r="AH117" s="440"/>
      <c r="AI117" s="478"/>
      <c r="AJ117" s="478"/>
    </row>
    <row r="118" ht="19.5" customHeight="1" spans="1:36">
      <c r="A118" s="440"/>
      <c r="B118" s="440"/>
      <c r="C118" s="440"/>
      <c r="D118" s="440"/>
      <c r="E118" s="440"/>
      <c r="F118" s="440"/>
      <c r="G118" s="440"/>
      <c r="H118" s="440"/>
      <c r="I118" s="440"/>
      <c r="J118" s="440"/>
      <c r="K118" s="440"/>
      <c r="L118" s="440"/>
      <c r="M118" s="440"/>
      <c r="N118" s="440"/>
      <c r="O118" s="440"/>
      <c r="P118" s="21"/>
      <c r="Q118" s="21"/>
      <c r="R118" s="21"/>
      <c r="S118" s="21"/>
      <c r="T118" s="21"/>
      <c r="U118" s="21"/>
      <c r="V118" s="21"/>
      <c r="W118" s="21"/>
      <c r="X118" s="21"/>
      <c r="AC118" s="440"/>
      <c r="AD118" s="440"/>
      <c r="AE118" s="440"/>
      <c r="AF118" s="440"/>
      <c r="AG118" s="440"/>
      <c r="AH118" s="440"/>
      <c r="AI118" s="478"/>
      <c r="AJ118" s="478"/>
    </row>
    <row r="119" ht="19.5" customHeight="1" spans="1:36">
      <c r="A119" s="440"/>
      <c r="B119" s="440"/>
      <c r="C119" s="440"/>
      <c r="D119" s="440"/>
      <c r="E119" s="440"/>
      <c r="F119" s="440"/>
      <c r="G119" s="440"/>
      <c r="H119" s="440"/>
      <c r="I119" s="440"/>
      <c r="J119" s="440"/>
      <c r="K119" s="440"/>
      <c r="L119" s="440"/>
      <c r="M119" s="440"/>
      <c r="N119" s="440"/>
      <c r="O119" s="440"/>
      <c r="P119" s="21"/>
      <c r="Q119" s="21"/>
      <c r="R119" s="21"/>
      <c r="S119" s="21"/>
      <c r="T119" s="21"/>
      <c r="U119" s="21"/>
      <c r="V119" s="21"/>
      <c r="W119" s="21"/>
      <c r="X119" s="21"/>
      <c r="AC119" s="440"/>
      <c r="AD119" s="440"/>
      <c r="AE119" s="440"/>
      <c r="AF119" s="440"/>
      <c r="AG119" s="440"/>
      <c r="AH119" s="440"/>
      <c r="AI119" s="478"/>
      <c r="AJ119" s="478"/>
    </row>
    <row r="120" ht="19.5" customHeight="1" spans="1:36">
      <c r="A120" s="440"/>
      <c r="B120" s="440"/>
      <c r="C120" s="440"/>
      <c r="D120" s="440"/>
      <c r="E120" s="440"/>
      <c r="F120" s="440"/>
      <c r="G120" s="440"/>
      <c r="H120" s="440"/>
      <c r="I120" s="440"/>
      <c r="J120" s="440"/>
      <c r="K120" s="440"/>
      <c r="L120" s="440"/>
      <c r="M120" s="440"/>
      <c r="N120" s="440"/>
      <c r="O120" s="440"/>
      <c r="P120" s="21"/>
      <c r="Q120" s="21"/>
      <c r="R120" s="21"/>
      <c r="S120" s="21"/>
      <c r="T120" s="21"/>
      <c r="U120" s="21"/>
      <c r="V120" s="21"/>
      <c r="W120" s="21"/>
      <c r="X120" s="21"/>
      <c r="AC120" s="440"/>
      <c r="AD120" s="440"/>
      <c r="AE120" s="440"/>
      <c r="AF120" s="440"/>
      <c r="AG120" s="440"/>
      <c r="AH120" s="440"/>
      <c r="AI120" s="478"/>
      <c r="AJ120" s="478"/>
    </row>
    <row r="121" ht="19.5" customHeight="1" spans="1:36">
      <c r="A121" s="440"/>
      <c r="B121" s="440"/>
      <c r="C121" s="440"/>
      <c r="D121" s="440"/>
      <c r="E121" s="440"/>
      <c r="F121" s="440"/>
      <c r="G121" s="440"/>
      <c r="H121" s="440"/>
      <c r="I121" s="440"/>
      <c r="J121" s="440"/>
      <c r="K121" s="440"/>
      <c r="L121" s="440"/>
      <c r="M121" s="440"/>
      <c r="N121" s="440"/>
      <c r="O121" s="440"/>
      <c r="P121" s="21"/>
      <c r="Q121" s="21"/>
      <c r="R121" s="21"/>
      <c r="S121" s="21"/>
      <c r="T121" s="21"/>
      <c r="U121" s="21"/>
      <c r="V121" s="21"/>
      <c r="W121" s="21"/>
      <c r="X121" s="21"/>
      <c r="AC121" s="440"/>
      <c r="AD121" s="440"/>
      <c r="AE121" s="440"/>
      <c r="AF121" s="440"/>
      <c r="AG121" s="440"/>
      <c r="AH121" s="440"/>
      <c r="AI121" s="478"/>
      <c r="AJ121" s="478"/>
    </row>
    <row r="122" ht="19.5" customHeight="1" spans="1:36">
      <c r="A122" s="440"/>
      <c r="B122" s="440"/>
      <c r="C122" s="440"/>
      <c r="D122" s="440"/>
      <c r="E122" s="440"/>
      <c r="F122" s="440"/>
      <c r="G122" s="440"/>
      <c r="H122" s="440"/>
      <c r="I122" s="440"/>
      <c r="J122" s="440"/>
      <c r="K122" s="440"/>
      <c r="L122" s="440"/>
      <c r="M122" s="440"/>
      <c r="N122" s="440"/>
      <c r="O122" s="440"/>
      <c r="P122" s="21"/>
      <c r="Q122" s="21"/>
      <c r="R122" s="21"/>
      <c r="S122" s="21"/>
      <c r="T122" s="21"/>
      <c r="U122" s="21"/>
      <c r="V122" s="21"/>
      <c r="W122" s="21"/>
      <c r="X122" s="21"/>
      <c r="AC122" s="440"/>
      <c r="AD122" s="440"/>
      <c r="AE122" s="440"/>
      <c r="AF122" s="440"/>
      <c r="AG122" s="440"/>
      <c r="AH122" s="440"/>
      <c r="AI122" s="478"/>
      <c r="AJ122" s="478"/>
    </row>
    <row r="123" ht="19.5" customHeight="1" spans="1:36">
      <c r="A123" s="440"/>
      <c r="B123" s="440"/>
      <c r="C123" s="440"/>
      <c r="D123" s="440"/>
      <c r="E123" s="440"/>
      <c r="F123" s="440"/>
      <c r="G123" s="440"/>
      <c r="H123" s="440"/>
      <c r="I123" s="440"/>
      <c r="J123" s="440"/>
      <c r="K123" s="440"/>
      <c r="L123" s="440"/>
      <c r="M123" s="440"/>
      <c r="N123" s="440"/>
      <c r="O123" s="440"/>
      <c r="P123" s="21"/>
      <c r="Q123" s="21"/>
      <c r="R123" s="21"/>
      <c r="S123" s="21"/>
      <c r="T123" s="21"/>
      <c r="U123" s="21"/>
      <c r="V123" s="21"/>
      <c r="W123" s="21"/>
      <c r="X123" s="21"/>
      <c r="AC123" s="440"/>
      <c r="AD123" s="440"/>
      <c r="AE123" s="440"/>
      <c r="AF123" s="440"/>
      <c r="AG123" s="440"/>
      <c r="AH123" s="440"/>
      <c r="AI123" s="478"/>
      <c r="AJ123" s="478"/>
    </row>
    <row r="124" ht="19.5" customHeight="1" spans="1:36">
      <c r="A124" s="440"/>
      <c r="B124" s="440"/>
      <c r="C124" s="440"/>
      <c r="D124" s="440"/>
      <c r="E124" s="440"/>
      <c r="F124" s="440"/>
      <c r="G124" s="440"/>
      <c r="H124" s="440"/>
      <c r="I124" s="440"/>
      <c r="J124" s="440"/>
      <c r="K124" s="440"/>
      <c r="L124" s="440"/>
      <c r="M124" s="440"/>
      <c r="N124" s="440"/>
      <c r="O124" s="440"/>
      <c r="P124" s="21"/>
      <c r="Q124" s="21"/>
      <c r="R124" s="21"/>
      <c r="S124" s="21"/>
      <c r="T124" s="21"/>
      <c r="U124" s="21"/>
      <c r="V124" s="21"/>
      <c r="W124" s="21"/>
      <c r="X124" s="21"/>
      <c r="AC124" s="440"/>
      <c r="AD124" s="440"/>
      <c r="AE124" s="440"/>
      <c r="AF124" s="440"/>
      <c r="AG124" s="440"/>
      <c r="AH124" s="440"/>
      <c r="AI124" s="478"/>
      <c r="AJ124" s="478"/>
    </row>
    <row r="125" ht="19.5" customHeight="1" spans="1:36">
      <c r="A125" s="440"/>
      <c r="B125" s="440"/>
      <c r="C125" s="440"/>
      <c r="D125" s="440"/>
      <c r="E125" s="440"/>
      <c r="F125" s="440"/>
      <c r="G125" s="440"/>
      <c r="H125" s="440"/>
      <c r="I125" s="440"/>
      <c r="J125" s="440"/>
      <c r="K125" s="440"/>
      <c r="L125" s="440"/>
      <c r="M125" s="440"/>
      <c r="N125" s="440"/>
      <c r="O125" s="440"/>
      <c r="P125" s="21"/>
      <c r="Q125" s="21"/>
      <c r="R125" s="21"/>
      <c r="S125" s="21"/>
      <c r="T125" s="21"/>
      <c r="U125" s="21"/>
      <c r="V125" s="21"/>
      <c r="W125" s="21"/>
      <c r="X125" s="21"/>
      <c r="AC125" s="440"/>
      <c r="AD125" s="440"/>
      <c r="AE125" s="440"/>
      <c r="AF125" s="440"/>
      <c r="AG125" s="440"/>
      <c r="AH125" s="440"/>
      <c r="AI125" s="478"/>
      <c r="AJ125" s="478"/>
    </row>
    <row r="126" ht="19.5" customHeight="1" spans="1:36">
      <c r="A126" s="440"/>
      <c r="B126" s="440"/>
      <c r="C126" s="440"/>
      <c r="D126" s="440"/>
      <c r="E126" s="440"/>
      <c r="F126" s="440"/>
      <c r="G126" s="440"/>
      <c r="H126" s="440"/>
      <c r="I126" s="440"/>
      <c r="J126" s="440"/>
      <c r="K126" s="440"/>
      <c r="L126" s="440"/>
      <c r="M126" s="440"/>
      <c r="N126" s="440"/>
      <c r="O126" s="440"/>
      <c r="P126" s="21"/>
      <c r="Q126" s="21"/>
      <c r="R126" s="21"/>
      <c r="S126" s="21"/>
      <c r="T126" s="21"/>
      <c r="U126" s="21"/>
      <c r="V126" s="21"/>
      <c r="W126" s="21"/>
      <c r="X126" s="21"/>
      <c r="AC126" s="440"/>
      <c r="AD126" s="440"/>
      <c r="AE126" s="440"/>
      <c r="AF126" s="440"/>
      <c r="AG126" s="440"/>
      <c r="AH126" s="440"/>
      <c r="AI126" s="478"/>
      <c r="AJ126" s="478"/>
    </row>
    <row r="127" ht="19.5" customHeight="1" spans="1:36">
      <c r="A127" s="440"/>
      <c r="B127" s="440"/>
      <c r="C127" s="440"/>
      <c r="D127" s="440"/>
      <c r="E127" s="440"/>
      <c r="F127" s="440"/>
      <c r="G127" s="440"/>
      <c r="H127" s="440"/>
      <c r="I127" s="440"/>
      <c r="J127" s="440"/>
      <c r="K127" s="440"/>
      <c r="L127" s="440"/>
      <c r="M127" s="440"/>
      <c r="N127" s="440"/>
      <c r="O127" s="440"/>
      <c r="P127" s="21"/>
      <c r="Q127" s="21"/>
      <c r="R127" s="21"/>
      <c r="S127" s="21"/>
      <c r="T127" s="21"/>
      <c r="U127" s="21"/>
      <c r="V127" s="21"/>
      <c r="W127" s="21"/>
      <c r="X127" s="21"/>
      <c r="AC127" s="440"/>
      <c r="AD127" s="440"/>
      <c r="AE127" s="440"/>
      <c r="AF127" s="440"/>
      <c r="AG127" s="440"/>
      <c r="AH127" s="440"/>
      <c r="AI127" s="478"/>
      <c r="AJ127" s="478"/>
    </row>
    <row r="128" ht="19.5" customHeight="1" spans="1:36">
      <c r="A128" s="440"/>
      <c r="B128" s="440"/>
      <c r="C128" s="440"/>
      <c r="D128" s="440"/>
      <c r="E128" s="440"/>
      <c r="F128" s="440"/>
      <c r="G128" s="440"/>
      <c r="H128" s="440"/>
      <c r="I128" s="440"/>
      <c r="J128" s="440"/>
      <c r="K128" s="440"/>
      <c r="L128" s="440"/>
      <c r="M128" s="440"/>
      <c r="N128" s="440"/>
      <c r="O128" s="440"/>
      <c r="P128" s="21"/>
      <c r="Q128" s="21"/>
      <c r="R128" s="21"/>
      <c r="S128" s="21"/>
      <c r="T128" s="21"/>
      <c r="U128" s="21"/>
      <c r="V128" s="21"/>
      <c r="W128" s="21"/>
      <c r="X128" s="21"/>
      <c r="AC128" s="440"/>
      <c r="AD128" s="440"/>
      <c r="AE128" s="440"/>
      <c r="AF128" s="440"/>
      <c r="AG128" s="440"/>
      <c r="AH128" s="440"/>
      <c r="AI128" s="478"/>
      <c r="AJ128" s="478"/>
    </row>
    <row r="129" ht="19.5" customHeight="1" spans="1:36">
      <c r="A129" s="440"/>
      <c r="B129" s="440"/>
      <c r="C129" s="440"/>
      <c r="D129" s="440"/>
      <c r="E129" s="440"/>
      <c r="F129" s="440"/>
      <c r="G129" s="440"/>
      <c r="H129" s="440"/>
      <c r="I129" s="440"/>
      <c r="J129" s="440"/>
      <c r="K129" s="440"/>
      <c r="L129" s="440"/>
      <c r="M129" s="440"/>
      <c r="N129" s="440"/>
      <c r="O129" s="440"/>
      <c r="P129" s="21"/>
      <c r="Q129" s="21"/>
      <c r="R129" s="21"/>
      <c r="S129" s="21"/>
      <c r="T129" s="21"/>
      <c r="U129" s="21"/>
      <c r="V129" s="21"/>
      <c r="W129" s="21"/>
      <c r="X129" s="21"/>
      <c r="AC129" s="440"/>
      <c r="AD129" s="440"/>
      <c r="AE129" s="440"/>
      <c r="AF129" s="440"/>
      <c r="AG129" s="440"/>
      <c r="AH129" s="440"/>
      <c r="AI129" s="478"/>
      <c r="AJ129" s="478"/>
    </row>
    <row r="130" ht="19.5" customHeight="1" spans="1:36">
      <c r="A130" s="440"/>
      <c r="B130" s="440"/>
      <c r="C130" s="440"/>
      <c r="D130" s="440"/>
      <c r="E130" s="440"/>
      <c r="F130" s="440"/>
      <c r="G130" s="440"/>
      <c r="H130" s="440"/>
      <c r="I130" s="440"/>
      <c r="J130" s="440"/>
      <c r="K130" s="440"/>
      <c r="L130" s="440"/>
      <c r="M130" s="440"/>
      <c r="N130" s="440"/>
      <c r="O130" s="440"/>
      <c r="P130" s="21"/>
      <c r="Q130" s="21"/>
      <c r="R130" s="21"/>
      <c r="S130" s="21"/>
      <c r="T130" s="21"/>
      <c r="U130" s="21"/>
      <c r="V130" s="21"/>
      <c r="W130" s="21"/>
      <c r="X130" s="21"/>
      <c r="AC130" s="440"/>
      <c r="AD130" s="440"/>
      <c r="AE130" s="440"/>
      <c r="AF130" s="440"/>
      <c r="AG130" s="440"/>
      <c r="AH130" s="440"/>
      <c r="AI130" s="478"/>
      <c r="AJ130" s="478"/>
    </row>
    <row r="131" ht="19.5" customHeight="1" spans="1:36">
      <c r="A131" s="440"/>
      <c r="B131" s="440"/>
      <c r="C131" s="440"/>
      <c r="D131" s="440"/>
      <c r="E131" s="440"/>
      <c r="F131" s="440"/>
      <c r="G131" s="440"/>
      <c r="H131" s="440"/>
      <c r="I131" s="440"/>
      <c r="J131" s="440"/>
      <c r="K131" s="440"/>
      <c r="L131" s="440"/>
      <c r="M131" s="440"/>
      <c r="N131" s="440"/>
      <c r="O131" s="440"/>
      <c r="P131" s="21"/>
      <c r="Q131" s="21"/>
      <c r="R131" s="21"/>
      <c r="S131" s="21"/>
      <c r="T131" s="21"/>
      <c r="U131" s="21"/>
      <c r="V131" s="21"/>
      <c r="W131" s="21"/>
      <c r="X131" s="21"/>
      <c r="AC131" s="440"/>
      <c r="AD131" s="440"/>
      <c r="AE131" s="440"/>
      <c r="AF131" s="440"/>
      <c r="AG131" s="440"/>
      <c r="AH131" s="440"/>
      <c r="AI131" s="478"/>
      <c r="AJ131" s="478"/>
    </row>
    <row r="132" ht="19.5" customHeight="1" spans="1:36">
      <c r="A132" s="440"/>
      <c r="B132" s="440"/>
      <c r="C132" s="440"/>
      <c r="D132" s="440"/>
      <c r="E132" s="440"/>
      <c r="F132" s="440"/>
      <c r="G132" s="440"/>
      <c r="H132" s="440"/>
      <c r="I132" s="440"/>
      <c r="J132" s="440"/>
      <c r="K132" s="440"/>
      <c r="L132" s="440"/>
      <c r="M132" s="440"/>
      <c r="N132" s="440"/>
      <c r="O132" s="440"/>
      <c r="P132" s="21"/>
      <c r="Q132" s="21"/>
      <c r="R132" s="21"/>
      <c r="S132" s="21"/>
      <c r="T132" s="21"/>
      <c r="U132" s="21"/>
      <c r="V132" s="21"/>
      <c r="W132" s="21"/>
      <c r="X132" s="21"/>
      <c r="AC132" s="440"/>
      <c r="AD132" s="440"/>
      <c r="AE132" s="440"/>
      <c r="AF132" s="440"/>
      <c r="AG132" s="440"/>
      <c r="AH132" s="440"/>
      <c r="AI132" s="478"/>
      <c r="AJ132" s="478"/>
    </row>
    <row r="133" ht="19.5" customHeight="1" spans="1:36">
      <c r="A133" s="440"/>
      <c r="B133" s="440"/>
      <c r="C133" s="440"/>
      <c r="D133" s="440"/>
      <c r="E133" s="440"/>
      <c r="F133" s="440"/>
      <c r="G133" s="440"/>
      <c r="H133" s="440"/>
      <c r="I133" s="440"/>
      <c r="J133" s="440"/>
      <c r="K133" s="440"/>
      <c r="L133" s="440"/>
      <c r="M133" s="440"/>
      <c r="N133" s="440"/>
      <c r="O133" s="440"/>
      <c r="P133" s="21"/>
      <c r="Q133" s="21"/>
      <c r="R133" s="21"/>
      <c r="S133" s="21"/>
      <c r="T133" s="21"/>
      <c r="U133" s="21"/>
      <c r="V133" s="21"/>
      <c r="W133" s="21"/>
      <c r="X133" s="21"/>
      <c r="AC133" s="440"/>
      <c r="AD133" s="440"/>
      <c r="AE133" s="440"/>
      <c r="AF133" s="440"/>
      <c r="AG133" s="440"/>
      <c r="AH133" s="440"/>
      <c r="AI133" s="478"/>
      <c r="AJ133" s="478"/>
    </row>
    <row r="134" ht="19.5" customHeight="1" spans="1:36">
      <c r="A134" s="440"/>
      <c r="B134" s="440"/>
      <c r="C134" s="440"/>
      <c r="D134" s="440"/>
      <c r="E134" s="440"/>
      <c r="F134" s="440"/>
      <c r="G134" s="440"/>
      <c r="H134" s="440"/>
      <c r="I134" s="440"/>
      <c r="J134" s="440"/>
      <c r="K134" s="440"/>
      <c r="L134" s="440"/>
      <c r="M134" s="440"/>
      <c r="N134" s="440"/>
      <c r="O134" s="440"/>
      <c r="P134" s="21"/>
      <c r="Q134" s="21"/>
      <c r="R134" s="21"/>
      <c r="S134" s="21"/>
      <c r="T134" s="21"/>
      <c r="U134" s="21"/>
      <c r="V134" s="21"/>
      <c r="W134" s="21"/>
      <c r="X134" s="21"/>
      <c r="AC134" s="440"/>
      <c r="AD134" s="440"/>
      <c r="AE134" s="440"/>
      <c r="AF134" s="440"/>
      <c r="AG134" s="440"/>
      <c r="AH134" s="440"/>
      <c r="AI134" s="478"/>
      <c r="AJ134" s="478"/>
    </row>
    <row r="135" ht="19.5" customHeight="1" spans="1:36">
      <c r="A135" s="440"/>
      <c r="B135" s="440"/>
      <c r="C135" s="440"/>
      <c r="D135" s="440"/>
      <c r="E135" s="440"/>
      <c r="F135" s="440"/>
      <c r="G135" s="440"/>
      <c r="H135" s="440"/>
      <c r="I135" s="440"/>
      <c r="J135" s="440"/>
      <c r="K135" s="440"/>
      <c r="L135" s="440"/>
      <c r="M135" s="440"/>
      <c r="N135" s="440"/>
      <c r="O135" s="440"/>
      <c r="P135" s="21"/>
      <c r="Q135" s="21"/>
      <c r="R135" s="21"/>
      <c r="S135" s="21"/>
      <c r="T135" s="21"/>
      <c r="U135" s="21"/>
      <c r="V135" s="21"/>
      <c r="W135" s="21"/>
      <c r="X135" s="21"/>
      <c r="AC135" s="440"/>
      <c r="AD135" s="440"/>
      <c r="AE135" s="440"/>
      <c r="AF135" s="440"/>
      <c r="AG135" s="440"/>
      <c r="AH135" s="440"/>
      <c r="AI135" s="478"/>
      <c r="AJ135" s="478"/>
    </row>
    <row r="136" ht="19.5" customHeight="1" spans="1:36">
      <c r="A136" s="440"/>
      <c r="B136" s="440"/>
      <c r="C136" s="440"/>
      <c r="D136" s="440"/>
      <c r="E136" s="440"/>
      <c r="F136" s="440"/>
      <c r="G136" s="440"/>
      <c r="H136" s="440"/>
      <c r="I136" s="440"/>
      <c r="J136" s="440"/>
      <c r="K136" s="440"/>
      <c r="L136" s="440"/>
      <c r="M136" s="440"/>
      <c r="N136" s="440"/>
      <c r="O136" s="440"/>
      <c r="P136" s="21"/>
      <c r="Q136" s="21"/>
      <c r="R136" s="21"/>
      <c r="S136" s="21"/>
      <c r="T136" s="21"/>
      <c r="U136" s="21"/>
      <c r="V136" s="21"/>
      <c r="W136" s="21"/>
      <c r="X136" s="21"/>
      <c r="AC136" s="440"/>
      <c r="AD136" s="440"/>
      <c r="AE136" s="440"/>
      <c r="AF136" s="440"/>
      <c r="AG136" s="440"/>
      <c r="AH136" s="440"/>
      <c r="AI136" s="478"/>
      <c r="AJ136" s="478"/>
    </row>
    <row r="137" ht="19.5" customHeight="1" spans="1:36">
      <c r="A137" s="440"/>
      <c r="B137" s="440"/>
      <c r="C137" s="440"/>
      <c r="D137" s="440"/>
      <c r="E137" s="440"/>
      <c r="F137" s="440"/>
      <c r="G137" s="440"/>
      <c r="H137" s="440"/>
      <c r="I137" s="440"/>
      <c r="J137" s="440"/>
      <c r="K137" s="440"/>
      <c r="L137" s="440"/>
      <c r="M137" s="440"/>
      <c r="N137" s="440"/>
      <c r="O137" s="440"/>
      <c r="P137" s="21"/>
      <c r="Q137" s="21"/>
      <c r="R137" s="21"/>
      <c r="S137" s="21"/>
      <c r="T137" s="21"/>
      <c r="U137" s="21"/>
      <c r="V137" s="21"/>
      <c r="W137" s="21"/>
      <c r="X137" s="21"/>
      <c r="AC137" s="440"/>
      <c r="AD137" s="440"/>
      <c r="AE137" s="440"/>
      <c r="AF137" s="440"/>
      <c r="AG137" s="440"/>
      <c r="AH137" s="440"/>
      <c r="AI137" s="478"/>
      <c r="AJ137" s="478"/>
    </row>
    <row r="138" ht="19.5" customHeight="1" spans="1:36">
      <c r="A138" s="440"/>
      <c r="B138" s="440"/>
      <c r="C138" s="440"/>
      <c r="D138" s="440"/>
      <c r="E138" s="440"/>
      <c r="F138" s="440"/>
      <c r="G138" s="440"/>
      <c r="H138" s="440"/>
      <c r="I138" s="440"/>
      <c r="J138" s="440"/>
      <c r="K138" s="440"/>
      <c r="L138" s="440"/>
      <c r="M138" s="440"/>
      <c r="N138" s="440"/>
      <c r="O138" s="440"/>
      <c r="P138" s="21"/>
      <c r="Q138" s="21"/>
      <c r="R138" s="21"/>
      <c r="S138" s="21"/>
      <c r="T138" s="21"/>
      <c r="U138" s="21"/>
      <c r="V138" s="21"/>
      <c r="W138" s="21"/>
      <c r="X138" s="21"/>
      <c r="AC138" s="440"/>
      <c r="AD138" s="440"/>
      <c r="AE138" s="440"/>
      <c r="AF138" s="440"/>
      <c r="AG138" s="440"/>
      <c r="AH138" s="440"/>
      <c r="AI138" s="478"/>
      <c r="AJ138" s="478"/>
    </row>
    <row r="139" ht="19.5" customHeight="1" spans="1:36">
      <c r="A139" s="440"/>
      <c r="B139" s="440"/>
      <c r="C139" s="440"/>
      <c r="D139" s="440"/>
      <c r="E139" s="440"/>
      <c r="F139" s="440"/>
      <c r="G139" s="440"/>
      <c r="H139" s="440"/>
      <c r="I139" s="440"/>
      <c r="J139" s="440"/>
      <c r="K139" s="440"/>
      <c r="L139" s="440"/>
      <c r="M139" s="440"/>
      <c r="N139" s="440"/>
      <c r="O139" s="440"/>
      <c r="P139" s="21"/>
      <c r="Q139" s="21"/>
      <c r="R139" s="21"/>
      <c r="S139" s="21"/>
      <c r="T139" s="21"/>
      <c r="U139" s="21"/>
      <c r="V139" s="21"/>
      <c r="W139" s="21"/>
      <c r="X139" s="21"/>
      <c r="AC139" s="440"/>
      <c r="AD139" s="440"/>
      <c r="AE139" s="440"/>
      <c r="AF139" s="440"/>
      <c r="AG139" s="440"/>
      <c r="AH139" s="440"/>
      <c r="AI139" s="478"/>
      <c r="AJ139" s="478"/>
    </row>
    <row r="140" ht="19.5" customHeight="1" spans="1:36">
      <c r="A140" s="440"/>
      <c r="B140" s="440"/>
      <c r="C140" s="440"/>
      <c r="D140" s="440"/>
      <c r="E140" s="440"/>
      <c r="F140" s="440"/>
      <c r="G140" s="440"/>
      <c r="H140" s="440"/>
      <c r="I140" s="440"/>
      <c r="J140" s="440"/>
      <c r="K140" s="440"/>
      <c r="L140" s="440"/>
      <c r="M140" s="440"/>
      <c r="N140" s="440"/>
      <c r="O140" s="440"/>
      <c r="P140" s="21"/>
      <c r="Q140" s="21"/>
      <c r="R140" s="21"/>
      <c r="S140" s="21"/>
      <c r="T140" s="21"/>
      <c r="U140" s="21"/>
      <c r="V140" s="21"/>
      <c r="W140" s="21"/>
      <c r="X140" s="21"/>
      <c r="AC140" s="440"/>
      <c r="AD140" s="440"/>
      <c r="AE140" s="440"/>
      <c r="AF140" s="440"/>
      <c r="AG140" s="440"/>
      <c r="AH140" s="440"/>
      <c r="AI140" s="478"/>
      <c r="AJ140" s="478"/>
    </row>
    <row r="141" ht="19.5" customHeight="1" spans="1:36">
      <c r="A141" s="440"/>
      <c r="B141" s="440"/>
      <c r="C141" s="440"/>
      <c r="D141" s="440"/>
      <c r="E141" s="440"/>
      <c r="F141" s="440"/>
      <c r="G141" s="440"/>
      <c r="H141" s="440"/>
      <c r="I141" s="440"/>
      <c r="J141" s="440"/>
      <c r="K141" s="440"/>
      <c r="L141" s="440"/>
      <c r="M141" s="440"/>
      <c r="N141" s="440"/>
      <c r="O141" s="440"/>
      <c r="P141" s="21"/>
      <c r="Q141" s="21"/>
      <c r="R141" s="21"/>
      <c r="S141" s="21"/>
      <c r="T141" s="21"/>
      <c r="U141" s="21"/>
      <c r="V141" s="21"/>
      <c r="W141" s="21"/>
      <c r="X141" s="21"/>
      <c r="AC141" s="440"/>
      <c r="AD141" s="440"/>
      <c r="AE141" s="440"/>
      <c r="AF141" s="440"/>
      <c r="AG141" s="440"/>
      <c r="AH141" s="440"/>
      <c r="AI141" s="478"/>
      <c r="AJ141" s="478"/>
    </row>
    <row r="142" ht="19.5" customHeight="1" spans="1:36">
      <c r="A142" s="440"/>
      <c r="B142" s="440"/>
      <c r="C142" s="440"/>
      <c r="D142" s="440"/>
      <c r="E142" s="440"/>
      <c r="F142" s="440"/>
      <c r="G142" s="440"/>
      <c r="H142" s="440"/>
      <c r="I142" s="440"/>
      <c r="J142" s="440"/>
      <c r="K142" s="440"/>
      <c r="L142" s="440"/>
      <c r="M142" s="440"/>
      <c r="N142" s="440"/>
      <c r="O142" s="440"/>
      <c r="P142" s="21"/>
      <c r="Q142" s="21"/>
      <c r="R142" s="21"/>
      <c r="S142" s="21"/>
      <c r="T142" s="21"/>
      <c r="U142" s="21"/>
      <c r="V142" s="21"/>
      <c r="W142" s="21"/>
      <c r="X142" s="21"/>
      <c r="AC142" s="440"/>
      <c r="AD142" s="440"/>
      <c r="AE142" s="440"/>
      <c r="AF142" s="440"/>
      <c r="AG142" s="440"/>
      <c r="AH142" s="440"/>
      <c r="AI142" s="478"/>
      <c r="AJ142" s="478"/>
    </row>
    <row r="143" ht="19.5" customHeight="1" spans="1:36">
      <c r="A143" s="440"/>
      <c r="B143" s="440"/>
      <c r="C143" s="440"/>
      <c r="D143" s="440"/>
      <c r="E143" s="440"/>
      <c r="F143" s="440"/>
      <c r="G143" s="440"/>
      <c r="H143" s="440"/>
      <c r="I143" s="440"/>
      <c r="J143" s="440"/>
      <c r="K143" s="440"/>
      <c r="L143" s="440"/>
      <c r="M143" s="440"/>
      <c r="N143" s="440"/>
      <c r="O143" s="440"/>
      <c r="P143" s="21"/>
      <c r="Q143" s="21"/>
      <c r="R143" s="21"/>
      <c r="S143" s="21"/>
      <c r="T143" s="21"/>
      <c r="U143" s="21"/>
      <c r="V143" s="21"/>
      <c r="W143" s="21"/>
      <c r="X143" s="21"/>
      <c r="AC143" s="440"/>
      <c r="AD143" s="440"/>
      <c r="AE143" s="440"/>
      <c r="AF143" s="440"/>
      <c r="AG143" s="440"/>
      <c r="AH143" s="440"/>
      <c r="AI143" s="478"/>
      <c r="AJ143" s="478"/>
    </row>
    <row r="144" ht="19.5" customHeight="1" spans="1:36">
      <c r="A144" s="440"/>
      <c r="B144" s="440"/>
      <c r="C144" s="440"/>
      <c r="D144" s="440"/>
      <c r="E144" s="440"/>
      <c r="F144" s="440"/>
      <c r="G144" s="440"/>
      <c r="H144" s="440"/>
      <c r="I144" s="440"/>
      <c r="J144" s="440"/>
      <c r="K144" s="440"/>
      <c r="L144" s="440"/>
      <c r="M144" s="440"/>
      <c r="N144" s="440"/>
      <c r="O144" s="440"/>
      <c r="P144" s="21"/>
      <c r="Q144" s="21"/>
      <c r="R144" s="21"/>
      <c r="S144" s="21"/>
      <c r="T144" s="21"/>
      <c r="U144" s="21"/>
      <c r="V144" s="21"/>
      <c r="W144" s="21"/>
      <c r="X144" s="21"/>
      <c r="AC144" s="440"/>
      <c r="AD144" s="440"/>
      <c r="AE144" s="440"/>
      <c r="AF144" s="440"/>
      <c r="AG144" s="440"/>
      <c r="AH144" s="440"/>
      <c r="AI144" s="478"/>
      <c r="AJ144" s="478"/>
    </row>
    <row r="145" ht="19.5" customHeight="1" spans="1:36">
      <c r="A145" s="440"/>
      <c r="B145" s="440"/>
      <c r="C145" s="440"/>
      <c r="D145" s="440"/>
      <c r="E145" s="440"/>
      <c r="F145" s="440"/>
      <c r="G145" s="440"/>
      <c r="H145" s="440"/>
      <c r="I145" s="440"/>
      <c r="J145" s="440"/>
      <c r="K145" s="440"/>
      <c r="L145" s="440"/>
      <c r="M145" s="440"/>
      <c r="N145" s="440"/>
      <c r="O145" s="440"/>
      <c r="P145" s="21"/>
      <c r="Q145" s="21"/>
      <c r="R145" s="21"/>
      <c r="S145" s="21"/>
      <c r="T145" s="21"/>
      <c r="U145" s="21"/>
      <c r="V145" s="21"/>
      <c r="W145" s="21"/>
      <c r="X145" s="21"/>
      <c r="AC145" s="440"/>
      <c r="AD145" s="440"/>
      <c r="AE145" s="440"/>
      <c r="AF145" s="440"/>
      <c r="AG145" s="440"/>
      <c r="AH145" s="440"/>
      <c r="AI145" s="478"/>
      <c r="AJ145" s="478"/>
    </row>
    <row r="146" ht="19.5" customHeight="1" spans="1:36">
      <c r="A146" s="440"/>
      <c r="B146" s="440"/>
      <c r="C146" s="440"/>
      <c r="D146" s="440"/>
      <c r="E146" s="440"/>
      <c r="F146" s="440"/>
      <c r="G146" s="440"/>
      <c r="H146" s="440"/>
      <c r="I146" s="440"/>
      <c r="J146" s="440"/>
      <c r="K146" s="440"/>
      <c r="L146" s="440"/>
      <c r="M146" s="440"/>
      <c r="N146" s="440"/>
      <c r="O146" s="440"/>
      <c r="P146" s="21"/>
      <c r="Q146" s="21"/>
      <c r="R146" s="21"/>
      <c r="S146" s="21"/>
      <c r="T146" s="21"/>
      <c r="U146" s="21"/>
      <c r="V146" s="21"/>
      <c r="W146" s="21"/>
      <c r="X146" s="21"/>
      <c r="AC146" s="440"/>
      <c r="AD146" s="440"/>
      <c r="AE146" s="440"/>
      <c r="AF146" s="440"/>
      <c r="AG146" s="440"/>
      <c r="AH146" s="440"/>
      <c r="AI146" s="478"/>
      <c r="AJ146" s="478"/>
    </row>
    <row r="147" ht="19.5" customHeight="1" spans="1:36">
      <c r="A147" s="440"/>
      <c r="B147" s="440"/>
      <c r="C147" s="440"/>
      <c r="D147" s="440"/>
      <c r="E147" s="440"/>
      <c r="F147" s="440"/>
      <c r="G147" s="440"/>
      <c r="H147" s="440"/>
      <c r="I147" s="440"/>
      <c r="J147" s="440"/>
      <c r="K147" s="440"/>
      <c r="L147" s="440"/>
      <c r="M147" s="440"/>
      <c r="N147" s="440"/>
      <c r="O147" s="440"/>
      <c r="P147" s="21"/>
      <c r="Q147" s="21"/>
      <c r="R147" s="21"/>
      <c r="S147" s="21"/>
      <c r="T147" s="21"/>
      <c r="U147" s="21"/>
      <c r="V147" s="21"/>
      <c r="W147" s="21"/>
      <c r="X147" s="21"/>
      <c r="AC147" s="440"/>
      <c r="AD147" s="440"/>
      <c r="AE147" s="440"/>
      <c r="AF147" s="440"/>
      <c r="AG147" s="440"/>
      <c r="AH147" s="440"/>
      <c r="AI147" s="478"/>
      <c r="AJ147" s="478"/>
    </row>
    <row r="148" ht="19.5" customHeight="1" spans="1:36">
      <c r="A148" s="440"/>
      <c r="B148" s="440"/>
      <c r="C148" s="440"/>
      <c r="D148" s="440"/>
      <c r="E148" s="440"/>
      <c r="F148" s="440"/>
      <c r="G148" s="440"/>
      <c r="H148" s="440"/>
      <c r="I148" s="440"/>
      <c r="J148" s="440"/>
      <c r="K148" s="440"/>
      <c r="L148" s="440"/>
      <c r="M148" s="440"/>
      <c r="N148" s="440"/>
      <c r="O148" s="440"/>
      <c r="P148" s="21"/>
      <c r="Q148" s="21"/>
      <c r="R148" s="21"/>
      <c r="S148" s="21"/>
      <c r="T148" s="21"/>
      <c r="U148" s="21"/>
      <c r="V148" s="21"/>
      <c r="W148" s="21"/>
      <c r="X148" s="21"/>
      <c r="AC148" s="440"/>
      <c r="AD148" s="440"/>
      <c r="AE148" s="440"/>
      <c r="AF148" s="440"/>
      <c r="AG148" s="440"/>
      <c r="AH148" s="440"/>
      <c r="AI148" s="478"/>
      <c r="AJ148" s="478"/>
    </row>
    <row r="149" ht="19.5" customHeight="1" spans="1:36">
      <c r="A149" s="440"/>
      <c r="B149" s="440"/>
      <c r="C149" s="440"/>
      <c r="D149" s="440"/>
      <c r="E149" s="440"/>
      <c r="F149" s="440"/>
      <c r="G149" s="440"/>
      <c r="H149" s="440"/>
      <c r="I149" s="440"/>
      <c r="J149" s="440"/>
      <c r="K149" s="440"/>
      <c r="L149" s="440"/>
      <c r="M149" s="440"/>
      <c r="N149" s="440"/>
      <c r="O149" s="440"/>
      <c r="P149" s="21"/>
      <c r="Q149" s="21"/>
      <c r="R149" s="21"/>
      <c r="S149" s="21"/>
      <c r="T149" s="21"/>
      <c r="U149" s="21"/>
      <c r="V149" s="21"/>
      <c r="W149" s="21"/>
      <c r="X149" s="21"/>
      <c r="AC149" s="440"/>
      <c r="AD149" s="440"/>
      <c r="AE149" s="440"/>
      <c r="AF149" s="440"/>
      <c r="AG149" s="440"/>
      <c r="AH149" s="440"/>
      <c r="AI149" s="478"/>
      <c r="AJ149" s="478"/>
    </row>
    <row r="150" ht="19.5" customHeight="1" spans="1:36">
      <c r="A150" s="440"/>
      <c r="B150" s="440"/>
      <c r="C150" s="440"/>
      <c r="D150" s="440"/>
      <c r="E150" s="440"/>
      <c r="F150" s="440"/>
      <c r="G150" s="440"/>
      <c r="H150" s="440"/>
      <c r="I150" s="440"/>
      <c r="J150" s="440"/>
      <c r="K150" s="440"/>
      <c r="L150" s="440"/>
      <c r="M150" s="440"/>
      <c r="N150" s="440"/>
      <c r="O150" s="440"/>
      <c r="P150" s="21"/>
      <c r="Q150" s="21"/>
      <c r="R150" s="21"/>
      <c r="S150" s="21"/>
      <c r="T150" s="21"/>
      <c r="U150" s="21"/>
      <c r="V150" s="21"/>
      <c r="W150" s="21"/>
      <c r="X150" s="21"/>
      <c r="AC150" s="440"/>
      <c r="AD150" s="440"/>
      <c r="AE150" s="440"/>
      <c r="AF150" s="440"/>
      <c r="AG150" s="440"/>
      <c r="AH150" s="440"/>
      <c r="AI150" s="478"/>
      <c r="AJ150" s="478"/>
    </row>
    <row r="151" ht="19.5" customHeight="1" spans="1:36">
      <c r="A151" s="440"/>
      <c r="B151" s="440"/>
      <c r="C151" s="440"/>
      <c r="D151" s="440"/>
      <c r="E151" s="440"/>
      <c r="F151" s="440"/>
      <c r="G151" s="440"/>
      <c r="H151" s="440"/>
      <c r="I151" s="440"/>
      <c r="J151" s="440"/>
      <c r="K151" s="440"/>
      <c r="L151" s="440"/>
      <c r="M151" s="440"/>
      <c r="N151" s="440"/>
      <c r="O151" s="440"/>
      <c r="P151" s="21"/>
      <c r="Q151" s="21"/>
      <c r="R151" s="21"/>
      <c r="S151" s="21"/>
      <c r="T151" s="21"/>
      <c r="U151" s="21"/>
      <c r="V151" s="21"/>
      <c r="W151" s="21"/>
      <c r="X151" s="21"/>
      <c r="AC151" s="440"/>
      <c r="AD151" s="440"/>
      <c r="AE151" s="440"/>
      <c r="AF151" s="440"/>
      <c r="AG151" s="440"/>
      <c r="AH151" s="440"/>
      <c r="AI151" s="478"/>
      <c r="AJ151" s="478"/>
    </row>
    <row r="152" ht="19.5" customHeight="1" spans="1:36">
      <c r="A152" s="440"/>
      <c r="B152" s="440"/>
      <c r="C152" s="440"/>
      <c r="D152" s="440"/>
      <c r="E152" s="440"/>
      <c r="F152" s="440"/>
      <c r="G152" s="440"/>
      <c r="H152" s="440"/>
      <c r="I152" s="440"/>
      <c r="J152" s="440"/>
      <c r="K152" s="440"/>
      <c r="L152" s="440"/>
      <c r="M152" s="440"/>
      <c r="N152" s="440"/>
      <c r="O152" s="440"/>
      <c r="P152" s="21"/>
      <c r="Q152" s="21"/>
      <c r="R152" s="21"/>
      <c r="S152" s="21"/>
      <c r="T152" s="21"/>
      <c r="U152" s="21"/>
      <c r="V152" s="21"/>
      <c r="W152" s="21"/>
      <c r="X152" s="21"/>
      <c r="AC152" s="440"/>
      <c r="AD152" s="440"/>
      <c r="AE152" s="440"/>
      <c r="AF152" s="440"/>
      <c r="AG152" s="440"/>
      <c r="AH152" s="440"/>
      <c r="AI152" s="478"/>
      <c r="AJ152" s="478"/>
    </row>
    <row r="153" ht="19.5" customHeight="1" spans="1:36">
      <c r="A153" s="440"/>
      <c r="B153" s="440"/>
      <c r="C153" s="440"/>
      <c r="D153" s="440"/>
      <c r="E153" s="440"/>
      <c r="F153" s="440"/>
      <c r="G153" s="440"/>
      <c r="H153" s="440"/>
      <c r="I153" s="440"/>
      <c r="J153" s="440"/>
      <c r="K153" s="440"/>
      <c r="L153" s="440"/>
      <c r="M153" s="440"/>
      <c r="N153" s="440"/>
      <c r="O153" s="440"/>
      <c r="P153" s="21"/>
      <c r="Q153" s="21"/>
      <c r="R153" s="21"/>
      <c r="S153" s="21"/>
      <c r="T153" s="21"/>
      <c r="U153" s="21"/>
      <c r="V153" s="21"/>
      <c r="W153" s="21"/>
      <c r="X153" s="21"/>
      <c r="AC153" s="440"/>
      <c r="AD153" s="440"/>
      <c r="AE153" s="440"/>
      <c r="AF153" s="440"/>
      <c r="AG153" s="440"/>
      <c r="AH153" s="440"/>
      <c r="AI153" s="478"/>
      <c r="AJ153" s="478"/>
    </row>
    <row r="154" ht="19.5" customHeight="1" spans="1:36">
      <c r="A154" s="440"/>
      <c r="B154" s="440"/>
      <c r="C154" s="440"/>
      <c r="D154" s="440"/>
      <c r="E154" s="440"/>
      <c r="F154" s="440"/>
      <c r="G154" s="440"/>
      <c r="H154" s="440"/>
      <c r="I154" s="440"/>
      <c r="J154" s="440"/>
      <c r="K154" s="440"/>
      <c r="L154" s="440"/>
      <c r="M154" s="440"/>
      <c r="N154" s="440"/>
      <c r="O154" s="440"/>
      <c r="P154" s="21"/>
      <c r="Q154" s="21"/>
      <c r="R154" s="21"/>
      <c r="S154" s="21"/>
      <c r="T154" s="21"/>
      <c r="U154" s="21"/>
      <c r="V154" s="21"/>
      <c r="W154" s="21"/>
      <c r="X154" s="21"/>
      <c r="AC154" s="440"/>
      <c r="AD154" s="440"/>
      <c r="AE154" s="440"/>
      <c r="AF154" s="440"/>
      <c r="AG154" s="440"/>
      <c r="AH154" s="440"/>
      <c r="AI154" s="478"/>
      <c r="AJ154" s="478"/>
    </row>
    <row r="155" ht="19.5" customHeight="1" spans="1:36">
      <c r="A155" s="440"/>
      <c r="B155" s="440"/>
      <c r="C155" s="440"/>
      <c r="D155" s="440"/>
      <c r="E155" s="440"/>
      <c r="F155" s="440"/>
      <c r="G155" s="440"/>
      <c r="H155" s="440"/>
      <c r="I155" s="440"/>
      <c r="J155" s="440"/>
      <c r="K155" s="440"/>
      <c r="L155" s="440"/>
      <c r="M155" s="440"/>
      <c r="N155" s="440"/>
      <c r="O155" s="440"/>
      <c r="P155" s="21"/>
      <c r="Q155" s="21"/>
      <c r="R155" s="21"/>
      <c r="S155" s="21"/>
      <c r="T155" s="21"/>
      <c r="U155" s="21"/>
      <c r="V155" s="21"/>
      <c r="W155" s="21"/>
      <c r="X155" s="21"/>
      <c r="AC155" s="440"/>
      <c r="AD155" s="440"/>
      <c r="AE155" s="440"/>
      <c r="AF155" s="440"/>
      <c r="AG155" s="440"/>
      <c r="AH155" s="440"/>
      <c r="AI155" s="478"/>
      <c r="AJ155" s="478"/>
    </row>
    <row r="156" ht="19.5" customHeight="1" spans="1:36">
      <c r="A156" s="440"/>
      <c r="B156" s="440"/>
      <c r="C156" s="440"/>
      <c r="D156" s="440"/>
      <c r="E156" s="440"/>
      <c r="F156" s="440"/>
      <c r="G156" s="440"/>
      <c r="H156" s="440"/>
      <c r="I156" s="440"/>
      <c r="J156" s="440"/>
      <c r="K156" s="440"/>
      <c r="L156" s="440"/>
      <c r="M156" s="440"/>
      <c r="N156" s="440"/>
      <c r="O156" s="440"/>
      <c r="P156" s="21"/>
      <c r="Q156" s="21"/>
      <c r="R156" s="21"/>
      <c r="S156" s="21"/>
      <c r="T156" s="21"/>
      <c r="U156" s="21"/>
      <c r="V156" s="21"/>
      <c r="W156" s="21"/>
      <c r="X156" s="21"/>
      <c r="AC156" s="440"/>
      <c r="AD156" s="440"/>
      <c r="AE156" s="440"/>
      <c r="AF156" s="440"/>
      <c r="AG156" s="440"/>
      <c r="AH156" s="440"/>
      <c r="AI156" s="478"/>
      <c r="AJ156" s="478"/>
    </row>
    <row r="157" ht="19.5" customHeight="1" spans="1:36">
      <c r="A157" s="440"/>
      <c r="B157" s="440"/>
      <c r="C157" s="440"/>
      <c r="D157" s="440"/>
      <c r="E157" s="440"/>
      <c r="F157" s="440"/>
      <c r="G157" s="440"/>
      <c r="H157" s="440"/>
      <c r="I157" s="440"/>
      <c r="J157" s="440"/>
      <c r="K157" s="440"/>
      <c r="L157" s="440"/>
      <c r="M157" s="440"/>
      <c r="N157" s="440"/>
      <c r="O157" s="440"/>
      <c r="P157" s="21"/>
      <c r="Q157" s="21"/>
      <c r="R157" s="21"/>
      <c r="S157" s="21"/>
      <c r="T157" s="21"/>
      <c r="U157" s="21"/>
      <c r="V157" s="21"/>
      <c r="W157" s="21"/>
      <c r="X157" s="21"/>
      <c r="AC157" s="440"/>
      <c r="AD157" s="440"/>
      <c r="AE157" s="440"/>
      <c r="AF157" s="440"/>
      <c r="AG157" s="440"/>
      <c r="AH157" s="440"/>
      <c r="AI157" s="478"/>
      <c r="AJ157" s="478"/>
    </row>
    <row r="158" ht="19.5" customHeight="1" spans="1:36">
      <c r="A158" s="440"/>
      <c r="B158" s="440"/>
      <c r="C158" s="440"/>
      <c r="D158" s="440"/>
      <c r="E158" s="440"/>
      <c r="F158" s="440"/>
      <c r="G158" s="440"/>
      <c r="H158" s="440"/>
      <c r="I158" s="440"/>
      <c r="J158" s="440"/>
      <c r="K158" s="440"/>
      <c r="L158" s="440"/>
      <c r="M158" s="440"/>
      <c r="N158" s="440"/>
      <c r="O158" s="440"/>
      <c r="P158" s="21"/>
      <c r="Q158" s="21"/>
      <c r="R158" s="21"/>
      <c r="S158" s="21"/>
      <c r="T158" s="21"/>
      <c r="U158" s="21"/>
      <c r="V158" s="21"/>
      <c r="W158" s="21"/>
      <c r="X158" s="21"/>
      <c r="AC158" s="440"/>
      <c r="AD158" s="440"/>
      <c r="AE158" s="440"/>
      <c r="AF158" s="440"/>
      <c r="AG158" s="440"/>
      <c r="AH158" s="440"/>
      <c r="AI158" s="478"/>
      <c r="AJ158" s="478"/>
    </row>
    <row r="159" ht="19.5" customHeight="1" spans="1:36">
      <c r="A159" s="440"/>
      <c r="B159" s="440"/>
      <c r="C159" s="440"/>
      <c r="D159" s="440"/>
      <c r="E159" s="440"/>
      <c r="F159" s="440"/>
      <c r="G159" s="440"/>
      <c r="H159" s="440"/>
      <c r="I159" s="440"/>
      <c r="J159" s="440"/>
      <c r="K159" s="440"/>
      <c r="L159" s="440"/>
      <c r="M159" s="440"/>
      <c r="N159" s="440"/>
      <c r="O159" s="440"/>
      <c r="P159" s="21"/>
      <c r="Q159" s="21"/>
      <c r="R159" s="21"/>
      <c r="S159" s="21"/>
      <c r="T159" s="21"/>
      <c r="U159" s="21"/>
      <c r="V159" s="21"/>
      <c r="W159" s="21"/>
      <c r="X159" s="21"/>
      <c r="AC159" s="440"/>
      <c r="AD159" s="440"/>
      <c r="AE159" s="440"/>
      <c r="AF159" s="440"/>
      <c r="AG159" s="440"/>
      <c r="AH159" s="440"/>
      <c r="AI159" s="478"/>
      <c r="AJ159" s="478"/>
    </row>
    <row r="160" ht="19.5" customHeight="1" spans="1:36">
      <c r="A160" s="440"/>
      <c r="B160" s="440"/>
      <c r="C160" s="440"/>
      <c r="D160" s="440"/>
      <c r="E160" s="440"/>
      <c r="F160" s="440"/>
      <c r="G160" s="440"/>
      <c r="H160" s="440"/>
      <c r="I160" s="440"/>
      <c r="J160" s="440"/>
      <c r="K160" s="440"/>
      <c r="L160" s="440"/>
      <c r="M160" s="440"/>
      <c r="N160" s="440"/>
      <c r="O160" s="440"/>
      <c r="P160" s="21"/>
      <c r="Q160" s="21"/>
      <c r="R160" s="21"/>
      <c r="S160" s="21"/>
      <c r="T160" s="21"/>
      <c r="U160" s="21"/>
      <c r="V160" s="21"/>
      <c r="W160" s="21"/>
      <c r="X160" s="21"/>
      <c r="AC160" s="440"/>
      <c r="AD160" s="440"/>
      <c r="AE160" s="440"/>
      <c r="AF160" s="440"/>
      <c r="AG160" s="440"/>
      <c r="AH160" s="440"/>
      <c r="AI160" s="478"/>
      <c r="AJ160" s="478"/>
    </row>
    <row r="161" ht="19.5" customHeight="1" spans="1:36">
      <c r="A161" s="440"/>
      <c r="B161" s="440"/>
      <c r="C161" s="440"/>
      <c r="D161" s="440"/>
      <c r="E161" s="440"/>
      <c r="F161" s="440"/>
      <c r="G161" s="440"/>
      <c r="H161" s="440"/>
      <c r="I161" s="440"/>
      <c r="J161" s="440"/>
      <c r="K161" s="440"/>
      <c r="L161" s="440"/>
      <c r="M161" s="440"/>
      <c r="N161" s="440"/>
      <c r="O161" s="440"/>
      <c r="P161" s="21"/>
      <c r="Q161" s="21"/>
      <c r="R161" s="21"/>
      <c r="S161" s="21"/>
      <c r="T161" s="21"/>
      <c r="U161" s="21"/>
      <c r="V161" s="21"/>
      <c r="W161" s="21"/>
      <c r="X161" s="21"/>
      <c r="AC161" s="440"/>
      <c r="AD161" s="440"/>
      <c r="AE161" s="440"/>
      <c r="AF161" s="440"/>
      <c r="AG161" s="440"/>
      <c r="AH161" s="440"/>
      <c r="AI161" s="478"/>
      <c r="AJ161" s="478"/>
    </row>
    <row r="162" ht="19.5" customHeight="1" spans="1:36">
      <c r="A162" s="440"/>
      <c r="B162" s="440"/>
      <c r="C162" s="440"/>
      <c r="D162" s="440"/>
      <c r="E162" s="440"/>
      <c r="F162" s="440"/>
      <c r="G162" s="440"/>
      <c r="H162" s="440"/>
      <c r="I162" s="440"/>
      <c r="J162" s="440"/>
      <c r="K162" s="440"/>
      <c r="L162" s="440"/>
      <c r="M162" s="440"/>
      <c r="N162" s="440"/>
      <c r="O162" s="440"/>
      <c r="P162" s="21"/>
      <c r="Q162" s="21"/>
      <c r="R162" s="21"/>
      <c r="S162" s="21"/>
      <c r="T162" s="21"/>
      <c r="U162" s="21"/>
      <c r="V162" s="21"/>
      <c r="W162" s="21"/>
      <c r="X162" s="21"/>
      <c r="AC162" s="440"/>
      <c r="AD162" s="440"/>
      <c r="AE162" s="440"/>
      <c r="AF162" s="440"/>
      <c r="AG162" s="440"/>
      <c r="AH162" s="440"/>
      <c r="AI162" s="478"/>
      <c r="AJ162" s="478"/>
    </row>
    <row r="163" ht="19.5" customHeight="1" spans="1:36">
      <c r="A163" s="440"/>
      <c r="B163" s="440"/>
      <c r="C163" s="440"/>
      <c r="D163" s="440"/>
      <c r="E163" s="440"/>
      <c r="F163" s="440"/>
      <c r="G163" s="440"/>
      <c r="H163" s="440"/>
      <c r="I163" s="440"/>
      <c r="J163" s="440"/>
      <c r="K163" s="440"/>
      <c r="L163" s="440"/>
      <c r="M163" s="440"/>
      <c r="N163" s="440"/>
      <c r="O163" s="440"/>
      <c r="P163" s="21"/>
      <c r="Q163" s="21"/>
      <c r="R163" s="21"/>
      <c r="S163" s="21"/>
      <c r="T163" s="21"/>
      <c r="U163" s="21"/>
      <c r="V163" s="21"/>
      <c r="W163" s="21"/>
      <c r="X163" s="21"/>
      <c r="AC163" s="440"/>
      <c r="AD163" s="440"/>
      <c r="AE163" s="440"/>
      <c r="AF163" s="440"/>
      <c r="AG163" s="440"/>
      <c r="AH163" s="440"/>
      <c r="AI163" s="478"/>
      <c r="AJ163" s="478"/>
    </row>
    <row r="164" ht="19.5" customHeight="1" spans="1:36">
      <c r="A164" s="440"/>
      <c r="B164" s="440"/>
      <c r="C164" s="440"/>
      <c r="D164" s="440"/>
      <c r="E164" s="440"/>
      <c r="F164" s="440"/>
      <c r="G164" s="440"/>
      <c r="H164" s="440"/>
      <c r="I164" s="440"/>
      <c r="J164" s="440"/>
      <c r="K164" s="440"/>
      <c r="L164" s="440"/>
      <c r="M164" s="440"/>
      <c r="N164" s="440"/>
      <c r="O164" s="440"/>
      <c r="P164" s="21"/>
      <c r="Q164" s="21"/>
      <c r="R164" s="21"/>
      <c r="S164" s="21"/>
      <c r="T164" s="21"/>
      <c r="U164" s="21"/>
      <c r="V164" s="21"/>
      <c r="W164" s="21"/>
      <c r="X164" s="21"/>
      <c r="AC164" s="440"/>
      <c r="AD164" s="440"/>
      <c r="AE164" s="440"/>
      <c r="AF164" s="440"/>
      <c r="AG164" s="440"/>
      <c r="AH164" s="440"/>
      <c r="AI164" s="478"/>
      <c r="AJ164" s="478"/>
    </row>
    <row r="165" ht="19.5" customHeight="1" spans="1:36">
      <c r="A165" s="440"/>
      <c r="B165" s="440"/>
      <c r="C165" s="440"/>
      <c r="D165" s="440"/>
      <c r="E165" s="440"/>
      <c r="F165" s="440"/>
      <c r="G165" s="440"/>
      <c r="H165" s="440"/>
      <c r="I165" s="440"/>
      <c r="J165" s="440"/>
      <c r="K165" s="440"/>
      <c r="L165" s="440"/>
      <c r="M165" s="440"/>
      <c r="N165" s="440"/>
      <c r="O165" s="440"/>
      <c r="P165" s="21"/>
      <c r="Q165" s="21"/>
      <c r="R165" s="21"/>
      <c r="S165" s="21"/>
      <c r="T165" s="21"/>
      <c r="U165" s="21"/>
      <c r="V165" s="21"/>
      <c r="W165" s="21"/>
      <c r="X165" s="21"/>
      <c r="AC165" s="440"/>
      <c r="AD165" s="440"/>
      <c r="AE165" s="440"/>
      <c r="AF165" s="440"/>
      <c r="AG165" s="440"/>
      <c r="AH165" s="440"/>
      <c r="AI165" s="478"/>
      <c r="AJ165" s="478"/>
    </row>
    <row r="166" ht="19.5" customHeight="1" spans="1:36">
      <c r="A166" s="440"/>
      <c r="B166" s="440"/>
      <c r="C166" s="440"/>
      <c r="D166" s="440"/>
      <c r="E166" s="440"/>
      <c r="F166" s="440"/>
      <c r="G166" s="440"/>
      <c r="H166" s="440"/>
      <c r="I166" s="440"/>
      <c r="J166" s="440"/>
      <c r="K166" s="440"/>
      <c r="L166" s="440"/>
      <c r="M166" s="440"/>
      <c r="N166" s="440"/>
      <c r="O166" s="440"/>
      <c r="P166" s="21"/>
      <c r="Q166" s="21"/>
      <c r="R166" s="21"/>
      <c r="S166" s="21"/>
      <c r="T166" s="21"/>
      <c r="U166" s="21"/>
      <c r="V166" s="21"/>
      <c r="W166" s="21"/>
      <c r="X166" s="21"/>
      <c r="AC166" s="440"/>
      <c r="AD166" s="440"/>
      <c r="AE166" s="440"/>
      <c r="AF166" s="440"/>
      <c r="AG166" s="440"/>
      <c r="AH166" s="440"/>
      <c r="AI166" s="478"/>
      <c r="AJ166" s="478"/>
    </row>
    <row r="167" ht="19.5" customHeight="1" spans="1:36">
      <c r="A167" s="440"/>
      <c r="B167" s="440"/>
      <c r="C167" s="440"/>
      <c r="D167" s="440"/>
      <c r="E167" s="440"/>
      <c r="F167" s="440"/>
      <c r="G167" s="440"/>
      <c r="H167" s="440"/>
      <c r="I167" s="440"/>
      <c r="J167" s="440"/>
      <c r="K167" s="440"/>
      <c r="L167" s="440"/>
      <c r="M167" s="440"/>
      <c r="N167" s="440"/>
      <c r="O167" s="440"/>
      <c r="P167" s="21"/>
      <c r="Q167" s="21"/>
      <c r="R167" s="21"/>
      <c r="S167" s="21"/>
      <c r="T167" s="21"/>
      <c r="U167" s="21"/>
      <c r="V167" s="21"/>
      <c r="W167" s="21"/>
      <c r="X167" s="21"/>
      <c r="AC167" s="440"/>
      <c r="AD167" s="440"/>
      <c r="AE167" s="440"/>
      <c r="AF167" s="440"/>
      <c r="AG167" s="440"/>
      <c r="AH167" s="440"/>
      <c r="AI167" s="478"/>
      <c r="AJ167" s="478"/>
    </row>
    <row r="168" ht="19.5" customHeight="1" spans="1:36">
      <c r="A168" s="440"/>
      <c r="B168" s="440"/>
      <c r="C168" s="440"/>
      <c r="D168" s="440"/>
      <c r="E168" s="440"/>
      <c r="F168" s="440"/>
      <c r="G168" s="440"/>
      <c r="H168" s="440"/>
      <c r="I168" s="440"/>
      <c r="J168" s="440"/>
      <c r="K168" s="440"/>
      <c r="L168" s="440"/>
      <c r="M168" s="440"/>
      <c r="N168" s="440"/>
      <c r="O168" s="440"/>
      <c r="P168" s="21"/>
      <c r="Q168" s="21"/>
      <c r="R168" s="21"/>
      <c r="S168" s="21"/>
      <c r="T168" s="21"/>
      <c r="U168" s="21"/>
      <c r="V168" s="21"/>
      <c r="W168" s="21"/>
      <c r="X168" s="21"/>
      <c r="AC168" s="440"/>
      <c r="AD168" s="440"/>
      <c r="AE168" s="440"/>
      <c r="AF168" s="440"/>
      <c r="AG168" s="440"/>
      <c r="AH168" s="440"/>
      <c r="AI168" s="478"/>
      <c r="AJ168" s="478"/>
    </row>
    <row r="169" ht="19.5" customHeight="1" spans="1:36">
      <c r="A169" s="440"/>
      <c r="B169" s="440"/>
      <c r="C169" s="440"/>
      <c r="D169" s="440"/>
      <c r="E169" s="440"/>
      <c r="F169" s="440"/>
      <c r="G169" s="440"/>
      <c r="H169" s="440"/>
      <c r="I169" s="440"/>
      <c r="J169" s="440"/>
      <c r="K169" s="440"/>
      <c r="L169" s="440"/>
      <c r="M169" s="440"/>
      <c r="N169" s="440"/>
      <c r="O169" s="440"/>
      <c r="P169" s="21"/>
      <c r="Q169" s="21"/>
      <c r="R169" s="21"/>
      <c r="S169" s="21"/>
      <c r="T169" s="21"/>
      <c r="U169" s="21"/>
      <c r="V169" s="21"/>
      <c r="W169" s="21"/>
      <c r="X169" s="21"/>
      <c r="AC169" s="440"/>
      <c r="AD169" s="440"/>
      <c r="AE169" s="440"/>
      <c r="AF169" s="440"/>
      <c r="AG169" s="440"/>
      <c r="AH169" s="440"/>
      <c r="AI169" s="478"/>
      <c r="AJ169" s="478"/>
    </row>
    <row r="170" ht="19.5" customHeight="1" spans="1:36">
      <c r="A170" s="440"/>
      <c r="B170" s="440"/>
      <c r="C170" s="440"/>
      <c r="D170" s="440"/>
      <c r="E170" s="440"/>
      <c r="F170" s="440"/>
      <c r="G170" s="440"/>
      <c r="H170" s="440"/>
      <c r="I170" s="440"/>
      <c r="J170" s="440"/>
      <c r="K170" s="440"/>
      <c r="L170" s="440"/>
      <c r="M170" s="440"/>
      <c r="N170" s="440"/>
      <c r="O170" s="440"/>
      <c r="P170" s="21"/>
      <c r="Q170" s="21"/>
      <c r="R170" s="21"/>
      <c r="S170" s="21"/>
      <c r="T170" s="21"/>
      <c r="U170" s="21"/>
      <c r="V170" s="21"/>
      <c r="W170" s="21"/>
      <c r="X170" s="21"/>
      <c r="AC170" s="440"/>
      <c r="AD170" s="440"/>
      <c r="AE170" s="440"/>
      <c r="AF170" s="440"/>
      <c r="AG170" s="440"/>
      <c r="AH170" s="440"/>
      <c r="AI170" s="478"/>
      <c r="AJ170" s="478"/>
    </row>
    <row r="171" ht="19.5" customHeight="1" spans="1:36">
      <c r="A171" s="440"/>
      <c r="B171" s="440"/>
      <c r="C171" s="440"/>
      <c r="D171" s="440"/>
      <c r="E171" s="440"/>
      <c r="F171" s="440"/>
      <c r="G171" s="440"/>
      <c r="H171" s="440"/>
      <c r="I171" s="440"/>
      <c r="J171" s="440"/>
      <c r="K171" s="440"/>
      <c r="L171" s="440"/>
      <c r="M171" s="440"/>
      <c r="N171" s="440"/>
      <c r="O171" s="440"/>
      <c r="P171" s="21"/>
      <c r="Q171" s="21"/>
      <c r="R171" s="21"/>
      <c r="S171" s="21"/>
      <c r="T171" s="21"/>
      <c r="U171" s="21"/>
      <c r="V171" s="21"/>
      <c r="W171" s="21"/>
      <c r="X171" s="21"/>
      <c r="AC171" s="440"/>
      <c r="AD171" s="440"/>
      <c r="AE171" s="440"/>
      <c r="AF171" s="440"/>
      <c r="AG171" s="440"/>
      <c r="AH171" s="440"/>
      <c r="AI171" s="478"/>
      <c r="AJ171" s="478"/>
    </row>
    <row r="172" ht="19.5" customHeight="1" spans="1:36">
      <c r="A172" s="440"/>
      <c r="B172" s="440"/>
      <c r="C172" s="440"/>
      <c r="D172" s="440"/>
      <c r="E172" s="440"/>
      <c r="F172" s="440"/>
      <c r="G172" s="440"/>
      <c r="H172" s="440"/>
      <c r="I172" s="440"/>
      <c r="J172" s="440"/>
      <c r="K172" s="440"/>
      <c r="L172" s="440"/>
      <c r="M172" s="440"/>
      <c r="N172" s="440"/>
      <c r="O172" s="440"/>
      <c r="P172" s="21"/>
      <c r="Q172" s="21"/>
      <c r="R172" s="21"/>
      <c r="S172" s="21"/>
      <c r="T172" s="21"/>
      <c r="U172" s="21"/>
      <c r="V172" s="21"/>
      <c r="W172" s="21"/>
      <c r="X172" s="21"/>
      <c r="AC172" s="440"/>
      <c r="AD172" s="440"/>
      <c r="AE172" s="440"/>
      <c r="AF172" s="440"/>
      <c r="AG172" s="440"/>
      <c r="AH172" s="440"/>
      <c r="AI172" s="478"/>
      <c r="AJ172" s="478"/>
    </row>
    <row r="173" ht="19.5" customHeight="1" spans="1:36">
      <c r="A173" s="440"/>
      <c r="B173" s="440"/>
      <c r="C173" s="440"/>
      <c r="D173" s="440"/>
      <c r="E173" s="440"/>
      <c r="F173" s="440"/>
      <c r="G173" s="440"/>
      <c r="H173" s="440"/>
      <c r="I173" s="440"/>
      <c r="J173" s="440"/>
      <c r="K173" s="440"/>
      <c r="L173" s="440"/>
      <c r="M173" s="440"/>
      <c r="N173" s="440"/>
      <c r="O173" s="440"/>
      <c r="P173" s="21"/>
      <c r="Q173" s="21"/>
      <c r="R173" s="21"/>
      <c r="S173" s="21"/>
      <c r="T173" s="21"/>
      <c r="U173" s="21"/>
      <c r="V173" s="21"/>
      <c r="W173" s="21"/>
      <c r="X173" s="21"/>
      <c r="AC173" s="440"/>
      <c r="AD173" s="440"/>
      <c r="AE173" s="440"/>
      <c r="AF173" s="440"/>
      <c r="AG173" s="440"/>
      <c r="AH173" s="440"/>
      <c r="AI173" s="478"/>
      <c r="AJ173" s="478"/>
    </row>
    <row r="174" ht="19.5" customHeight="1" spans="1:36">
      <c r="A174" s="440"/>
      <c r="B174" s="440"/>
      <c r="C174" s="440"/>
      <c r="D174" s="440"/>
      <c r="E174" s="440"/>
      <c r="F174" s="440"/>
      <c r="G174" s="440"/>
      <c r="H174" s="440"/>
      <c r="I174" s="440"/>
      <c r="J174" s="440"/>
      <c r="K174" s="440"/>
      <c r="L174" s="440"/>
      <c r="M174" s="440"/>
      <c r="N174" s="440"/>
      <c r="O174" s="440"/>
      <c r="P174" s="21"/>
      <c r="Q174" s="21"/>
      <c r="R174" s="21"/>
      <c r="S174" s="21"/>
      <c r="T174" s="21"/>
      <c r="U174" s="21"/>
      <c r="V174" s="21"/>
      <c r="W174" s="21"/>
      <c r="X174" s="21"/>
      <c r="AC174" s="440"/>
      <c r="AD174" s="440"/>
      <c r="AE174" s="440"/>
      <c r="AF174" s="440"/>
      <c r="AG174" s="440"/>
      <c r="AH174" s="440"/>
      <c r="AI174" s="478"/>
      <c r="AJ174" s="478"/>
    </row>
    <row r="175" ht="19.5" customHeight="1" spans="1:36">
      <c r="A175" s="440"/>
      <c r="B175" s="440"/>
      <c r="C175" s="440"/>
      <c r="D175" s="440"/>
      <c r="E175" s="440"/>
      <c r="F175" s="440"/>
      <c r="G175" s="440"/>
      <c r="H175" s="440"/>
      <c r="I175" s="440"/>
      <c r="J175" s="440"/>
      <c r="K175" s="440"/>
      <c r="L175" s="440"/>
      <c r="M175" s="440"/>
      <c r="N175" s="440"/>
      <c r="O175" s="440"/>
      <c r="P175" s="21"/>
      <c r="Q175" s="21"/>
      <c r="R175" s="21"/>
      <c r="S175" s="21"/>
      <c r="T175" s="21"/>
      <c r="U175" s="21"/>
      <c r="V175" s="21"/>
      <c r="W175" s="21"/>
      <c r="X175" s="21"/>
      <c r="AC175" s="440"/>
      <c r="AD175" s="440"/>
      <c r="AE175" s="440"/>
      <c r="AF175" s="440"/>
      <c r="AG175" s="440"/>
      <c r="AH175" s="440"/>
      <c r="AI175" s="478"/>
      <c r="AJ175" s="478"/>
    </row>
    <row r="176" ht="19.5" customHeight="1" spans="1:36">
      <c r="A176" s="440"/>
      <c r="B176" s="440"/>
      <c r="C176" s="440"/>
      <c r="D176" s="440"/>
      <c r="E176" s="440"/>
      <c r="F176" s="440"/>
      <c r="G176" s="440"/>
      <c r="H176" s="440"/>
      <c r="I176" s="440"/>
      <c r="J176" s="440"/>
      <c r="K176" s="440"/>
      <c r="L176" s="440"/>
      <c r="M176" s="440"/>
      <c r="N176" s="440"/>
      <c r="O176" s="440"/>
      <c r="P176" s="21"/>
      <c r="Q176" s="21"/>
      <c r="R176" s="21"/>
      <c r="S176" s="21"/>
      <c r="T176" s="21"/>
      <c r="U176" s="21"/>
      <c r="V176" s="21"/>
      <c r="W176" s="21"/>
      <c r="X176" s="21"/>
      <c r="AC176" s="440"/>
      <c r="AD176" s="440"/>
      <c r="AE176" s="440"/>
      <c r="AF176" s="440"/>
      <c r="AG176" s="440"/>
      <c r="AH176" s="440"/>
      <c r="AI176" s="478"/>
      <c r="AJ176" s="478"/>
    </row>
    <row r="177" ht="19.5" customHeight="1" spans="1:36">
      <c r="A177" s="440"/>
      <c r="B177" s="440"/>
      <c r="C177" s="440"/>
      <c r="D177" s="440"/>
      <c r="E177" s="440"/>
      <c r="F177" s="440"/>
      <c r="G177" s="440"/>
      <c r="H177" s="440"/>
      <c r="I177" s="440"/>
      <c r="J177" s="440"/>
      <c r="K177" s="440"/>
      <c r="L177" s="440"/>
      <c r="M177" s="440"/>
      <c r="N177" s="440"/>
      <c r="O177" s="440"/>
      <c r="P177" s="21"/>
      <c r="Q177" s="21"/>
      <c r="R177" s="21"/>
      <c r="S177" s="21"/>
      <c r="T177" s="21"/>
      <c r="U177" s="21"/>
      <c r="V177" s="21"/>
      <c r="W177" s="21"/>
      <c r="X177" s="21"/>
      <c r="AC177" s="440"/>
      <c r="AD177" s="440"/>
      <c r="AE177" s="440"/>
      <c r="AF177" s="440"/>
      <c r="AG177" s="440"/>
      <c r="AH177" s="440"/>
      <c r="AI177" s="478"/>
      <c r="AJ177" s="478"/>
    </row>
    <row r="178" ht="19.5" customHeight="1" spans="1:36">
      <c r="A178" s="440"/>
      <c r="B178" s="440"/>
      <c r="C178" s="440"/>
      <c r="D178" s="440"/>
      <c r="E178" s="440"/>
      <c r="F178" s="440"/>
      <c r="G178" s="440"/>
      <c r="H178" s="440"/>
      <c r="I178" s="440"/>
      <c r="J178" s="440"/>
      <c r="K178" s="440"/>
      <c r="L178" s="440"/>
      <c r="M178" s="440"/>
      <c r="N178" s="440"/>
      <c r="O178" s="440"/>
      <c r="P178" s="21"/>
      <c r="Q178" s="21"/>
      <c r="R178" s="21"/>
      <c r="S178" s="21"/>
      <c r="T178" s="21"/>
      <c r="U178" s="21"/>
      <c r="V178" s="21"/>
      <c r="W178" s="21"/>
      <c r="X178" s="21"/>
      <c r="AC178" s="440"/>
      <c r="AD178" s="440"/>
      <c r="AE178" s="440"/>
      <c r="AF178" s="440"/>
      <c r="AG178" s="440"/>
      <c r="AH178" s="440"/>
      <c r="AI178" s="478"/>
      <c r="AJ178" s="478"/>
    </row>
    <row r="179" ht="19.5" customHeight="1" spans="1:36">
      <c r="A179" s="440"/>
      <c r="B179" s="440"/>
      <c r="C179" s="440"/>
      <c r="D179" s="440"/>
      <c r="E179" s="440"/>
      <c r="F179" s="440"/>
      <c r="G179" s="440"/>
      <c r="H179" s="440"/>
      <c r="I179" s="440"/>
      <c r="J179" s="440"/>
      <c r="K179" s="440"/>
      <c r="L179" s="440"/>
      <c r="M179" s="440"/>
      <c r="N179" s="440"/>
      <c r="O179" s="440"/>
      <c r="P179" s="21"/>
      <c r="Q179" s="21"/>
      <c r="R179" s="21"/>
      <c r="S179" s="21"/>
      <c r="T179" s="21"/>
      <c r="U179" s="21"/>
      <c r="V179" s="21"/>
      <c r="W179" s="21"/>
      <c r="X179" s="21"/>
      <c r="AC179" s="440"/>
      <c r="AD179" s="440"/>
      <c r="AE179" s="440"/>
      <c r="AF179" s="440"/>
      <c r="AG179" s="440"/>
      <c r="AH179" s="440"/>
      <c r="AI179" s="478"/>
      <c r="AJ179" s="478"/>
    </row>
    <row r="180" ht="19.5" customHeight="1" spans="1:36">
      <c r="A180" s="440"/>
      <c r="B180" s="440"/>
      <c r="C180" s="440"/>
      <c r="D180" s="440"/>
      <c r="E180" s="440"/>
      <c r="F180" s="440"/>
      <c r="G180" s="440"/>
      <c r="H180" s="440"/>
      <c r="I180" s="440"/>
      <c r="J180" s="440"/>
      <c r="K180" s="440"/>
      <c r="L180" s="440"/>
      <c r="M180" s="440"/>
      <c r="N180" s="440"/>
      <c r="O180" s="440"/>
      <c r="P180" s="21"/>
      <c r="Q180" s="21"/>
      <c r="R180" s="21"/>
      <c r="S180" s="21"/>
      <c r="T180" s="21"/>
      <c r="U180" s="21"/>
      <c r="V180" s="21"/>
      <c r="W180" s="21"/>
      <c r="X180" s="21"/>
      <c r="AC180" s="440"/>
      <c r="AD180" s="440"/>
      <c r="AE180" s="440"/>
      <c r="AF180" s="440"/>
      <c r="AG180" s="440"/>
      <c r="AH180" s="440"/>
      <c r="AI180" s="478"/>
      <c r="AJ180" s="478"/>
    </row>
    <row r="181" ht="19.5" customHeight="1" spans="1:36">
      <c r="A181" s="440"/>
      <c r="B181" s="440"/>
      <c r="C181" s="440"/>
      <c r="D181" s="440"/>
      <c r="E181" s="440"/>
      <c r="F181" s="440"/>
      <c r="G181" s="440"/>
      <c r="H181" s="440"/>
      <c r="I181" s="440"/>
      <c r="J181" s="440"/>
      <c r="K181" s="440"/>
      <c r="L181" s="440"/>
      <c r="M181" s="440"/>
      <c r="N181" s="440"/>
      <c r="O181" s="440"/>
      <c r="P181" s="21"/>
      <c r="Q181" s="21"/>
      <c r="R181" s="21"/>
      <c r="S181" s="21"/>
      <c r="T181" s="21"/>
      <c r="U181" s="21"/>
      <c r="V181" s="21"/>
      <c r="W181" s="21"/>
      <c r="X181" s="21"/>
      <c r="AC181" s="440"/>
      <c r="AD181" s="440"/>
      <c r="AE181" s="440"/>
      <c r="AF181" s="440"/>
      <c r="AG181" s="440"/>
      <c r="AH181" s="440"/>
      <c r="AI181" s="478"/>
      <c r="AJ181" s="478"/>
    </row>
    <row r="182" ht="19.5" customHeight="1" spans="1:36">
      <c r="A182" s="440"/>
      <c r="B182" s="440"/>
      <c r="C182" s="440"/>
      <c r="D182" s="440"/>
      <c r="E182" s="440"/>
      <c r="F182" s="440"/>
      <c r="G182" s="440"/>
      <c r="H182" s="440"/>
      <c r="I182" s="440"/>
      <c r="J182" s="440"/>
      <c r="K182" s="440"/>
      <c r="L182" s="440"/>
      <c r="M182" s="440"/>
      <c r="N182" s="440"/>
      <c r="O182" s="440"/>
      <c r="P182" s="21"/>
      <c r="Q182" s="21"/>
      <c r="R182" s="21"/>
      <c r="S182" s="21"/>
      <c r="T182" s="21"/>
      <c r="U182" s="21"/>
      <c r="V182" s="21"/>
      <c r="W182" s="21"/>
      <c r="X182" s="21"/>
      <c r="AC182" s="440"/>
      <c r="AD182" s="440"/>
      <c r="AE182" s="440"/>
      <c r="AF182" s="440"/>
      <c r="AG182" s="440"/>
      <c r="AH182" s="440"/>
      <c r="AI182" s="478"/>
      <c r="AJ182" s="478"/>
    </row>
    <row r="183" ht="19.5" customHeight="1" spans="1:36">
      <c r="A183" s="440"/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21"/>
      <c r="Q183" s="21"/>
      <c r="R183" s="21"/>
      <c r="S183" s="21"/>
      <c r="T183" s="21"/>
      <c r="U183" s="21"/>
      <c r="V183" s="21"/>
      <c r="W183" s="21"/>
      <c r="X183" s="21"/>
      <c r="AC183" s="440"/>
      <c r="AD183" s="440"/>
      <c r="AE183" s="440"/>
      <c r="AF183" s="440"/>
      <c r="AG183" s="440"/>
      <c r="AH183" s="440"/>
      <c r="AI183" s="478"/>
      <c r="AJ183" s="478"/>
    </row>
    <row r="184" ht="19.5" customHeight="1" spans="1:36">
      <c r="A184" s="440"/>
      <c r="B184" s="440"/>
      <c r="C184" s="440"/>
      <c r="D184" s="440"/>
      <c r="E184" s="440"/>
      <c r="F184" s="440"/>
      <c r="G184" s="440"/>
      <c r="H184" s="440"/>
      <c r="I184" s="440"/>
      <c r="J184" s="440"/>
      <c r="K184" s="440"/>
      <c r="L184" s="440"/>
      <c r="M184" s="440"/>
      <c r="N184" s="440"/>
      <c r="O184" s="440"/>
      <c r="P184" s="21"/>
      <c r="Q184" s="21"/>
      <c r="R184" s="21"/>
      <c r="S184" s="21"/>
      <c r="T184" s="21"/>
      <c r="U184" s="21"/>
      <c r="V184" s="21"/>
      <c r="W184" s="21"/>
      <c r="X184" s="21"/>
      <c r="AC184" s="440"/>
      <c r="AD184" s="440"/>
      <c r="AE184" s="440"/>
      <c r="AF184" s="440"/>
      <c r="AG184" s="440"/>
      <c r="AH184" s="440"/>
      <c r="AI184" s="478"/>
      <c r="AJ184" s="478"/>
    </row>
    <row r="185" ht="19.5" customHeight="1" spans="1:36">
      <c r="A185" s="440"/>
      <c r="B185" s="440"/>
      <c r="C185" s="440"/>
      <c r="D185" s="440"/>
      <c r="E185" s="440"/>
      <c r="F185" s="440"/>
      <c r="G185" s="440"/>
      <c r="H185" s="440"/>
      <c r="I185" s="440"/>
      <c r="J185" s="440"/>
      <c r="K185" s="440"/>
      <c r="L185" s="440"/>
      <c r="M185" s="440"/>
      <c r="N185" s="440"/>
      <c r="O185" s="440"/>
      <c r="P185" s="21"/>
      <c r="Q185" s="21"/>
      <c r="R185" s="21"/>
      <c r="S185" s="21"/>
      <c r="T185" s="21"/>
      <c r="U185" s="21"/>
      <c r="V185" s="21"/>
      <c r="W185" s="21"/>
      <c r="X185" s="21"/>
      <c r="AC185" s="440"/>
      <c r="AD185" s="440"/>
      <c r="AE185" s="440"/>
      <c r="AF185" s="440"/>
      <c r="AG185" s="440"/>
      <c r="AH185" s="440"/>
      <c r="AI185" s="478"/>
      <c r="AJ185" s="478"/>
    </row>
    <row r="186" ht="19.5" customHeight="1" spans="1:36">
      <c r="A186" s="440"/>
      <c r="B186" s="440"/>
      <c r="C186" s="440"/>
      <c r="D186" s="440"/>
      <c r="E186" s="440"/>
      <c r="F186" s="440"/>
      <c r="G186" s="440"/>
      <c r="H186" s="440"/>
      <c r="I186" s="440"/>
      <c r="J186" s="440"/>
      <c r="K186" s="440"/>
      <c r="L186" s="440"/>
      <c r="M186" s="440"/>
      <c r="N186" s="440"/>
      <c r="O186" s="440"/>
      <c r="P186" s="21"/>
      <c r="Q186" s="21"/>
      <c r="R186" s="21"/>
      <c r="S186" s="21"/>
      <c r="T186" s="21"/>
      <c r="U186" s="21"/>
      <c r="V186" s="21"/>
      <c r="W186" s="21"/>
      <c r="X186" s="21"/>
      <c r="AC186" s="440"/>
      <c r="AD186" s="440"/>
      <c r="AE186" s="440"/>
      <c r="AF186" s="440"/>
      <c r="AG186" s="440"/>
      <c r="AH186" s="440"/>
      <c r="AI186" s="478"/>
      <c r="AJ186" s="478"/>
    </row>
    <row r="187" ht="19.5" customHeight="1" spans="1:36">
      <c r="A187" s="440"/>
      <c r="B187" s="440"/>
      <c r="C187" s="440"/>
      <c r="D187" s="440"/>
      <c r="E187" s="440"/>
      <c r="F187" s="440"/>
      <c r="G187" s="440"/>
      <c r="H187" s="440"/>
      <c r="I187" s="440"/>
      <c r="J187" s="440"/>
      <c r="K187" s="440"/>
      <c r="L187" s="440"/>
      <c r="M187" s="440"/>
      <c r="N187" s="440"/>
      <c r="O187" s="440"/>
      <c r="P187" s="21"/>
      <c r="Q187" s="21"/>
      <c r="R187" s="21"/>
      <c r="S187" s="21"/>
      <c r="T187" s="21"/>
      <c r="U187" s="21"/>
      <c r="V187" s="21"/>
      <c r="W187" s="21"/>
      <c r="X187" s="21"/>
      <c r="AC187" s="440"/>
      <c r="AD187" s="440"/>
      <c r="AE187" s="440"/>
      <c r="AF187" s="440"/>
      <c r="AG187" s="440"/>
      <c r="AH187" s="440"/>
      <c r="AI187" s="478"/>
      <c r="AJ187" s="478"/>
    </row>
    <row r="188" ht="19.5" customHeight="1" spans="1:36">
      <c r="A188" s="440"/>
      <c r="B188" s="440"/>
      <c r="C188" s="440"/>
      <c r="D188" s="440"/>
      <c r="E188" s="440"/>
      <c r="F188" s="440"/>
      <c r="G188" s="440"/>
      <c r="H188" s="440"/>
      <c r="I188" s="440"/>
      <c r="J188" s="440"/>
      <c r="K188" s="440"/>
      <c r="L188" s="440"/>
      <c r="M188" s="440"/>
      <c r="N188" s="440"/>
      <c r="O188" s="440"/>
      <c r="P188" s="21"/>
      <c r="Q188" s="21"/>
      <c r="R188" s="21"/>
      <c r="S188" s="21"/>
      <c r="T188" s="21"/>
      <c r="U188" s="21"/>
      <c r="V188" s="21"/>
      <c r="W188" s="21"/>
      <c r="X188" s="21"/>
      <c r="AC188" s="440"/>
      <c r="AD188" s="440"/>
      <c r="AE188" s="440"/>
      <c r="AF188" s="440"/>
      <c r="AG188" s="440"/>
      <c r="AH188" s="440"/>
      <c r="AI188" s="478"/>
      <c r="AJ188" s="478"/>
    </row>
    <row r="189" ht="19.5" customHeight="1" spans="1:36">
      <c r="A189" s="440"/>
      <c r="B189" s="440"/>
      <c r="C189" s="440"/>
      <c r="D189" s="440"/>
      <c r="E189" s="440"/>
      <c r="F189" s="440"/>
      <c r="G189" s="440"/>
      <c r="H189" s="440"/>
      <c r="I189" s="440"/>
      <c r="J189" s="440"/>
      <c r="K189" s="440"/>
      <c r="L189" s="440"/>
      <c r="M189" s="440"/>
      <c r="N189" s="440"/>
      <c r="O189" s="440"/>
      <c r="P189" s="21"/>
      <c r="Q189" s="21"/>
      <c r="R189" s="21"/>
      <c r="S189" s="21"/>
      <c r="T189" s="21"/>
      <c r="U189" s="21"/>
      <c r="V189" s="21"/>
      <c r="W189" s="21"/>
      <c r="X189" s="21"/>
      <c r="AC189" s="440"/>
      <c r="AD189" s="440"/>
      <c r="AE189" s="440"/>
      <c r="AF189" s="440"/>
      <c r="AG189" s="440"/>
      <c r="AH189" s="440"/>
      <c r="AI189" s="478"/>
      <c r="AJ189" s="478"/>
    </row>
    <row r="190" ht="19.5" customHeight="1" spans="1:36">
      <c r="A190" s="440"/>
      <c r="B190" s="440"/>
      <c r="C190" s="440"/>
      <c r="D190" s="440"/>
      <c r="E190" s="440"/>
      <c r="F190" s="440"/>
      <c r="G190" s="440"/>
      <c r="H190" s="440"/>
      <c r="I190" s="440"/>
      <c r="J190" s="440"/>
      <c r="K190" s="440"/>
      <c r="L190" s="440"/>
      <c r="M190" s="440"/>
      <c r="N190" s="440"/>
      <c r="O190" s="440"/>
      <c r="P190" s="21"/>
      <c r="Q190" s="21"/>
      <c r="R190" s="21"/>
      <c r="S190" s="21"/>
      <c r="T190" s="21"/>
      <c r="U190" s="21"/>
      <c r="V190" s="21"/>
      <c r="W190" s="21"/>
      <c r="X190" s="21"/>
      <c r="AC190" s="440"/>
      <c r="AD190" s="440"/>
      <c r="AE190" s="440"/>
      <c r="AF190" s="440"/>
      <c r="AG190" s="440"/>
      <c r="AH190" s="440"/>
      <c r="AI190" s="478"/>
      <c r="AJ190" s="478"/>
    </row>
    <row r="191" ht="19.5" customHeight="1" spans="1:36">
      <c r="A191" s="440"/>
      <c r="B191" s="440"/>
      <c r="C191" s="440"/>
      <c r="D191" s="440"/>
      <c r="E191" s="440"/>
      <c r="F191" s="440"/>
      <c r="G191" s="440"/>
      <c r="H191" s="440"/>
      <c r="I191" s="440"/>
      <c r="J191" s="440"/>
      <c r="K191" s="440"/>
      <c r="L191" s="440"/>
      <c r="M191" s="440"/>
      <c r="N191" s="440"/>
      <c r="O191" s="440"/>
      <c r="P191" s="21"/>
      <c r="Q191" s="21"/>
      <c r="R191" s="21"/>
      <c r="S191" s="21"/>
      <c r="T191" s="21"/>
      <c r="U191" s="21"/>
      <c r="V191" s="21"/>
      <c r="W191" s="21"/>
      <c r="X191" s="21"/>
      <c r="AC191" s="440"/>
      <c r="AD191" s="440"/>
      <c r="AE191" s="440"/>
      <c r="AF191" s="440"/>
      <c r="AG191" s="440"/>
      <c r="AH191" s="440"/>
      <c r="AI191" s="478"/>
      <c r="AJ191" s="478"/>
    </row>
    <row r="192" ht="19.5" customHeight="1" spans="1:36">
      <c r="A192" s="440"/>
      <c r="B192" s="440"/>
      <c r="C192" s="440"/>
      <c r="D192" s="440"/>
      <c r="E192" s="440"/>
      <c r="F192" s="440"/>
      <c r="G192" s="440"/>
      <c r="H192" s="440"/>
      <c r="I192" s="440"/>
      <c r="J192" s="440"/>
      <c r="K192" s="440"/>
      <c r="L192" s="440"/>
      <c r="M192" s="440"/>
      <c r="N192" s="440"/>
      <c r="O192" s="440"/>
      <c r="P192" s="21"/>
      <c r="Q192" s="21"/>
      <c r="R192" s="21"/>
      <c r="S192" s="21"/>
      <c r="T192" s="21"/>
      <c r="U192" s="21"/>
      <c r="V192" s="21"/>
      <c r="W192" s="21"/>
      <c r="X192" s="21"/>
      <c r="AC192" s="440"/>
      <c r="AD192" s="440"/>
      <c r="AE192" s="440"/>
      <c r="AF192" s="440"/>
      <c r="AG192" s="440"/>
      <c r="AH192" s="440"/>
      <c r="AI192" s="478"/>
      <c r="AJ192" s="478"/>
    </row>
    <row r="193" ht="19.5" customHeight="1" spans="1:36">
      <c r="A193" s="440"/>
      <c r="B193" s="440"/>
      <c r="C193" s="440"/>
      <c r="D193" s="440"/>
      <c r="E193" s="440"/>
      <c r="F193" s="440"/>
      <c r="G193" s="440"/>
      <c r="H193" s="440"/>
      <c r="I193" s="440"/>
      <c r="J193" s="440"/>
      <c r="K193" s="440"/>
      <c r="L193" s="440"/>
      <c r="M193" s="440"/>
      <c r="N193" s="440"/>
      <c r="O193" s="440"/>
      <c r="P193" s="21"/>
      <c r="Q193" s="21"/>
      <c r="R193" s="21"/>
      <c r="S193" s="21"/>
      <c r="T193" s="21"/>
      <c r="U193" s="21"/>
      <c r="V193" s="21"/>
      <c r="W193" s="21"/>
      <c r="X193" s="21"/>
      <c r="AC193" s="440"/>
      <c r="AD193" s="440"/>
      <c r="AE193" s="440"/>
      <c r="AF193" s="440"/>
      <c r="AG193" s="440"/>
      <c r="AH193" s="440"/>
      <c r="AI193" s="478"/>
      <c r="AJ193" s="478"/>
    </row>
    <row r="194" ht="19.5" customHeight="1" spans="1:36">
      <c r="A194" s="440"/>
      <c r="B194" s="440"/>
      <c r="C194" s="440"/>
      <c r="D194" s="440"/>
      <c r="E194" s="440"/>
      <c r="F194" s="440"/>
      <c r="G194" s="440"/>
      <c r="H194" s="440"/>
      <c r="I194" s="440"/>
      <c r="J194" s="440"/>
      <c r="K194" s="440"/>
      <c r="L194" s="440"/>
      <c r="M194" s="440"/>
      <c r="N194" s="440"/>
      <c r="O194" s="440"/>
      <c r="P194" s="21"/>
      <c r="Q194" s="21"/>
      <c r="R194" s="21"/>
      <c r="S194" s="21"/>
      <c r="T194" s="21"/>
      <c r="U194" s="21"/>
      <c r="V194" s="21"/>
      <c r="W194" s="21"/>
      <c r="X194" s="21"/>
      <c r="AC194" s="440"/>
      <c r="AD194" s="440"/>
      <c r="AE194" s="440"/>
      <c r="AF194" s="440"/>
      <c r="AG194" s="440"/>
      <c r="AH194" s="440"/>
      <c r="AI194" s="478"/>
      <c r="AJ194" s="478"/>
    </row>
    <row r="195" ht="19.5" customHeight="1" spans="1:36">
      <c r="A195" s="440"/>
      <c r="B195" s="440"/>
      <c r="C195" s="440"/>
      <c r="D195" s="440"/>
      <c r="E195" s="440"/>
      <c r="F195" s="440"/>
      <c r="G195" s="440"/>
      <c r="H195" s="440"/>
      <c r="I195" s="440"/>
      <c r="J195" s="440"/>
      <c r="K195" s="440"/>
      <c r="L195" s="440"/>
      <c r="M195" s="440"/>
      <c r="N195" s="440"/>
      <c r="O195" s="440"/>
      <c r="P195" s="21"/>
      <c r="Q195" s="21"/>
      <c r="R195" s="21"/>
      <c r="S195" s="21"/>
      <c r="T195" s="21"/>
      <c r="U195" s="21"/>
      <c r="V195" s="21"/>
      <c r="W195" s="21"/>
      <c r="X195" s="21"/>
      <c r="AC195" s="440"/>
      <c r="AD195" s="440"/>
      <c r="AE195" s="440"/>
      <c r="AF195" s="440"/>
      <c r="AG195" s="440"/>
      <c r="AH195" s="440"/>
      <c r="AI195" s="478"/>
      <c r="AJ195" s="478"/>
    </row>
    <row r="196" ht="19.5" customHeight="1" spans="1:36">
      <c r="A196" s="440"/>
      <c r="B196" s="440"/>
      <c r="C196" s="440"/>
      <c r="D196" s="440"/>
      <c r="E196" s="440"/>
      <c r="F196" s="440"/>
      <c r="G196" s="440"/>
      <c r="H196" s="440"/>
      <c r="I196" s="440"/>
      <c r="J196" s="440"/>
      <c r="K196" s="440"/>
      <c r="L196" s="440"/>
      <c r="M196" s="440"/>
      <c r="N196" s="440"/>
      <c r="O196" s="440"/>
      <c r="P196" s="21"/>
      <c r="Q196" s="21"/>
      <c r="R196" s="21"/>
      <c r="S196" s="21"/>
      <c r="T196" s="21"/>
      <c r="U196" s="21"/>
      <c r="V196" s="21"/>
      <c r="W196" s="21"/>
      <c r="X196" s="21"/>
      <c r="AC196" s="440"/>
      <c r="AD196" s="440"/>
      <c r="AE196" s="440"/>
      <c r="AF196" s="440"/>
      <c r="AG196" s="440"/>
      <c r="AH196" s="440"/>
      <c r="AI196" s="478"/>
      <c r="AJ196" s="478"/>
    </row>
    <row r="197" ht="19.5" customHeight="1" spans="1:36">
      <c r="A197" s="440"/>
      <c r="B197" s="440"/>
      <c r="C197" s="440"/>
      <c r="D197" s="440"/>
      <c r="E197" s="440"/>
      <c r="F197" s="440"/>
      <c r="G197" s="440"/>
      <c r="H197" s="440"/>
      <c r="I197" s="440"/>
      <c r="J197" s="440"/>
      <c r="K197" s="440"/>
      <c r="L197" s="440"/>
      <c r="M197" s="440"/>
      <c r="N197" s="440"/>
      <c r="O197" s="440"/>
      <c r="P197" s="21"/>
      <c r="Q197" s="21"/>
      <c r="R197" s="21"/>
      <c r="S197" s="21"/>
      <c r="T197" s="21"/>
      <c r="U197" s="21"/>
      <c r="V197" s="21"/>
      <c r="W197" s="21"/>
      <c r="X197" s="21"/>
      <c r="AC197" s="440"/>
      <c r="AD197" s="440"/>
      <c r="AE197" s="440"/>
      <c r="AF197" s="440"/>
      <c r="AG197" s="440"/>
      <c r="AH197" s="440"/>
      <c r="AI197" s="478"/>
      <c r="AJ197" s="478"/>
    </row>
    <row r="198" ht="19.5" customHeight="1" spans="1:36">
      <c r="A198" s="440"/>
      <c r="B198" s="440"/>
      <c r="C198" s="440"/>
      <c r="D198" s="440"/>
      <c r="E198" s="440"/>
      <c r="F198" s="440"/>
      <c r="G198" s="440"/>
      <c r="H198" s="440"/>
      <c r="I198" s="440"/>
      <c r="J198" s="440"/>
      <c r="K198" s="440"/>
      <c r="L198" s="440"/>
      <c r="M198" s="440"/>
      <c r="N198" s="440"/>
      <c r="O198" s="440"/>
      <c r="P198" s="21"/>
      <c r="Q198" s="21"/>
      <c r="R198" s="21"/>
      <c r="S198" s="21"/>
      <c r="T198" s="21"/>
      <c r="U198" s="21"/>
      <c r="V198" s="21"/>
      <c r="W198" s="21"/>
      <c r="X198" s="21"/>
      <c r="AC198" s="440"/>
      <c r="AD198" s="440"/>
      <c r="AE198" s="440"/>
      <c r="AF198" s="440"/>
      <c r="AG198" s="440"/>
      <c r="AH198" s="440"/>
      <c r="AI198" s="478"/>
      <c r="AJ198" s="478"/>
    </row>
    <row r="199" ht="19.5" customHeight="1" spans="1:36">
      <c r="A199" s="440"/>
      <c r="B199" s="440"/>
      <c r="C199" s="440"/>
      <c r="D199" s="440"/>
      <c r="E199" s="440"/>
      <c r="F199" s="440"/>
      <c r="G199" s="440"/>
      <c r="H199" s="440"/>
      <c r="I199" s="440"/>
      <c r="J199" s="440"/>
      <c r="K199" s="440"/>
      <c r="L199" s="440"/>
      <c r="M199" s="440"/>
      <c r="N199" s="440"/>
      <c r="O199" s="440"/>
      <c r="P199" s="21"/>
      <c r="Q199" s="21"/>
      <c r="R199" s="21"/>
      <c r="S199" s="21"/>
      <c r="T199" s="21"/>
      <c r="U199" s="21"/>
      <c r="V199" s="21"/>
      <c r="W199" s="21"/>
      <c r="X199" s="21"/>
      <c r="AC199" s="440"/>
      <c r="AD199" s="440"/>
      <c r="AE199" s="440"/>
      <c r="AF199" s="440"/>
      <c r="AG199" s="440"/>
      <c r="AH199" s="440"/>
      <c r="AI199" s="478"/>
      <c r="AJ199" s="478"/>
    </row>
    <row r="200" ht="19.5" customHeight="1" spans="1:36">
      <c r="A200" s="440"/>
      <c r="B200" s="440"/>
      <c r="C200" s="440"/>
      <c r="D200" s="440"/>
      <c r="E200" s="440"/>
      <c r="F200" s="440"/>
      <c r="G200" s="440"/>
      <c r="H200" s="440"/>
      <c r="I200" s="440"/>
      <c r="J200" s="440"/>
      <c r="K200" s="440"/>
      <c r="L200" s="440"/>
      <c r="M200" s="440"/>
      <c r="N200" s="440"/>
      <c r="O200" s="440"/>
      <c r="P200" s="21"/>
      <c r="Q200" s="21"/>
      <c r="R200" s="21"/>
      <c r="S200" s="21"/>
      <c r="T200" s="21"/>
      <c r="U200" s="21"/>
      <c r="V200" s="21"/>
      <c r="W200" s="21"/>
      <c r="X200" s="21"/>
      <c r="AC200" s="440"/>
      <c r="AD200" s="440"/>
      <c r="AE200" s="440"/>
      <c r="AF200" s="440"/>
      <c r="AG200" s="440"/>
      <c r="AH200" s="440"/>
      <c r="AI200" s="478"/>
      <c r="AJ200" s="478"/>
    </row>
    <row r="201" ht="19.5" customHeight="1" spans="1:36">
      <c r="A201" s="440"/>
      <c r="B201" s="440"/>
      <c r="C201" s="440"/>
      <c r="D201" s="440"/>
      <c r="E201" s="440"/>
      <c r="F201" s="440"/>
      <c r="G201" s="440"/>
      <c r="H201" s="440"/>
      <c r="I201" s="440"/>
      <c r="J201" s="440"/>
      <c r="K201" s="440"/>
      <c r="L201" s="440"/>
      <c r="M201" s="440"/>
      <c r="N201" s="440"/>
      <c r="O201" s="440"/>
      <c r="P201" s="21"/>
      <c r="Q201" s="21"/>
      <c r="R201" s="21"/>
      <c r="S201" s="21"/>
      <c r="T201" s="21"/>
      <c r="U201" s="21"/>
      <c r="V201" s="21"/>
      <c r="W201" s="21"/>
      <c r="X201" s="21"/>
      <c r="AC201" s="440"/>
      <c r="AD201" s="440"/>
      <c r="AE201" s="440"/>
      <c r="AF201" s="440"/>
      <c r="AG201" s="440"/>
      <c r="AH201" s="440"/>
      <c r="AI201" s="478"/>
      <c r="AJ201" s="478"/>
    </row>
    <row r="202" ht="19.5" customHeight="1" spans="1:36">
      <c r="A202" s="440"/>
      <c r="B202" s="440"/>
      <c r="C202" s="440"/>
      <c r="D202" s="440"/>
      <c r="E202" s="440"/>
      <c r="F202" s="440"/>
      <c r="G202" s="440"/>
      <c r="H202" s="440"/>
      <c r="I202" s="440"/>
      <c r="J202" s="440"/>
      <c r="K202" s="440"/>
      <c r="L202" s="440"/>
      <c r="M202" s="440"/>
      <c r="N202" s="440"/>
      <c r="O202" s="440"/>
      <c r="P202" s="21"/>
      <c r="Q202" s="21"/>
      <c r="R202" s="21"/>
      <c r="S202" s="21"/>
      <c r="T202" s="21"/>
      <c r="U202" s="21"/>
      <c r="V202" s="21"/>
      <c r="W202" s="21"/>
      <c r="X202" s="21"/>
      <c r="AC202" s="440"/>
      <c r="AD202" s="440"/>
      <c r="AE202" s="440"/>
      <c r="AF202" s="440"/>
      <c r="AG202" s="440"/>
      <c r="AH202" s="440"/>
      <c r="AI202" s="478"/>
      <c r="AJ202" s="478"/>
    </row>
    <row r="203" ht="19.5" customHeight="1" spans="1:36">
      <c r="A203" s="440"/>
      <c r="B203" s="440"/>
      <c r="C203" s="440"/>
      <c r="D203" s="440"/>
      <c r="E203" s="440"/>
      <c r="F203" s="440"/>
      <c r="G203" s="440"/>
      <c r="H203" s="440"/>
      <c r="I203" s="440"/>
      <c r="J203" s="440"/>
      <c r="K203" s="440"/>
      <c r="L203" s="440"/>
      <c r="M203" s="440"/>
      <c r="N203" s="440"/>
      <c r="O203" s="440"/>
      <c r="P203" s="21"/>
      <c r="Q203" s="21"/>
      <c r="R203" s="21"/>
      <c r="S203" s="21"/>
      <c r="T203" s="21"/>
      <c r="U203" s="21"/>
      <c r="V203" s="21"/>
      <c r="W203" s="21"/>
      <c r="X203" s="21"/>
      <c r="AC203" s="440"/>
      <c r="AD203" s="440"/>
      <c r="AE203" s="440"/>
      <c r="AF203" s="440"/>
      <c r="AG203" s="440"/>
      <c r="AH203" s="440"/>
      <c r="AI203" s="478"/>
      <c r="AJ203" s="478"/>
    </row>
    <row r="204" ht="19.5" customHeight="1" spans="1:36">
      <c r="A204" s="440"/>
      <c r="B204" s="440"/>
      <c r="C204" s="440"/>
      <c r="D204" s="440"/>
      <c r="E204" s="440"/>
      <c r="F204" s="440"/>
      <c r="G204" s="440"/>
      <c r="H204" s="440"/>
      <c r="I204" s="440"/>
      <c r="J204" s="440"/>
      <c r="K204" s="440"/>
      <c r="L204" s="440"/>
      <c r="M204" s="440"/>
      <c r="N204" s="440"/>
      <c r="O204" s="440"/>
      <c r="P204" s="21"/>
      <c r="Q204" s="21"/>
      <c r="R204" s="21"/>
      <c r="S204" s="21"/>
      <c r="T204" s="21"/>
      <c r="U204" s="21"/>
      <c r="V204" s="21"/>
      <c r="W204" s="21"/>
      <c r="X204" s="21"/>
      <c r="AC204" s="440"/>
      <c r="AD204" s="440"/>
      <c r="AE204" s="440"/>
      <c r="AF204" s="440"/>
      <c r="AG204" s="440"/>
      <c r="AH204" s="440"/>
      <c r="AI204" s="478"/>
      <c r="AJ204" s="478"/>
    </row>
    <row r="205" ht="19.5" customHeight="1" spans="1:36">
      <c r="A205" s="440"/>
      <c r="B205" s="440"/>
      <c r="C205" s="440"/>
      <c r="D205" s="440"/>
      <c r="E205" s="440"/>
      <c r="F205" s="440"/>
      <c r="G205" s="440"/>
      <c r="H205" s="440"/>
      <c r="I205" s="440"/>
      <c r="J205" s="440"/>
      <c r="K205" s="440"/>
      <c r="L205" s="440"/>
      <c r="M205" s="440"/>
      <c r="N205" s="440"/>
      <c r="O205" s="440"/>
      <c r="P205" s="21"/>
      <c r="Q205" s="21"/>
      <c r="R205" s="21"/>
      <c r="S205" s="21"/>
      <c r="T205" s="21"/>
      <c r="U205" s="21"/>
      <c r="V205" s="21"/>
      <c r="W205" s="21"/>
      <c r="X205" s="21"/>
      <c r="AC205" s="440"/>
      <c r="AD205" s="440"/>
      <c r="AE205" s="440"/>
      <c r="AF205" s="440"/>
      <c r="AG205" s="440"/>
      <c r="AH205" s="440"/>
      <c r="AI205" s="478"/>
      <c r="AJ205" s="478"/>
    </row>
    <row r="206" ht="19.5" customHeight="1" spans="1:36">
      <c r="A206" s="440"/>
      <c r="B206" s="440"/>
      <c r="C206" s="440"/>
      <c r="D206" s="440"/>
      <c r="E206" s="440"/>
      <c r="F206" s="440"/>
      <c r="G206" s="440"/>
      <c r="H206" s="440"/>
      <c r="I206" s="440"/>
      <c r="J206" s="440"/>
      <c r="K206" s="440"/>
      <c r="L206" s="440"/>
      <c r="M206" s="440"/>
      <c r="N206" s="440"/>
      <c r="O206" s="440"/>
      <c r="P206" s="21"/>
      <c r="Q206" s="21"/>
      <c r="R206" s="21"/>
      <c r="S206" s="21"/>
      <c r="T206" s="21"/>
      <c r="U206" s="21"/>
      <c r="V206" s="21"/>
      <c r="W206" s="21"/>
      <c r="X206" s="21"/>
      <c r="AC206" s="440"/>
      <c r="AD206" s="440"/>
      <c r="AE206" s="440"/>
      <c r="AF206" s="440"/>
      <c r="AG206" s="440"/>
      <c r="AH206" s="440"/>
      <c r="AI206" s="478"/>
      <c r="AJ206" s="478"/>
    </row>
    <row r="207" ht="19.5" customHeight="1" spans="1:36">
      <c r="A207" s="440"/>
      <c r="B207" s="440"/>
      <c r="C207" s="440"/>
      <c r="D207" s="440"/>
      <c r="E207" s="440"/>
      <c r="F207" s="440"/>
      <c r="G207" s="440"/>
      <c r="H207" s="440"/>
      <c r="I207" s="440"/>
      <c r="J207" s="440"/>
      <c r="K207" s="440"/>
      <c r="L207" s="440"/>
      <c r="M207" s="440"/>
      <c r="N207" s="440"/>
      <c r="O207" s="440"/>
      <c r="P207" s="21"/>
      <c r="Q207" s="21"/>
      <c r="R207" s="21"/>
      <c r="S207" s="21"/>
      <c r="T207" s="21"/>
      <c r="U207" s="21"/>
      <c r="V207" s="21"/>
      <c r="W207" s="21"/>
      <c r="X207" s="21"/>
      <c r="AC207" s="440"/>
      <c r="AD207" s="440"/>
      <c r="AE207" s="440"/>
      <c r="AF207" s="440"/>
      <c r="AG207" s="440"/>
      <c r="AH207" s="440"/>
      <c r="AI207" s="478"/>
      <c r="AJ207" s="478"/>
    </row>
    <row r="208" ht="19.5" customHeight="1" spans="1:36">
      <c r="A208" s="440"/>
      <c r="B208" s="440"/>
      <c r="C208" s="440"/>
      <c r="D208" s="440"/>
      <c r="E208" s="440"/>
      <c r="F208" s="440"/>
      <c r="G208" s="440"/>
      <c r="H208" s="440"/>
      <c r="I208" s="440"/>
      <c r="J208" s="440"/>
      <c r="K208" s="440"/>
      <c r="L208" s="440"/>
      <c r="M208" s="440"/>
      <c r="N208" s="440"/>
      <c r="O208" s="440"/>
      <c r="P208" s="21"/>
      <c r="Q208" s="21"/>
      <c r="R208" s="21"/>
      <c r="S208" s="21"/>
      <c r="T208" s="21"/>
      <c r="U208" s="21"/>
      <c r="V208" s="21"/>
      <c r="W208" s="21"/>
      <c r="X208" s="21"/>
      <c r="AC208" s="440"/>
      <c r="AD208" s="440"/>
      <c r="AE208" s="440"/>
      <c r="AF208" s="440"/>
      <c r="AG208" s="440"/>
      <c r="AH208" s="440"/>
      <c r="AI208" s="478"/>
      <c r="AJ208" s="478"/>
    </row>
    <row r="209" ht="19.5" customHeight="1" spans="1:36">
      <c r="A209" s="440"/>
      <c r="B209" s="440"/>
      <c r="C209" s="440"/>
      <c r="D209" s="440"/>
      <c r="E209" s="440"/>
      <c r="F209" s="440"/>
      <c r="G209" s="440"/>
      <c r="H209" s="440"/>
      <c r="I209" s="440"/>
      <c r="J209" s="440"/>
      <c r="K209" s="440"/>
      <c r="L209" s="440"/>
      <c r="M209" s="440"/>
      <c r="N209" s="440"/>
      <c r="O209" s="440"/>
      <c r="P209" s="21"/>
      <c r="Q209" s="21"/>
      <c r="R209" s="21"/>
      <c r="S209" s="21"/>
      <c r="T209" s="21"/>
      <c r="U209" s="21"/>
      <c r="V209" s="21"/>
      <c r="W209" s="21"/>
      <c r="X209" s="21"/>
      <c r="AC209" s="440"/>
      <c r="AD209" s="440"/>
      <c r="AE209" s="440"/>
      <c r="AF209" s="440"/>
      <c r="AG209" s="440"/>
      <c r="AH209" s="440"/>
      <c r="AI209" s="478"/>
      <c r="AJ209" s="478"/>
    </row>
    <row r="210" ht="19.5" customHeight="1" spans="1:36">
      <c r="A210" s="440"/>
      <c r="B210" s="440"/>
      <c r="C210" s="440"/>
      <c r="D210" s="440"/>
      <c r="E210" s="440"/>
      <c r="F210" s="440"/>
      <c r="G210" s="440"/>
      <c r="H210" s="440"/>
      <c r="I210" s="440"/>
      <c r="J210" s="440"/>
      <c r="K210" s="440"/>
      <c r="L210" s="440"/>
      <c r="M210" s="440"/>
      <c r="N210" s="440"/>
      <c r="O210" s="440"/>
      <c r="P210" s="21"/>
      <c r="Q210" s="21"/>
      <c r="R210" s="21"/>
      <c r="S210" s="21"/>
      <c r="T210" s="21"/>
      <c r="U210" s="21"/>
      <c r="V210" s="21"/>
      <c r="W210" s="21"/>
      <c r="X210" s="21"/>
      <c r="AC210" s="440"/>
      <c r="AD210" s="440"/>
      <c r="AE210" s="440"/>
      <c r="AF210" s="440"/>
      <c r="AG210" s="440"/>
      <c r="AH210" s="440"/>
      <c r="AI210" s="478"/>
      <c r="AJ210" s="478"/>
    </row>
    <row r="211" ht="19.5" customHeight="1" spans="1:36">
      <c r="A211" s="440"/>
      <c r="B211" s="440"/>
      <c r="C211" s="440"/>
      <c r="D211" s="440"/>
      <c r="E211" s="440"/>
      <c r="F211" s="440"/>
      <c r="G211" s="440"/>
      <c r="H211" s="440"/>
      <c r="I211" s="440"/>
      <c r="J211" s="440"/>
      <c r="K211" s="440"/>
      <c r="L211" s="440"/>
      <c r="M211" s="440"/>
      <c r="N211" s="440"/>
      <c r="O211" s="440"/>
      <c r="P211" s="21"/>
      <c r="Q211" s="21"/>
      <c r="R211" s="21"/>
      <c r="S211" s="21"/>
      <c r="T211" s="21"/>
      <c r="U211" s="21"/>
      <c r="V211" s="21"/>
      <c r="W211" s="21"/>
      <c r="X211" s="21"/>
      <c r="AC211" s="440"/>
      <c r="AD211" s="440"/>
      <c r="AE211" s="440"/>
      <c r="AF211" s="440"/>
      <c r="AG211" s="440"/>
      <c r="AH211" s="440"/>
      <c r="AI211" s="478"/>
      <c r="AJ211" s="478"/>
    </row>
    <row r="212" ht="19.5" customHeight="1" spans="1:36">
      <c r="A212" s="440"/>
      <c r="B212" s="440"/>
      <c r="C212" s="440"/>
      <c r="D212" s="440"/>
      <c r="E212" s="440"/>
      <c r="F212" s="440"/>
      <c r="G212" s="440"/>
      <c r="H212" s="440"/>
      <c r="I212" s="440"/>
      <c r="J212" s="440"/>
      <c r="K212" s="440"/>
      <c r="L212" s="440"/>
      <c r="M212" s="440"/>
      <c r="N212" s="440"/>
      <c r="O212" s="440"/>
      <c r="P212" s="21"/>
      <c r="Q212" s="21"/>
      <c r="R212" s="21"/>
      <c r="S212" s="21"/>
      <c r="T212" s="21"/>
      <c r="U212" s="21"/>
      <c r="V212" s="21"/>
      <c r="W212" s="21"/>
      <c r="X212" s="21"/>
      <c r="AC212" s="440"/>
      <c r="AD212" s="440"/>
      <c r="AE212" s="440"/>
      <c r="AF212" s="440"/>
      <c r="AG212" s="440"/>
      <c r="AH212" s="440"/>
      <c r="AI212" s="478"/>
      <c r="AJ212" s="478"/>
    </row>
    <row r="213" ht="19.5" customHeight="1" spans="1:36">
      <c r="A213" s="440"/>
      <c r="B213" s="440"/>
      <c r="C213" s="440"/>
      <c r="D213" s="440"/>
      <c r="E213" s="440"/>
      <c r="F213" s="440"/>
      <c r="G213" s="440"/>
      <c r="H213" s="440"/>
      <c r="I213" s="440"/>
      <c r="J213" s="440"/>
      <c r="K213" s="440"/>
      <c r="L213" s="440"/>
      <c r="M213" s="440"/>
      <c r="N213" s="440"/>
      <c r="O213" s="440"/>
      <c r="P213" s="21"/>
      <c r="Q213" s="21"/>
      <c r="R213" s="21"/>
      <c r="S213" s="21"/>
      <c r="T213" s="21"/>
      <c r="U213" s="21"/>
      <c r="V213" s="21"/>
      <c r="W213" s="21"/>
      <c r="X213" s="21"/>
      <c r="AC213" s="440"/>
      <c r="AD213" s="440"/>
      <c r="AE213" s="440"/>
      <c r="AF213" s="440"/>
      <c r="AG213" s="440"/>
      <c r="AH213" s="440"/>
      <c r="AI213" s="478"/>
      <c r="AJ213" s="478"/>
    </row>
    <row r="214" ht="19.5" customHeight="1" spans="1:36">
      <c r="A214" s="440"/>
      <c r="B214" s="440"/>
      <c r="C214" s="440"/>
      <c r="D214" s="440"/>
      <c r="E214" s="440"/>
      <c r="F214" s="440"/>
      <c r="G214" s="440"/>
      <c r="H214" s="440"/>
      <c r="I214" s="440"/>
      <c r="J214" s="440"/>
      <c r="K214" s="440"/>
      <c r="L214" s="440"/>
      <c r="M214" s="440"/>
      <c r="N214" s="440"/>
      <c r="O214" s="440"/>
      <c r="P214" s="21"/>
      <c r="Q214" s="21"/>
      <c r="R214" s="21"/>
      <c r="S214" s="21"/>
      <c r="T214" s="21"/>
      <c r="U214" s="21"/>
      <c r="V214" s="21"/>
      <c r="W214" s="21"/>
      <c r="X214" s="21"/>
      <c r="AC214" s="440"/>
      <c r="AD214" s="440"/>
      <c r="AE214" s="440"/>
      <c r="AF214" s="440"/>
      <c r="AG214" s="440"/>
      <c r="AH214" s="440"/>
      <c r="AI214" s="478"/>
      <c r="AJ214" s="478"/>
    </row>
    <row r="215" ht="19.5" customHeight="1" spans="1:36">
      <c r="A215" s="440"/>
      <c r="B215" s="440"/>
      <c r="C215" s="440"/>
      <c r="D215" s="440"/>
      <c r="E215" s="440"/>
      <c r="F215" s="440"/>
      <c r="G215" s="440"/>
      <c r="H215" s="440"/>
      <c r="I215" s="440"/>
      <c r="J215" s="440"/>
      <c r="K215" s="440"/>
      <c r="L215" s="440"/>
      <c r="M215" s="440"/>
      <c r="N215" s="440"/>
      <c r="O215" s="440"/>
      <c r="P215" s="21"/>
      <c r="Q215" s="21"/>
      <c r="R215" s="21"/>
      <c r="S215" s="21"/>
      <c r="T215" s="21"/>
      <c r="U215" s="21"/>
      <c r="V215" s="21"/>
      <c r="W215" s="21"/>
      <c r="X215" s="21"/>
      <c r="AC215" s="440"/>
      <c r="AD215" s="440"/>
      <c r="AE215" s="440"/>
      <c r="AF215" s="440"/>
      <c r="AG215" s="440"/>
      <c r="AH215" s="440"/>
      <c r="AI215" s="478"/>
      <c r="AJ215" s="478"/>
    </row>
    <row r="216" ht="19.5" customHeight="1" spans="1:36">
      <c r="A216" s="440"/>
      <c r="B216" s="440"/>
      <c r="C216" s="440"/>
      <c r="D216" s="440"/>
      <c r="E216" s="440"/>
      <c r="F216" s="440"/>
      <c r="G216" s="440"/>
      <c r="H216" s="440"/>
      <c r="I216" s="440"/>
      <c r="J216" s="440"/>
      <c r="K216" s="440"/>
      <c r="L216" s="440"/>
      <c r="M216" s="440"/>
      <c r="N216" s="440"/>
      <c r="O216" s="440"/>
      <c r="P216" s="21"/>
      <c r="Q216" s="21"/>
      <c r="R216" s="21"/>
      <c r="S216" s="21"/>
      <c r="T216" s="21"/>
      <c r="U216" s="21"/>
      <c r="V216" s="21"/>
      <c r="W216" s="21"/>
      <c r="X216" s="21"/>
      <c r="AC216" s="440"/>
      <c r="AD216" s="440"/>
      <c r="AE216" s="440"/>
      <c r="AF216" s="440"/>
      <c r="AG216" s="440"/>
      <c r="AH216" s="440"/>
      <c r="AI216" s="478"/>
      <c r="AJ216" s="478"/>
    </row>
    <row r="217" ht="19.5" customHeight="1" spans="1:36">
      <c r="A217" s="440"/>
      <c r="B217" s="440"/>
      <c r="C217" s="440"/>
      <c r="D217" s="440"/>
      <c r="E217" s="440"/>
      <c r="F217" s="440"/>
      <c r="G217" s="440"/>
      <c r="H217" s="440"/>
      <c r="I217" s="440"/>
      <c r="J217" s="440"/>
      <c r="K217" s="440"/>
      <c r="L217" s="440"/>
      <c r="M217" s="440"/>
      <c r="N217" s="440"/>
      <c r="O217" s="440"/>
      <c r="P217" s="21"/>
      <c r="Q217" s="21"/>
      <c r="R217" s="21"/>
      <c r="S217" s="21"/>
      <c r="T217" s="21"/>
      <c r="U217" s="21"/>
      <c r="V217" s="21"/>
      <c r="W217" s="21"/>
      <c r="X217" s="21"/>
      <c r="AC217" s="440"/>
      <c r="AD217" s="440"/>
      <c r="AE217" s="440"/>
      <c r="AF217" s="440"/>
      <c r="AG217" s="440"/>
      <c r="AH217" s="440"/>
      <c r="AI217" s="478"/>
      <c r="AJ217" s="478"/>
    </row>
    <row r="218" ht="19.5" customHeight="1" spans="1:36">
      <c r="A218" s="440"/>
      <c r="B218" s="440"/>
      <c r="C218" s="440"/>
      <c r="D218" s="440"/>
      <c r="E218" s="440"/>
      <c r="F218" s="440"/>
      <c r="G218" s="440"/>
      <c r="H218" s="440"/>
      <c r="I218" s="440"/>
      <c r="J218" s="440"/>
      <c r="K218" s="440"/>
      <c r="L218" s="440"/>
      <c r="M218" s="440"/>
      <c r="N218" s="440"/>
      <c r="O218" s="440"/>
      <c r="P218" s="21"/>
      <c r="Q218" s="21"/>
      <c r="R218" s="21"/>
      <c r="S218" s="21"/>
      <c r="T218" s="21"/>
      <c r="U218" s="21"/>
      <c r="V218" s="21"/>
      <c r="W218" s="21"/>
      <c r="X218" s="21"/>
      <c r="AC218" s="440"/>
      <c r="AD218" s="440"/>
      <c r="AE218" s="440"/>
      <c r="AF218" s="440"/>
      <c r="AG218" s="440"/>
      <c r="AH218" s="440"/>
      <c r="AI218" s="478"/>
      <c r="AJ218" s="478"/>
    </row>
    <row r="219" ht="19.5" customHeight="1" spans="1:36">
      <c r="A219" s="440"/>
      <c r="B219" s="440"/>
      <c r="C219" s="440"/>
      <c r="D219" s="440"/>
      <c r="E219" s="440"/>
      <c r="F219" s="440"/>
      <c r="G219" s="440"/>
      <c r="H219" s="440"/>
      <c r="I219" s="440"/>
      <c r="J219" s="440"/>
      <c r="K219" s="440"/>
      <c r="L219" s="440"/>
      <c r="M219" s="440"/>
      <c r="N219" s="440"/>
      <c r="O219" s="440"/>
      <c r="P219" s="440"/>
      <c r="Q219" s="440"/>
      <c r="R219" s="440"/>
      <c r="S219" s="440"/>
      <c r="T219" s="440"/>
      <c r="U219" s="440"/>
      <c r="V219" s="21"/>
      <c r="W219" s="21"/>
      <c r="X219" s="21"/>
      <c r="AC219" s="440"/>
      <c r="AD219" s="440"/>
      <c r="AE219" s="440"/>
      <c r="AF219" s="440"/>
      <c r="AG219" s="440"/>
      <c r="AH219" s="440"/>
      <c r="AI219" s="478"/>
      <c r="AJ219" s="478"/>
    </row>
    <row r="220" ht="19.5" customHeight="1" spans="1:36">
      <c r="A220" s="440"/>
      <c r="B220" s="440"/>
      <c r="C220" s="440"/>
      <c r="D220" s="440"/>
      <c r="E220" s="440"/>
      <c r="F220" s="440"/>
      <c r="G220" s="440"/>
      <c r="H220" s="440"/>
      <c r="I220" s="440"/>
      <c r="J220" s="440"/>
      <c r="K220" s="440"/>
      <c r="L220" s="440"/>
      <c r="M220" s="440"/>
      <c r="N220" s="440"/>
      <c r="O220" s="440"/>
      <c r="P220" s="440"/>
      <c r="Q220" s="440"/>
      <c r="R220" s="440"/>
      <c r="S220" s="440"/>
      <c r="T220" s="440"/>
      <c r="U220" s="440"/>
      <c r="V220" s="21"/>
      <c r="W220" s="21"/>
      <c r="X220" s="21"/>
      <c r="AC220" s="440"/>
      <c r="AD220" s="440"/>
      <c r="AE220" s="440"/>
      <c r="AF220" s="440"/>
      <c r="AG220" s="440"/>
      <c r="AH220" s="440"/>
      <c r="AI220" s="478"/>
      <c r="AJ220" s="478"/>
    </row>
    <row r="221" ht="19.5" customHeight="1" spans="1:36">
      <c r="A221" s="440"/>
      <c r="B221" s="440"/>
      <c r="C221" s="440"/>
      <c r="D221" s="440"/>
      <c r="E221" s="440"/>
      <c r="F221" s="440"/>
      <c r="G221" s="440"/>
      <c r="H221" s="440"/>
      <c r="I221" s="440"/>
      <c r="J221" s="440"/>
      <c r="K221" s="440"/>
      <c r="L221" s="440"/>
      <c r="M221" s="440"/>
      <c r="N221" s="440"/>
      <c r="O221" s="440"/>
      <c r="P221" s="440"/>
      <c r="Q221" s="440"/>
      <c r="R221" s="440"/>
      <c r="S221" s="440"/>
      <c r="T221" s="440"/>
      <c r="U221" s="440"/>
      <c r="V221" s="21"/>
      <c r="W221" s="21"/>
      <c r="X221" s="21"/>
      <c r="AC221" s="440"/>
      <c r="AD221" s="440"/>
      <c r="AE221" s="440"/>
      <c r="AF221" s="440"/>
      <c r="AG221" s="440"/>
      <c r="AH221" s="440"/>
      <c r="AI221" s="478"/>
      <c r="AJ221" s="478"/>
    </row>
    <row r="222" ht="19.5" customHeight="1" spans="1:36">
      <c r="A222" s="440"/>
      <c r="B222" s="440"/>
      <c r="C222" s="440"/>
      <c r="D222" s="440"/>
      <c r="E222" s="440"/>
      <c r="F222" s="440"/>
      <c r="G222" s="440"/>
      <c r="H222" s="440"/>
      <c r="I222" s="440"/>
      <c r="J222" s="440"/>
      <c r="K222" s="440"/>
      <c r="L222" s="440"/>
      <c r="M222" s="440"/>
      <c r="N222" s="440"/>
      <c r="O222" s="440"/>
      <c r="P222" s="440"/>
      <c r="Q222" s="440"/>
      <c r="R222" s="440"/>
      <c r="S222" s="440"/>
      <c r="T222" s="440"/>
      <c r="U222" s="440"/>
      <c r="V222" s="21"/>
      <c r="W222" s="21"/>
      <c r="X222" s="21"/>
      <c r="AC222" s="440"/>
      <c r="AD222" s="440"/>
      <c r="AE222" s="440"/>
      <c r="AF222" s="440"/>
      <c r="AG222" s="440"/>
      <c r="AH222" s="440"/>
      <c r="AI222" s="478"/>
      <c r="AJ222" s="478"/>
    </row>
    <row r="223" ht="19.5" customHeight="1" spans="1:36">
      <c r="A223" s="440"/>
      <c r="B223" s="440"/>
      <c r="C223" s="440"/>
      <c r="D223" s="440"/>
      <c r="E223" s="440"/>
      <c r="F223" s="440"/>
      <c r="G223" s="440"/>
      <c r="H223" s="440"/>
      <c r="I223" s="440"/>
      <c r="J223" s="440"/>
      <c r="K223" s="440"/>
      <c r="L223" s="440"/>
      <c r="M223" s="440"/>
      <c r="N223" s="440"/>
      <c r="O223" s="440"/>
      <c r="P223" s="440"/>
      <c r="Q223" s="440"/>
      <c r="R223" s="440"/>
      <c r="S223" s="440"/>
      <c r="T223" s="440"/>
      <c r="U223" s="440"/>
      <c r="V223" s="21"/>
      <c r="W223" s="21"/>
      <c r="X223" s="21"/>
      <c r="AC223" s="440"/>
      <c r="AD223" s="440"/>
      <c r="AE223" s="440"/>
      <c r="AF223" s="440"/>
      <c r="AG223" s="440"/>
      <c r="AH223" s="440"/>
      <c r="AI223" s="478"/>
      <c r="AJ223" s="478"/>
    </row>
    <row r="224" ht="19.5" customHeight="1" spans="1:36">
      <c r="A224" s="440"/>
      <c r="B224" s="440"/>
      <c r="C224" s="440"/>
      <c r="D224" s="440"/>
      <c r="E224" s="440"/>
      <c r="F224" s="440"/>
      <c r="G224" s="440"/>
      <c r="H224" s="440"/>
      <c r="I224" s="440"/>
      <c r="J224" s="440"/>
      <c r="K224" s="440"/>
      <c r="L224" s="440"/>
      <c r="M224" s="440"/>
      <c r="N224" s="440"/>
      <c r="O224" s="440"/>
      <c r="P224" s="440"/>
      <c r="Q224" s="440"/>
      <c r="R224" s="440"/>
      <c r="S224" s="440"/>
      <c r="T224" s="440"/>
      <c r="U224" s="440"/>
      <c r="V224" s="21"/>
      <c r="W224" s="21"/>
      <c r="X224" s="21"/>
      <c r="AC224" s="440"/>
      <c r="AD224" s="440"/>
      <c r="AE224" s="440"/>
      <c r="AF224" s="440"/>
      <c r="AG224" s="440"/>
      <c r="AH224" s="440"/>
      <c r="AI224" s="478"/>
      <c r="AJ224" s="478"/>
    </row>
    <row r="225" ht="19.5" customHeight="1" spans="1:36">
      <c r="A225" s="440"/>
      <c r="B225" s="440"/>
      <c r="C225" s="440"/>
      <c r="D225" s="440"/>
      <c r="E225" s="440"/>
      <c r="F225" s="440"/>
      <c r="G225" s="440"/>
      <c r="H225" s="440"/>
      <c r="I225" s="440"/>
      <c r="J225" s="440"/>
      <c r="K225" s="440"/>
      <c r="L225" s="440"/>
      <c r="M225" s="440"/>
      <c r="N225" s="440"/>
      <c r="O225" s="440"/>
      <c r="P225" s="440"/>
      <c r="Q225" s="440"/>
      <c r="R225" s="440"/>
      <c r="S225" s="440"/>
      <c r="T225" s="440"/>
      <c r="U225" s="440"/>
      <c r="V225" s="21"/>
      <c r="W225" s="21"/>
      <c r="X225" s="21"/>
      <c r="AC225" s="440"/>
      <c r="AD225" s="440"/>
      <c r="AE225" s="440"/>
      <c r="AF225" s="440"/>
      <c r="AG225" s="440"/>
      <c r="AH225" s="440"/>
      <c r="AI225" s="478"/>
      <c r="AJ225" s="478"/>
    </row>
    <row r="226" ht="19.5" customHeight="1" spans="1:36">
      <c r="A226" s="440"/>
      <c r="B226" s="440"/>
      <c r="C226" s="440"/>
      <c r="D226" s="440"/>
      <c r="E226" s="440"/>
      <c r="F226" s="440"/>
      <c r="G226" s="440"/>
      <c r="H226" s="440"/>
      <c r="I226" s="440"/>
      <c r="J226" s="440"/>
      <c r="K226" s="440"/>
      <c r="L226" s="440"/>
      <c r="M226" s="440"/>
      <c r="N226" s="440"/>
      <c r="O226" s="440"/>
      <c r="P226" s="440"/>
      <c r="Q226" s="440"/>
      <c r="R226" s="440"/>
      <c r="S226" s="440"/>
      <c r="T226" s="440"/>
      <c r="U226" s="440"/>
      <c r="V226" s="21"/>
      <c r="W226" s="21"/>
      <c r="X226" s="21"/>
      <c r="AC226" s="440"/>
      <c r="AD226" s="440"/>
      <c r="AE226" s="440"/>
      <c r="AF226" s="440"/>
      <c r="AG226" s="440"/>
      <c r="AH226" s="440"/>
      <c r="AI226" s="478"/>
      <c r="AJ226" s="478"/>
    </row>
    <row r="227" ht="19.5" customHeight="1" spans="1:36">
      <c r="A227" s="440"/>
      <c r="B227" s="440"/>
      <c r="C227" s="440"/>
      <c r="D227" s="440"/>
      <c r="E227" s="440"/>
      <c r="F227" s="440"/>
      <c r="G227" s="440"/>
      <c r="H227" s="440"/>
      <c r="I227" s="440"/>
      <c r="J227" s="440"/>
      <c r="K227" s="440"/>
      <c r="L227" s="440"/>
      <c r="M227" s="440"/>
      <c r="N227" s="440"/>
      <c r="O227" s="440"/>
      <c r="P227" s="440"/>
      <c r="Q227" s="440"/>
      <c r="R227" s="440"/>
      <c r="S227" s="440"/>
      <c r="T227" s="440"/>
      <c r="U227" s="440"/>
      <c r="V227" s="21"/>
      <c r="W227" s="21"/>
      <c r="X227" s="21"/>
      <c r="AC227" s="440"/>
      <c r="AD227" s="440"/>
      <c r="AE227" s="440"/>
      <c r="AF227" s="440"/>
      <c r="AG227" s="440"/>
      <c r="AH227" s="440"/>
      <c r="AI227" s="478"/>
      <c r="AJ227" s="478"/>
    </row>
    <row r="228" ht="19.5" customHeight="1" spans="1:36">
      <c r="A228" s="440"/>
      <c r="B228" s="440"/>
      <c r="C228" s="440"/>
      <c r="D228" s="440"/>
      <c r="E228" s="440"/>
      <c r="F228" s="440"/>
      <c r="G228" s="440"/>
      <c r="H228" s="440"/>
      <c r="I228" s="440"/>
      <c r="J228" s="440"/>
      <c r="K228" s="440"/>
      <c r="L228" s="440"/>
      <c r="M228" s="440"/>
      <c r="N228" s="440"/>
      <c r="O228" s="440"/>
      <c r="P228" s="440"/>
      <c r="Q228" s="440"/>
      <c r="R228" s="440"/>
      <c r="S228" s="440"/>
      <c r="T228" s="440"/>
      <c r="U228" s="440"/>
      <c r="V228" s="21"/>
      <c r="W228" s="21"/>
      <c r="X228" s="21"/>
      <c r="AC228" s="440"/>
      <c r="AD228" s="440"/>
      <c r="AE228" s="440"/>
      <c r="AF228" s="440"/>
      <c r="AG228" s="440"/>
      <c r="AH228" s="440"/>
      <c r="AI228" s="478"/>
      <c r="AJ228" s="478"/>
    </row>
    <row r="229" ht="19.5" customHeight="1" spans="1:36">
      <c r="A229" s="440"/>
      <c r="B229" s="440"/>
      <c r="C229" s="440"/>
      <c r="D229" s="440"/>
      <c r="E229" s="440"/>
      <c r="F229" s="440"/>
      <c r="G229" s="440"/>
      <c r="H229" s="440"/>
      <c r="I229" s="440"/>
      <c r="J229" s="440"/>
      <c r="K229" s="440"/>
      <c r="L229" s="440"/>
      <c r="M229" s="440"/>
      <c r="N229" s="440"/>
      <c r="O229" s="440"/>
      <c r="P229" s="440"/>
      <c r="Q229" s="440"/>
      <c r="R229" s="440"/>
      <c r="S229" s="440"/>
      <c r="T229" s="440"/>
      <c r="U229" s="440"/>
      <c r="V229" s="21"/>
      <c r="W229" s="21"/>
      <c r="X229" s="21"/>
      <c r="AC229" s="440"/>
      <c r="AD229" s="440"/>
      <c r="AE229" s="440"/>
      <c r="AF229" s="440"/>
      <c r="AG229" s="440"/>
      <c r="AH229" s="440"/>
      <c r="AI229" s="478"/>
      <c r="AJ229" s="478"/>
    </row>
    <row r="230" ht="19.5" customHeight="1" spans="1:36">
      <c r="A230" s="440"/>
      <c r="B230" s="440"/>
      <c r="C230" s="440"/>
      <c r="D230" s="440"/>
      <c r="E230" s="440"/>
      <c r="F230" s="440"/>
      <c r="G230" s="440"/>
      <c r="H230" s="440"/>
      <c r="I230" s="440"/>
      <c r="J230" s="440"/>
      <c r="K230" s="440"/>
      <c r="L230" s="440"/>
      <c r="M230" s="440"/>
      <c r="N230" s="440"/>
      <c r="O230" s="440"/>
      <c r="P230" s="440"/>
      <c r="Q230" s="440"/>
      <c r="R230" s="440"/>
      <c r="S230" s="440"/>
      <c r="T230" s="440"/>
      <c r="U230" s="440"/>
      <c r="V230" s="21"/>
      <c r="W230" s="21"/>
      <c r="X230" s="21"/>
      <c r="AC230" s="440"/>
      <c r="AD230" s="440"/>
      <c r="AE230" s="440"/>
      <c r="AF230" s="440"/>
      <c r="AG230" s="440"/>
      <c r="AH230" s="440"/>
      <c r="AI230" s="478"/>
      <c r="AJ230" s="478"/>
    </row>
    <row r="231" ht="19.5" customHeight="1" spans="1:36">
      <c r="A231" s="440"/>
      <c r="B231" s="440"/>
      <c r="C231" s="440"/>
      <c r="D231" s="440"/>
      <c r="E231" s="440"/>
      <c r="F231" s="440"/>
      <c r="G231" s="440"/>
      <c r="H231" s="440"/>
      <c r="I231" s="440"/>
      <c r="J231" s="440"/>
      <c r="K231" s="440"/>
      <c r="L231" s="440"/>
      <c r="M231" s="440"/>
      <c r="N231" s="440"/>
      <c r="O231" s="440"/>
      <c r="P231" s="440"/>
      <c r="Q231" s="440"/>
      <c r="R231" s="440"/>
      <c r="S231" s="440"/>
      <c r="T231" s="440"/>
      <c r="U231" s="440"/>
      <c r="V231" s="21"/>
      <c r="W231" s="21"/>
      <c r="X231" s="21"/>
      <c r="AC231" s="440"/>
      <c r="AD231" s="440"/>
      <c r="AE231" s="440"/>
      <c r="AF231" s="440"/>
      <c r="AG231" s="440"/>
      <c r="AH231" s="440"/>
      <c r="AI231" s="478"/>
      <c r="AJ231" s="478"/>
    </row>
    <row r="232" ht="19.5" customHeight="1" spans="1:36">
      <c r="A232" s="440"/>
      <c r="B232" s="440"/>
      <c r="C232" s="440"/>
      <c r="D232" s="440"/>
      <c r="E232" s="440"/>
      <c r="F232" s="440"/>
      <c r="G232" s="440"/>
      <c r="H232" s="440"/>
      <c r="I232" s="440"/>
      <c r="J232" s="440"/>
      <c r="K232" s="440"/>
      <c r="L232" s="440"/>
      <c r="M232" s="440"/>
      <c r="N232" s="440"/>
      <c r="O232" s="440"/>
      <c r="P232" s="440"/>
      <c r="Q232" s="440"/>
      <c r="R232" s="440"/>
      <c r="S232" s="440"/>
      <c r="T232" s="440"/>
      <c r="U232" s="440"/>
      <c r="V232" s="21"/>
      <c r="W232" s="21"/>
      <c r="X232" s="21"/>
      <c r="AC232" s="440"/>
      <c r="AD232" s="440"/>
      <c r="AE232" s="440"/>
      <c r="AF232" s="440"/>
      <c r="AG232" s="440"/>
      <c r="AH232" s="440"/>
      <c r="AI232" s="478"/>
      <c r="AJ232" s="478"/>
    </row>
    <row r="233" ht="19.5" customHeight="1" spans="1:36">
      <c r="A233" s="440"/>
      <c r="B233" s="440"/>
      <c r="C233" s="440"/>
      <c r="D233" s="440"/>
      <c r="E233" s="440"/>
      <c r="F233" s="440"/>
      <c r="G233" s="440"/>
      <c r="H233" s="440"/>
      <c r="I233" s="440"/>
      <c r="J233" s="440"/>
      <c r="K233" s="440"/>
      <c r="L233" s="440"/>
      <c r="M233" s="440"/>
      <c r="N233" s="440"/>
      <c r="O233" s="440"/>
      <c r="P233" s="440"/>
      <c r="Q233" s="440"/>
      <c r="R233" s="440"/>
      <c r="S233" s="440"/>
      <c r="T233" s="440"/>
      <c r="U233" s="440"/>
      <c r="V233" s="21"/>
      <c r="W233" s="21"/>
      <c r="X233" s="21"/>
      <c r="AC233" s="440"/>
      <c r="AD233" s="440"/>
      <c r="AE233" s="440"/>
      <c r="AF233" s="440"/>
      <c r="AG233" s="440"/>
      <c r="AH233" s="440"/>
      <c r="AI233" s="478"/>
      <c r="AJ233" s="478"/>
    </row>
    <row r="234" ht="19.5" customHeight="1" spans="1:36">
      <c r="A234" s="440"/>
      <c r="B234" s="440"/>
      <c r="C234" s="440"/>
      <c r="D234" s="440"/>
      <c r="E234" s="440"/>
      <c r="F234" s="440"/>
      <c r="G234" s="440"/>
      <c r="H234" s="440"/>
      <c r="I234" s="440"/>
      <c r="J234" s="440"/>
      <c r="K234" s="440"/>
      <c r="L234" s="440"/>
      <c r="M234" s="440"/>
      <c r="N234" s="440"/>
      <c r="O234" s="440"/>
      <c r="P234" s="440"/>
      <c r="Q234" s="440"/>
      <c r="R234" s="440"/>
      <c r="S234" s="440"/>
      <c r="T234" s="440"/>
      <c r="U234" s="440"/>
      <c r="V234" s="21"/>
      <c r="W234" s="21"/>
      <c r="X234" s="21"/>
      <c r="AC234" s="440"/>
      <c r="AD234" s="440"/>
      <c r="AE234" s="440"/>
      <c r="AF234" s="440"/>
      <c r="AG234" s="440"/>
      <c r="AH234" s="440"/>
      <c r="AI234" s="478"/>
      <c r="AJ234" s="478"/>
    </row>
    <row r="235" ht="19.5" customHeight="1" spans="1:36">
      <c r="A235" s="440"/>
      <c r="B235" s="440"/>
      <c r="C235" s="440"/>
      <c r="D235" s="440"/>
      <c r="E235" s="440"/>
      <c r="F235" s="440"/>
      <c r="G235" s="440"/>
      <c r="H235" s="440"/>
      <c r="I235" s="440"/>
      <c r="J235" s="440"/>
      <c r="K235" s="440"/>
      <c r="L235" s="440"/>
      <c r="M235" s="440"/>
      <c r="N235" s="440"/>
      <c r="O235" s="440"/>
      <c r="P235" s="440"/>
      <c r="Q235" s="440"/>
      <c r="R235" s="440"/>
      <c r="S235" s="440"/>
      <c r="T235" s="440"/>
      <c r="U235" s="440"/>
      <c r="V235" s="21"/>
      <c r="W235" s="21"/>
      <c r="X235" s="21"/>
      <c r="AC235" s="440"/>
      <c r="AD235" s="440"/>
      <c r="AE235" s="440"/>
      <c r="AF235" s="440"/>
      <c r="AG235" s="440"/>
      <c r="AH235" s="440"/>
      <c r="AI235" s="478"/>
      <c r="AJ235" s="478"/>
    </row>
    <row r="236" ht="19.5" customHeight="1" spans="1:36">
      <c r="A236" s="440"/>
      <c r="B236" s="440"/>
      <c r="C236" s="440"/>
      <c r="D236" s="440"/>
      <c r="E236" s="440"/>
      <c r="F236" s="440"/>
      <c r="G236" s="440"/>
      <c r="H236" s="440"/>
      <c r="I236" s="440"/>
      <c r="J236" s="440"/>
      <c r="K236" s="440"/>
      <c r="L236" s="440"/>
      <c r="M236" s="440"/>
      <c r="N236" s="440"/>
      <c r="O236" s="440"/>
      <c r="P236" s="440"/>
      <c r="Q236" s="440"/>
      <c r="R236" s="440"/>
      <c r="S236" s="440"/>
      <c r="T236" s="440"/>
      <c r="U236" s="440"/>
      <c r="V236" s="21"/>
      <c r="W236" s="21"/>
      <c r="X236" s="21"/>
      <c r="AC236" s="440"/>
      <c r="AD236" s="440"/>
      <c r="AE236" s="440"/>
      <c r="AF236" s="440"/>
      <c r="AG236" s="440"/>
      <c r="AH236" s="440"/>
      <c r="AI236" s="478"/>
      <c r="AJ236" s="478"/>
    </row>
    <row r="237" ht="19.5" customHeight="1" spans="1:36">
      <c r="A237" s="440"/>
      <c r="B237" s="440"/>
      <c r="C237" s="440"/>
      <c r="D237" s="440"/>
      <c r="E237" s="440"/>
      <c r="F237" s="440"/>
      <c r="G237" s="440"/>
      <c r="H237" s="440"/>
      <c r="I237" s="440"/>
      <c r="J237" s="440"/>
      <c r="K237" s="440"/>
      <c r="L237" s="440"/>
      <c r="M237" s="440"/>
      <c r="N237" s="440"/>
      <c r="O237" s="440"/>
      <c r="P237" s="440"/>
      <c r="Q237" s="440"/>
      <c r="R237" s="440"/>
      <c r="S237" s="440"/>
      <c r="T237" s="440"/>
      <c r="U237" s="440"/>
      <c r="V237" s="21"/>
      <c r="W237" s="21"/>
      <c r="X237" s="21"/>
      <c r="AC237" s="440"/>
      <c r="AD237" s="440"/>
      <c r="AE237" s="440"/>
      <c r="AF237" s="440"/>
      <c r="AG237" s="440"/>
      <c r="AH237" s="440"/>
      <c r="AI237" s="478"/>
      <c r="AJ237" s="478"/>
    </row>
    <row r="238" ht="19.5" customHeight="1" spans="1:36">
      <c r="A238" s="440"/>
      <c r="B238" s="440"/>
      <c r="C238" s="440"/>
      <c r="D238" s="440"/>
      <c r="E238" s="440"/>
      <c r="F238" s="440"/>
      <c r="G238" s="440"/>
      <c r="H238" s="440"/>
      <c r="I238" s="440"/>
      <c r="J238" s="440"/>
      <c r="K238" s="440"/>
      <c r="L238" s="440"/>
      <c r="M238" s="440"/>
      <c r="N238" s="440"/>
      <c r="O238" s="440"/>
      <c r="P238" s="440"/>
      <c r="Q238" s="440"/>
      <c r="R238" s="440"/>
      <c r="S238" s="440"/>
      <c r="T238" s="440"/>
      <c r="U238" s="440"/>
      <c r="V238" s="21"/>
      <c r="W238" s="21"/>
      <c r="X238" s="21"/>
      <c r="AC238" s="440"/>
      <c r="AD238" s="440"/>
      <c r="AE238" s="440"/>
      <c r="AF238" s="440"/>
      <c r="AG238" s="440"/>
      <c r="AH238" s="440"/>
      <c r="AI238" s="478"/>
      <c r="AJ238" s="478"/>
    </row>
    <row r="239" ht="19.5" customHeight="1" spans="1:36">
      <c r="A239" s="440"/>
      <c r="B239" s="440"/>
      <c r="C239" s="440"/>
      <c r="D239" s="440"/>
      <c r="E239" s="440"/>
      <c r="F239" s="440"/>
      <c r="G239" s="440"/>
      <c r="H239" s="440"/>
      <c r="I239" s="440"/>
      <c r="J239" s="440"/>
      <c r="K239" s="440"/>
      <c r="L239" s="440"/>
      <c r="M239" s="440"/>
      <c r="N239" s="440"/>
      <c r="O239" s="440"/>
      <c r="P239" s="440"/>
      <c r="Q239" s="440"/>
      <c r="R239" s="440"/>
      <c r="S239" s="440"/>
      <c r="T239" s="440"/>
      <c r="U239" s="440"/>
      <c r="V239" s="21"/>
      <c r="W239" s="21"/>
      <c r="X239" s="21"/>
      <c r="AC239" s="440"/>
      <c r="AD239" s="440"/>
      <c r="AE239" s="440"/>
      <c r="AF239" s="440"/>
      <c r="AG239" s="440"/>
      <c r="AH239" s="440"/>
      <c r="AI239" s="478"/>
      <c r="AJ239" s="478"/>
    </row>
    <row r="240" ht="19.5" customHeight="1" spans="1:36">
      <c r="A240" s="440"/>
      <c r="B240" s="440"/>
      <c r="C240" s="440"/>
      <c r="D240" s="440"/>
      <c r="E240" s="440"/>
      <c r="F240" s="440"/>
      <c r="G240" s="440"/>
      <c r="H240" s="440"/>
      <c r="I240" s="440"/>
      <c r="J240" s="440"/>
      <c r="K240" s="440"/>
      <c r="L240" s="440"/>
      <c r="M240" s="440"/>
      <c r="N240" s="440"/>
      <c r="O240" s="440"/>
      <c r="P240" s="440"/>
      <c r="Q240" s="440"/>
      <c r="R240" s="440"/>
      <c r="S240" s="440"/>
      <c r="T240" s="440"/>
      <c r="U240" s="440"/>
      <c r="V240" s="21"/>
      <c r="W240" s="21"/>
      <c r="X240" s="21"/>
      <c r="AC240" s="440"/>
      <c r="AD240" s="440"/>
      <c r="AE240" s="440"/>
      <c r="AF240" s="440"/>
      <c r="AG240" s="440"/>
      <c r="AH240" s="440"/>
      <c r="AI240" s="478"/>
      <c r="AJ240" s="478"/>
    </row>
    <row r="241" ht="19.5" customHeight="1" spans="1:36">
      <c r="A241" s="440"/>
      <c r="B241" s="440"/>
      <c r="C241" s="440"/>
      <c r="D241" s="440"/>
      <c r="E241" s="440"/>
      <c r="F241" s="440"/>
      <c r="G241" s="440"/>
      <c r="H241" s="440"/>
      <c r="I241" s="440"/>
      <c r="J241" s="440"/>
      <c r="K241" s="440"/>
      <c r="L241" s="440"/>
      <c r="M241" s="440"/>
      <c r="N241" s="440"/>
      <c r="O241" s="440"/>
      <c r="P241" s="440"/>
      <c r="Q241" s="440"/>
      <c r="R241" s="440"/>
      <c r="S241" s="440"/>
      <c r="T241" s="440"/>
      <c r="U241" s="440"/>
      <c r="V241" s="21"/>
      <c r="W241" s="21"/>
      <c r="X241" s="21"/>
      <c r="AC241" s="440"/>
      <c r="AD241" s="440"/>
      <c r="AE241" s="440"/>
      <c r="AF241" s="440"/>
      <c r="AG241" s="440"/>
      <c r="AH241" s="440"/>
      <c r="AI241" s="478"/>
      <c r="AJ241" s="478"/>
    </row>
    <row r="242" ht="19.5" customHeight="1" spans="1:36">
      <c r="A242" s="440"/>
      <c r="B242" s="440"/>
      <c r="C242" s="440"/>
      <c r="D242" s="440"/>
      <c r="E242" s="440"/>
      <c r="F242" s="440"/>
      <c r="G242" s="440"/>
      <c r="H242" s="440"/>
      <c r="I242" s="440"/>
      <c r="J242" s="440"/>
      <c r="K242" s="440"/>
      <c r="L242" s="440"/>
      <c r="M242" s="440"/>
      <c r="N242" s="440"/>
      <c r="O242" s="440"/>
      <c r="P242" s="440"/>
      <c r="Q242" s="440"/>
      <c r="R242" s="440"/>
      <c r="S242" s="440"/>
      <c r="T242" s="440"/>
      <c r="U242" s="440"/>
      <c r="V242" s="21"/>
      <c r="W242" s="21"/>
      <c r="X242" s="21"/>
      <c r="AC242" s="440"/>
      <c r="AD242" s="440"/>
      <c r="AE242" s="440"/>
      <c r="AF242" s="440"/>
      <c r="AG242" s="440"/>
      <c r="AH242" s="440"/>
      <c r="AI242" s="478"/>
      <c r="AJ242" s="478"/>
    </row>
    <row r="243" ht="19.5" customHeight="1" spans="1:36">
      <c r="A243" s="440"/>
      <c r="B243" s="440"/>
      <c r="C243" s="440"/>
      <c r="D243" s="440"/>
      <c r="E243" s="440"/>
      <c r="F243" s="440"/>
      <c r="G243" s="440"/>
      <c r="H243" s="440"/>
      <c r="I243" s="440"/>
      <c r="J243" s="440"/>
      <c r="K243" s="440"/>
      <c r="L243" s="440"/>
      <c r="M243" s="440"/>
      <c r="N243" s="440"/>
      <c r="O243" s="440"/>
      <c r="P243" s="440"/>
      <c r="Q243" s="440"/>
      <c r="R243" s="440"/>
      <c r="S243" s="440"/>
      <c r="T243" s="440"/>
      <c r="U243" s="440"/>
      <c r="V243" s="21"/>
      <c r="W243" s="21"/>
      <c r="X243" s="21"/>
      <c r="AC243" s="440"/>
      <c r="AD243" s="440"/>
      <c r="AE243" s="440"/>
      <c r="AF243" s="440"/>
      <c r="AG243" s="440"/>
      <c r="AH243" s="440"/>
      <c r="AI243" s="478"/>
      <c r="AJ243" s="478"/>
    </row>
    <row r="244" ht="19.5" customHeight="1" spans="1:36">
      <c r="A244" s="440"/>
      <c r="B244" s="440"/>
      <c r="C244" s="440"/>
      <c r="D244" s="440"/>
      <c r="E244" s="440"/>
      <c r="F244" s="440"/>
      <c r="G244" s="440"/>
      <c r="H244" s="440"/>
      <c r="I244" s="440"/>
      <c r="J244" s="440"/>
      <c r="K244" s="440"/>
      <c r="L244" s="440"/>
      <c r="M244" s="440"/>
      <c r="N244" s="440"/>
      <c r="O244" s="440"/>
      <c r="P244" s="440"/>
      <c r="Q244" s="440"/>
      <c r="R244" s="440"/>
      <c r="S244" s="440"/>
      <c r="T244" s="440"/>
      <c r="U244" s="440"/>
      <c r="V244" s="21"/>
      <c r="W244" s="21"/>
      <c r="X244" s="21"/>
      <c r="AC244" s="440"/>
      <c r="AD244" s="440"/>
      <c r="AE244" s="440"/>
      <c r="AF244" s="440"/>
      <c r="AG244" s="440"/>
      <c r="AH244" s="440"/>
      <c r="AI244" s="478"/>
      <c r="AJ244" s="478"/>
    </row>
    <row r="245" ht="19.5" customHeight="1" spans="1:36">
      <c r="A245" s="440"/>
      <c r="B245" s="440"/>
      <c r="C245" s="440"/>
      <c r="D245" s="440"/>
      <c r="E245" s="440"/>
      <c r="F245" s="440"/>
      <c r="G245" s="440"/>
      <c r="H245" s="440"/>
      <c r="I245" s="440"/>
      <c r="J245" s="440"/>
      <c r="K245" s="440"/>
      <c r="L245" s="440"/>
      <c r="M245" s="440"/>
      <c r="N245" s="440"/>
      <c r="O245" s="440"/>
      <c r="P245" s="440"/>
      <c r="Q245" s="440"/>
      <c r="R245" s="440"/>
      <c r="S245" s="440"/>
      <c r="T245" s="440"/>
      <c r="U245" s="440"/>
      <c r="V245" s="21"/>
      <c r="W245" s="21"/>
      <c r="X245" s="21"/>
      <c r="AC245" s="440"/>
      <c r="AD245" s="440"/>
      <c r="AE245" s="440"/>
      <c r="AF245" s="440"/>
      <c r="AG245" s="440"/>
      <c r="AH245" s="440"/>
      <c r="AI245" s="478"/>
      <c r="AJ245" s="478"/>
    </row>
    <row r="246" ht="19.5" customHeight="1" spans="1:36">
      <c r="A246" s="440"/>
      <c r="B246" s="440"/>
      <c r="C246" s="440"/>
      <c r="D246" s="440"/>
      <c r="E246" s="440"/>
      <c r="F246" s="440"/>
      <c r="G246" s="440"/>
      <c r="H246" s="440"/>
      <c r="I246" s="440"/>
      <c r="J246" s="440"/>
      <c r="K246" s="440"/>
      <c r="L246" s="440"/>
      <c r="M246" s="440"/>
      <c r="N246" s="440"/>
      <c r="O246" s="440"/>
      <c r="P246" s="440"/>
      <c r="Q246" s="440"/>
      <c r="R246" s="440"/>
      <c r="S246" s="440"/>
      <c r="T246" s="440"/>
      <c r="U246" s="440"/>
      <c r="V246" s="21"/>
      <c r="W246" s="21"/>
      <c r="X246" s="21"/>
      <c r="AC246" s="440"/>
      <c r="AD246" s="440"/>
      <c r="AE246" s="440"/>
      <c r="AF246" s="440"/>
      <c r="AG246" s="440"/>
      <c r="AH246" s="440"/>
      <c r="AI246" s="478"/>
      <c r="AJ246" s="478"/>
    </row>
    <row r="247" ht="19.5" customHeight="1" spans="1:36">
      <c r="A247" s="440"/>
      <c r="B247" s="440"/>
      <c r="C247" s="440"/>
      <c r="D247" s="440"/>
      <c r="E247" s="440"/>
      <c r="F247" s="440"/>
      <c r="G247" s="440"/>
      <c r="H247" s="440"/>
      <c r="I247" s="440"/>
      <c r="J247" s="440"/>
      <c r="K247" s="440"/>
      <c r="L247" s="440"/>
      <c r="M247" s="440"/>
      <c r="N247" s="440"/>
      <c r="O247" s="440"/>
      <c r="P247" s="440"/>
      <c r="Q247" s="440"/>
      <c r="R247" s="440"/>
      <c r="S247" s="440"/>
      <c r="T247" s="440"/>
      <c r="U247" s="440"/>
      <c r="V247" s="21"/>
      <c r="W247" s="21"/>
      <c r="X247" s="21"/>
      <c r="AC247" s="440"/>
      <c r="AD247" s="440"/>
      <c r="AE247" s="440"/>
      <c r="AF247" s="440"/>
      <c r="AG247" s="440"/>
      <c r="AH247" s="440"/>
      <c r="AI247" s="478"/>
      <c r="AJ247" s="478"/>
    </row>
    <row r="248" ht="19.5" customHeight="1" spans="1:36">
      <c r="A248" s="440"/>
      <c r="B248" s="440"/>
      <c r="C248" s="440"/>
      <c r="D248" s="440"/>
      <c r="E248" s="440"/>
      <c r="F248" s="440"/>
      <c r="G248" s="440"/>
      <c r="H248" s="440"/>
      <c r="I248" s="440"/>
      <c r="J248" s="440"/>
      <c r="K248" s="440"/>
      <c r="L248" s="440"/>
      <c r="M248" s="440"/>
      <c r="N248" s="440"/>
      <c r="O248" s="440"/>
      <c r="P248" s="440"/>
      <c r="Q248" s="440"/>
      <c r="R248" s="440"/>
      <c r="S248" s="440"/>
      <c r="T248" s="440"/>
      <c r="U248" s="440"/>
      <c r="V248" s="21"/>
      <c r="W248" s="21"/>
      <c r="X248" s="21"/>
      <c r="AC248" s="440"/>
      <c r="AD248" s="440"/>
      <c r="AE248" s="440"/>
      <c r="AF248" s="440"/>
      <c r="AG248" s="440"/>
      <c r="AH248" s="440"/>
      <c r="AI248" s="478"/>
      <c r="AJ248" s="478"/>
    </row>
    <row r="249" ht="19.5" customHeight="1" spans="1:36">
      <c r="A249" s="440"/>
      <c r="B249" s="440"/>
      <c r="C249" s="440"/>
      <c r="D249" s="440"/>
      <c r="E249" s="440"/>
      <c r="F249" s="440"/>
      <c r="G249" s="440"/>
      <c r="H249" s="440"/>
      <c r="I249" s="440"/>
      <c r="J249" s="440"/>
      <c r="K249" s="440"/>
      <c r="L249" s="440"/>
      <c r="M249" s="440"/>
      <c r="N249" s="440"/>
      <c r="O249" s="440"/>
      <c r="P249" s="440"/>
      <c r="Q249" s="440"/>
      <c r="R249" s="440"/>
      <c r="S249" s="440"/>
      <c r="T249" s="440"/>
      <c r="U249" s="440"/>
      <c r="V249" s="21"/>
      <c r="W249" s="21"/>
      <c r="X249" s="21"/>
      <c r="AC249" s="440"/>
      <c r="AD249" s="440"/>
      <c r="AE249" s="440"/>
      <c r="AF249" s="440"/>
      <c r="AG249" s="440"/>
      <c r="AH249" s="440"/>
      <c r="AI249" s="478"/>
      <c r="AJ249" s="478"/>
    </row>
    <row r="250" ht="19.5" customHeight="1" spans="1:36">
      <c r="A250" s="440"/>
      <c r="B250" s="440"/>
      <c r="C250" s="440"/>
      <c r="D250" s="440"/>
      <c r="E250" s="440"/>
      <c r="F250" s="440"/>
      <c r="G250" s="440"/>
      <c r="H250" s="440"/>
      <c r="I250" s="440"/>
      <c r="J250" s="440"/>
      <c r="K250" s="440"/>
      <c r="L250" s="440"/>
      <c r="M250" s="440"/>
      <c r="N250" s="440"/>
      <c r="O250" s="440"/>
      <c r="P250" s="440"/>
      <c r="Q250" s="440"/>
      <c r="R250" s="440"/>
      <c r="S250" s="440"/>
      <c r="T250" s="440"/>
      <c r="U250" s="440"/>
      <c r="V250" s="21"/>
      <c r="W250" s="21"/>
      <c r="X250" s="21"/>
      <c r="AC250" s="440"/>
      <c r="AD250" s="440"/>
      <c r="AE250" s="440"/>
      <c r="AF250" s="440"/>
      <c r="AG250" s="440"/>
      <c r="AH250" s="440"/>
      <c r="AI250" s="478"/>
      <c r="AJ250" s="478"/>
    </row>
    <row r="251" ht="19.5" customHeight="1" spans="1:36">
      <c r="A251" s="440"/>
      <c r="B251" s="440"/>
      <c r="C251" s="440"/>
      <c r="D251" s="440"/>
      <c r="E251" s="440"/>
      <c r="F251" s="440"/>
      <c r="G251" s="440"/>
      <c r="H251" s="440"/>
      <c r="I251" s="440"/>
      <c r="J251" s="440"/>
      <c r="K251" s="440"/>
      <c r="L251" s="440"/>
      <c r="M251" s="440"/>
      <c r="N251" s="440"/>
      <c r="O251" s="440"/>
      <c r="P251" s="440"/>
      <c r="Q251" s="440"/>
      <c r="R251" s="440"/>
      <c r="S251" s="440"/>
      <c r="T251" s="440"/>
      <c r="U251" s="440"/>
      <c r="V251" s="21"/>
      <c r="W251" s="21"/>
      <c r="X251" s="21"/>
      <c r="AC251" s="440"/>
      <c r="AD251" s="440"/>
      <c r="AE251" s="440"/>
      <c r="AF251" s="440"/>
      <c r="AG251" s="440"/>
      <c r="AH251" s="440"/>
      <c r="AI251" s="478"/>
      <c r="AJ251" s="478"/>
    </row>
    <row r="252" ht="19.5" customHeight="1" spans="1:36">
      <c r="A252" s="440"/>
      <c r="B252" s="440"/>
      <c r="C252" s="440"/>
      <c r="D252" s="440"/>
      <c r="E252" s="440"/>
      <c r="F252" s="440"/>
      <c r="G252" s="440"/>
      <c r="H252" s="440"/>
      <c r="I252" s="440"/>
      <c r="J252" s="440"/>
      <c r="K252" s="440"/>
      <c r="L252" s="440"/>
      <c r="M252" s="440"/>
      <c r="N252" s="440"/>
      <c r="O252" s="440"/>
      <c r="P252" s="440"/>
      <c r="Q252" s="440"/>
      <c r="R252" s="440"/>
      <c r="S252" s="440"/>
      <c r="T252" s="440"/>
      <c r="U252" s="440"/>
      <c r="V252" s="21"/>
      <c r="W252" s="21"/>
      <c r="X252" s="21"/>
      <c r="AC252" s="440"/>
      <c r="AD252" s="440"/>
      <c r="AE252" s="440"/>
      <c r="AF252" s="440"/>
      <c r="AG252" s="440"/>
      <c r="AH252" s="440"/>
      <c r="AI252" s="478"/>
      <c r="AJ252" s="478"/>
    </row>
    <row r="253" ht="19.5" customHeight="1" spans="1:36">
      <c r="A253" s="440"/>
      <c r="B253" s="440"/>
      <c r="C253" s="440"/>
      <c r="D253" s="440"/>
      <c r="E253" s="440"/>
      <c r="F253" s="440"/>
      <c r="G253" s="440"/>
      <c r="H253" s="440"/>
      <c r="I253" s="440"/>
      <c r="J253" s="440"/>
      <c r="K253" s="440"/>
      <c r="L253" s="440"/>
      <c r="M253" s="440"/>
      <c r="N253" s="440"/>
      <c r="O253" s="440"/>
      <c r="P253" s="440"/>
      <c r="Q253" s="440"/>
      <c r="R253" s="440"/>
      <c r="S253" s="440"/>
      <c r="T253" s="440"/>
      <c r="U253" s="440"/>
      <c r="V253" s="21"/>
      <c r="W253" s="21"/>
      <c r="X253" s="21"/>
      <c r="AC253" s="440"/>
      <c r="AD253" s="440"/>
      <c r="AE253" s="440"/>
      <c r="AF253" s="440"/>
      <c r="AG253" s="440"/>
      <c r="AH253" s="440"/>
      <c r="AI253" s="478"/>
      <c r="AJ253" s="478"/>
    </row>
    <row r="254" ht="19.5" customHeight="1" spans="1:36">
      <c r="A254" s="440"/>
      <c r="B254" s="440"/>
      <c r="C254" s="440"/>
      <c r="D254" s="440"/>
      <c r="E254" s="440"/>
      <c r="F254" s="440"/>
      <c r="G254" s="440"/>
      <c r="H254" s="440"/>
      <c r="I254" s="440"/>
      <c r="J254" s="440"/>
      <c r="K254" s="440"/>
      <c r="L254" s="440"/>
      <c r="M254" s="440"/>
      <c r="N254" s="440"/>
      <c r="O254" s="440"/>
      <c r="P254" s="440"/>
      <c r="Q254" s="440"/>
      <c r="R254" s="440"/>
      <c r="S254" s="440"/>
      <c r="T254" s="440"/>
      <c r="U254" s="440"/>
      <c r="V254" s="21"/>
      <c r="W254" s="21"/>
      <c r="X254" s="21"/>
      <c r="AC254" s="440"/>
      <c r="AD254" s="440"/>
      <c r="AE254" s="440"/>
      <c r="AF254" s="440"/>
      <c r="AG254" s="440"/>
      <c r="AH254" s="440"/>
      <c r="AI254" s="478"/>
      <c r="AJ254" s="478"/>
    </row>
    <row r="255" ht="19.5" customHeight="1" spans="1:36">
      <c r="A255" s="440"/>
      <c r="B255" s="440"/>
      <c r="C255" s="440"/>
      <c r="D255" s="440"/>
      <c r="E255" s="440"/>
      <c r="F255" s="440"/>
      <c r="G255" s="440"/>
      <c r="H255" s="440"/>
      <c r="I255" s="440"/>
      <c r="J255" s="440"/>
      <c r="K255" s="440"/>
      <c r="L255" s="440"/>
      <c r="M255" s="440"/>
      <c r="N255" s="440"/>
      <c r="O255" s="440"/>
      <c r="P255" s="440"/>
      <c r="Q255" s="440"/>
      <c r="R255" s="440"/>
      <c r="S255" s="440"/>
      <c r="T255" s="440"/>
      <c r="U255" s="440"/>
      <c r="V255" s="21"/>
      <c r="W255" s="21"/>
      <c r="X255" s="21"/>
      <c r="AC255" s="440"/>
      <c r="AD255" s="440"/>
      <c r="AE255" s="440"/>
      <c r="AF255" s="440"/>
      <c r="AG255" s="440"/>
      <c r="AH255" s="440"/>
      <c r="AI255" s="478"/>
      <c r="AJ255" s="478"/>
    </row>
    <row r="256" ht="19.5" customHeight="1" spans="1:36">
      <c r="A256" s="440"/>
      <c r="B256" s="440"/>
      <c r="C256" s="440"/>
      <c r="D256" s="440"/>
      <c r="E256" s="440"/>
      <c r="F256" s="440"/>
      <c r="G256" s="440"/>
      <c r="H256" s="440"/>
      <c r="I256" s="440"/>
      <c r="J256" s="440"/>
      <c r="K256" s="440"/>
      <c r="L256" s="440"/>
      <c r="M256" s="440"/>
      <c r="N256" s="440"/>
      <c r="O256" s="440"/>
      <c r="P256" s="440"/>
      <c r="Q256" s="440"/>
      <c r="R256" s="440"/>
      <c r="S256" s="440"/>
      <c r="T256" s="440"/>
      <c r="U256" s="440"/>
      <c r="V256" s="21"/>
      <c r="W256" s="21"/>
      <c r="X256" s="21"/>
      <c r="AC256" s="440"/>
      <c r="AD256" s="440"/>
      <c r="AE256" s="440"/>
      <c r="AF256" s="440"/>
      <c r="AG256" s="440"/>
      <c r="AH256" s="440"/>
      <c r="AI256" s="478"/>
      <c r="AJ256" s="478"/>
    </row>
    <row r="257" ht="19.5" customHeight="1" spans="1:36">
      <c r="A257" s="440"/>
      <c r="B257" s="440"/>
      <c r="C257" s="440"/>
      <c r="D257" s="440"/>
      <c r="E257" s="440"/>
      <c r="F257" s="440"/>
      <c r="G257" s="440"/>
      <c r="H257" s="440"/>
      <c r="I257" s="440"/>
      <c r="J257" s="440"/>
      <c r="K257" s="440"/>
      <c r="L257" s="440"/>
      <c r="M257" s="440"/>
      <c r="N257" s="440"/>
      <c r="O257" s="440"/>
      <c r="P257" s="440"/>
      <c r="Q257" s="440"/>
      <c r="R257" s="440"/>
      <c r="S257" s="440"/>
      <c r="T257" s="440"/>
      <c r="U257" s="440"/>
      <c r="V257" s="21"/>
      <c r="W257" s="21"/>
      <c r="X257" s="21"/>
      <c r="AC257" s="440"/>
      <c r="AD257" s="440"/>
      <c r="AE257" s="440"/>
      <c r="AF257" s="440"/>
      <c r="AG257" s="440"/>
      <c r="AH257" s="440"/>
      <c r="AI257" s="478"/>
      <c r="AJ257" s="478"/>
    </row>
    <row r="258" ht="19.5" customHeight="1" spans="1:36">
      <c r="A258" s="440"/>
      <c r="B258" s="440"/>
      <c r="C258" s="440"/>
      <c r="D258" s="440"/>
      <c r="E258" s="440"/>
      <c r="F258" s="440"/>
      <c r="G258" s="440"/>
      <c r="H258" s="440"/>
      <c r="I258" s="440"/>
      <c r="J258" s="440"/>
      <c r="K258" s="440"/>
      <c r="L258" s="440"/>
      <c r="M258" s="440"/>
      <c r="N258" s="440"/>
      <c r="O258" s="440"/>
      <c r="P258" s="440"/>
      <c r="Q258" s="440"/>
      <c r="R258" s="440"/>
      <c r="S258" s="440"/>
      <c r="T258" s="440"/>
      <c r="U258" s="440"/>
      <c r="V258" s="21"/>
      <c r="W258" s="21"/>
      <c r="X258" s="21"/>
      <c r="AC258" s="440"/>
      <c r="AD258" s="440"/>
      <c r="AE258" s="440"/>
      <c r="AF258" s="440"/>
      <c r="AG258" s="440"/>
      <c r="AH258" s="440"/>
      <c r="AI258" s="478"/>
      <c r="AJ258" s="478"/>
    </row>
    <row r="259" ht="19.5" customHeight="1" spans="1:36">
      <c r="A259" s="440"/>
      <c r="B259" s="440"/>
      <c r="C259" s="440"/>
      <c r="D259" s="440"/>
      <c r="E259" s="440"/>
      <c r="F259" s="440"/>
      <c r="G259" s="440"/>
      <c r="H259" s="440"/>
      <c r="I259" s="440"/>
      <c r="J259" s="440"/>
      <c r="K259" s="440"/>
      <c r="L259" s="440"/>
      <c r="M259" s="440"/>
      <c r="N259" s="440"/>
      <c r="O259" s="440"/>
      <c r="P259" s="440"/>
      <c r="Q259" s="440"/>
      <c r="R259" s="440"/>
      <c r="S259" s="440"/>
      <c r="T259" s="440"/>
      <c r="U259" s="440"/>
      <c r="V259" s="21"/>
      <c r="W259" s="21"/>
      <c r="X259" s="21"/>
      <c r="AC259" s="440"/>
      <c r="AD259" s="440"/>
      <c r="AE259" s="440"/>
      <c r="AF259" s="440"/>
      <c r="AG259" s="440"/>
      <c r="AH259" s="440"/>
      <c r="AI259" s="478"/>
      <c r="AJ259" s="478"/>
    </row>
    <row r="260" ht="19.5" customHeight="1" spans="1:36">
      <c r="A260" s="440"/>
      <c r="B260" s="440"/>
      <c r="C260" s="440"/>
      <c r="D260" s="440"/>
      <c r="E260" s="440"/>
      <c r="F260" s="440"/>
      <c r="G260" s="440"/>
      <c r="H260" s="440"/>
      <c r="I260" s="440"/>
      <c r="J260" s="440"/>
      <c r="K260" s="440"/>
      <c r="L260" s="440"/>
      <c r="M260" s="440"/>
      <c r="N260" s="440"/>
      <c r="O260" s="440"/>
      <c r="P260" s="440"/>
      <c r="Q260" s="440"/>
      <c r="R260" s="440"/>
      <c r="S260" s="440"/>
      <c r="T260" s="440"/>
      <c r="U260" s="440"/>
      <c r="V260" s="21"/>
      <c r="W260" s="21"/>
      <c r="X260" s="21"/>
      <c r="AC260" s="440"/>
      <c r="AD260" s="440"/>
      <c r="AE260" s="440"/>
      <c r="AF260" s="440"/>
      <c r="AG260" s="440"/>
      <c r="AH260" s="440"/>
      <c r="AI260" s="478"/>
      <c r="AJ260" s="478"/>
    </row>
    <row r="261" ht="19.5" customHeight="1" spans="1:36">
      <c r="A261" s="440"/>
      <c r="B261" s="440"/>
      <c r="C261" s="440"/>
      <c r="D261" s="440"/>
      <c r="E261" s="440"/>
      <c r="F261" s="440"/>
      <c r="G261" s="440"/>
      <c r="H261" s="440"/>
      <c r="I261" s="440"/>
      <c r="J261" s="440"/>
      <c r="K261" s="440"/>
      <c r="L261" s="440"/>
      <c r="M261" s="440"/>
      <c r="N261" s="440"/>
      <c r="O261" s="440"/>
      <c r="P261" s="440"/>
      <c r="Q261" s="440"/>
      <c r="R261" s="440"/>
      <c r="S261" s="440"/>
      <c r="T261" s="440"/>
      <c r="U261" s="440"/>
      <c r="V261" s="21"/>
      <c r="W261" s="21"/>
      <c r="X261" s="21"/>
      <c r="AC261" s="440"/>
      <c r="AD261" s="440"/>
      <c r="AE261" s="440"/>
      <c r="AF261" s="440"/>
      <c r="AG261" s="440"/>
      <c r="AH261" s="440"/>
      <c r="AI261" s="478"/>
      <c r="AJ261" s="478"/>
    </row>
    <row r="262" ht="19.5" customHeight="1" spans="1:36">
      <c r="A262" s="440"/>
      <c r="B262" s="440"/>
      <c r="C262" s="440"/>
      <c r="D262" s="440"/>
      <c r="E262" s="440"/>
      <c r="F262" s="440"/>
      <c r="G262" s="440"/>
      <c r="H262" s="440"/>
      <c r="I262" s="440"/>
      <c r="J262" s="440"/>
      <c r="K262" s="440"/>
      <c r="L262" s="440"/>
      <c r="M262" s="440"/>
      <c r="N262" s="440"/>
      <c r="O262" s="440"/>
      <c r="P262" s="440"/>
      <c r="Q262" s="440"/>
      <c r="R262" s="440"/>
      <c r="S262" s="440"/>
      <c r="T262" s="440"/>
      <c r="U262" s="440"/>
      <c r="V262" s="21"/>
      <c r="W262" s="21"/>
      <c r="X262" s="21"/>
      <c r="AC262" s="440"/>
      <c r="AD262" s="440"/>
      <c r="AE262" s="440"/>
      <c r="AF262" s="440"/>
      <c r="AG262" s="440"/>
      <c r="AH262" s="440"/>
      <c r="AI262" s="478"/>
      <c r="AJ262" s="478"/>
    </row>
    <row r="263" ht="19.5" customHeight="1" spans="1:36">
      <c r="A263" s="440"/>
      <c r="B263" s="440"/>
      <c r="C263" s="440"/>
      <c r="D263" s="440"/>
      <c r="E263" s="440"/>
      <c r="F263" s="440"/>
      <c r="G263" s="440"/>
      <c r="H263" s="440"/>
      <c r="I263" s="440"/>
      <c r="J263" s="440"/>
      <c r="K263" s="440"/>
      <c r="L263" s="440"/>
      <c r="M263" s="440"/>
      <c r="N263" s="440"/>
      <c r="O263" s="440"/>
      <c r="P263" s="440"/>
      <c r="Q263" s="440"/>
      <c r="R263" s="440"/>
      <c r="S263" s="440"/>
      <c r="T263" s="440"/>
      <c r="U263" s="440"/>
      <c r="V263" s="21"/>
      <c r="W263" s="21"/>
      <c r="X263" s="21"/>
      <c r="AC263" s="440"/>
      <c r="AD263" s="440"/>
      <c r="AE263" s="440"/>
      <c r="AF263" s="440"/>
      <c r="AG263" s="440"/>
      <c r="AH263" s="440"/>
      <c r="AI263" s="478"/>
      <c r="AJ263" s="478"/>
    </row>
    <row r="264" ht="19.5" customHeight="1" spans="1:36">
      <c r="A264" s="440"/>
      <c r="B264" s="440"/>
      <c r="C264" s="440"/>
      <c r="D264" s="440"/>
      <c r="E264" s="440"/>
      <c r="F264" s="440"/>
      <c r="G264" s="440"/>
      <c r="H264" s="440"/>
      <c r="I264" s="440"/>
      <c r="J264" s="440"/>
      <c r="K264" s="440"/>
      <c r="L264" s="440"/>
      <c r="M264" s="440"/>
      <c r="N264" s="440"/>
      <c r="O264" s="440"/>
      <c r="P264" s="440"/>
      <c r="Q264" s="440"/>
      <c r="R264" s="440"/>
      <c r="S264" s="440"/>
      <c r="T264" s="440"/>
      <c r="U264" s="440"/>
      <c r="V264" s="21"/>
      <c r="W264" s="21"/>
      <c r="X264" s="21"/>
      <c r="AC264" s="440"/>
      <c r="AD264" s="440"/>
      <c r="AE264" s="440"/>
      <c r="AF264" s="440"/>
      <c r="AG264" s="440"/>
      <c r="AH264" s="440"/>
      <c r="AI264" s="478"/>
      <c r="AJ264" s="478"/>
    </row>
    <row r="265" ht="19.5" customHeight="1" spans="1:36">
      <c r="A265" s="440"/>
      <c r="B265" s="440"/>
      <c r="C265" s="440"/>
      <c r="D265" s="440"/>
      <c r="E265" s="440"/>
      <c r="F265" s="440"/>
      <c r="G265" s="440"/>
      <c r="H265" s="440"/>
      <c r="I265" s="440"/>
      <c r="J265" s="440"/>
      <c r="K265" s="440"/>
      <c r="L265" s="440"/>
      <c r="M265" s="440"/>
      <c r="N265" s="440"/>
      <c r="O265" s="440"/>
      <c r="P265" s="440"/>
      <c r="Q265" s="440"/>
      <c r="R265" s="440"/>
      <c r="S265" s="440"/>
      <c r="T265" s="440"/>
      <c r="U265" s="440"/>
      <c r="V265" s="21"/>
      <c r="W265" s="21"/>
      <c r="X265" s="21"/>
      <c r="AC265" s="440"/>
      <c r="AD265" s="440"/>
      <c r="AE265" s="440"/>
      <c r="AF265" s="440"/>
      <c r="AG265" s="440"/>
      <c r="AH265" s="440"/>
      <c r="AI265" s="478"/>
      <c r="AJ265" s="478"/>
    </row>
    <row r="266" ht="19.5" customHeight="1" spans="1:36">
      <c r="A266" s="440"/>
      <c r="B266" s="440"/>
      <c r="C266" s="440"/>
      <c r="D266" s="440"/>
      <c r="E266" s="440"/>
      <c r="F266" s="440"/>
      <c r="G266" s="440"/>
      <c r="H266" s="440"/>
      <c r="I266" s="440"/>
      <c r="J266" s="440"/>
      <c r="K266" s="440"/>
      <c r="L266" s="440"/>
      <c r="M266" s="440"/>
      <c r="N266" s="440"/>
      <c r="O266" s="440"/>
      <c r="V266" s="21"/>
      <c r="W266" s="21"/>
      <c r="X266" s="21"/>
      <c r="AC266" s="440"/>
      <c r="AD266" s="440"/>
      <c r="AE266" s="440"/>
      <c r="AF266" s="440"/>
      <c r="AG266" s="440"/>
      <c r="AH266" s="440"/>
      <c r="AI266" s="478"/>
      <c r="AJ266" s="478"/>
    </row>
    <row r="267" ht="19.5" customHeight="1" spans="1:36">
      <c r="A267" s="440"/>
      <c r="B267" s="440"/>
      <c r="C267" s="440"/>
      <c r="D267" s="440"/>
      <c r="E267" s="440"/>
      <c r="F267" s="440"/>
      <c r="G267" s="440"/>
      <c r="H267" s="440"/>
      <c r="I267" s="440"/>
      <c r="J267" s="440"/>
      <c r="K267" s="440"/>
      <c r="L267" s="440"/>
      <c r="M267" s="440"/>
      <c r="N267" s="440"/>
      <c r="O267" s="440"/>
      <c r="V267" s="21"/>
      <c r="W267" s="21"/>
      <c r="X267" s="21"/>
      <c r="AC267" s="440"/>
      <c r="AD267" s="440"/>
      <c r="AE267" s="440"/>
      <c r="AF267" s="440"/>
      <c r="AG267" s="440"/>
      <c r="AH267" s="440"/>
      <c r="AI267" s="478"/>
      <c r="AJ267" s="478"/>
    </row>
    <row r="268" ht="19.5" customHeight="1" spans="1:36">
      <c r="A268" s="440"/>
      <c r="B268" s="440"/>
      <c r="C268" s="440"/>
      <c r="D268" s="440"/>
      <c r="E268" s="440"/>
      <c r="F268" s="440"/>
      <c r="G268" s="440"/>
      <c r="H268" s="440"/>
      <c r="I268" s="440"/>
      <c r="J268" s="440"/>
      <c r="K268" s="440"/>
      <c r="L268" s="440"/>
      <c r="M268" s="440"/>
      <c r="N268" s="440"/>
      <c r="O268" s="440"/>
      <c r="V268" s="21"/>
      <c r="W268" s="21"/>
      <c r="X268" s="21"/>
      <c r="AC268" s="440"/>
      <c r="AD268" s="440"/>
      <c r="AE268" s="440"/>
      <c r="AF268" s="440"/>
      <c r="AG268" s="440"/>
      <c r="AH268" s="440"/>
      <c r="AI268" s="478"/>
      <c r="AJ268" s="478"/>
    </row>
    <row r="269" ht="19.5" customHeight="1" spans="1:36">
      <c r="A269" s="440"/>
      <c r="B269" s="440"/>
      <c r="C269" s="440"/>
      <c r="D269" s="440"/>
      <c r="E269" s="440"/>
      <c r="F269" s="440"/>
      <c r="G269" s="440"/>
      <c r="H269" s="440"/>
      <c r="I269" s="440"/>
      <c r="J269" s="440"/>
      <c r="K269" s="440"/>
      <c r="L269" s="440"/>
      <c r="M269" s="440"/>
      <c r="N269" s="440"/>
      <c r="O269" s="440"/>
      <c r="V269" s="21"/>
      <c r="W269" s="21"/>
      <c r="X269" s="21"/>
      <c r="AC269" s="440"/>
      <c r="AD269" s="440"/>
      <c r="AE269" s="440"/>
      <c r="AF269" s="440"/>
      <c r="AG269" s="440"/>
      <c r="AH269" s="440"/>
      <c r="AI269" s="478"/>
      <c r="AJ269" s="478"/>
    </row>
    <row r="270" ht="19.5" customHeight="1" spans="1:36">
      <c r="A270" s="440"/>
      <c r="B270" s="440"/>
      <c r="C270" s="440"/>
      <c r="D270" s="440"/>
      <c r="E270" s="440"/>
      <c r="F270" s="440"/>
      <c r="G270" s="440"/>
      <c r="H270" s="440"/>
      <c r="I270" s="440"/>
      <c r="J270" s="440"/>
      <c r="K270" s="440"/>
      <c r="L270" s="440"/>
      <c r="M270" s="440"/>
      <c r="N270" s="440"/>
      <c r="O270" s="440"/>
      <c r="V270" s="21"/>
      <c r="W270" s="21"/>
      <c r="X270" s="21"/>
      <c r="AC270" s="440"/>
      <c r="AD270" s="440"/>
      <c r="AE270" s="440"/>
      <c r="AF270" s="440"/>
      <c r="AG270" s="440"/>
      <c r="AH270" s="440"/>
      <c r="AI270" s="478"/>
      <c r="AJ270" s="478"/>
    </row>
    <row r="271" ht="19.5" customHeight="1" spans="1:36">
      <c r="A271" s="440"/>
      <c r="B271" s="440"/>
      <c r="C271" s="440"/>
      <c r="D271" s="440"/>
      <c r="E271" s="440"/>
      <c r="F271" s="440"/>
      <c r="G271" s="440"/>
      <c r="H271" s="440"/>
      <c r="I271" s="440"/>
      <c r="J271" s="440"/>
      <c r="K271" s="440"/>
      <c r="L271" s="440"/>
      <c r="M271" s="440"/>
      <c r="N271" s="440"/>
      <c r="O271" s="440"/>
      <c r="V271" s="21"/>
      <c r="W271" s="21"/>
      <c r="X271" s="21"/>
      <c r="AC271" s="440"/>
      <c r="AD271" s="440"/>
      <c r="AE271" s="440"/>
      <c r="AF271" s="440"/>
      <c r="AG271" s="440"/>
      <c r="AH271" s="440"/>
      <c r="AI271" s="478"/>
      <c r="AJ271" s="478"/>
    </row>
    <row r="272" ht="19.5" customHeight="1" spans="1:36">
      <c r="A272" s="440"/>
      <c r="B272" s="440"/>
      <c r="C272" s="440"/>
      <c r="D272" s="440"/>
      <c r="E272" s="440"/>
      <c r="F272" s="440"/>
      <c r="G272" s="440"/>
      <c r="H272" s="440"/>
      <c r="I272" s="440"/>
      <c r="J272" s="440"/>
      <c r="K272" s="440"/>
      <c r="L272" s="440"/>
      <c r="M272" s="440"/>
      <c r="N272" s="440"/>
      <c r="O272" s="440"/>
      <c r="AC272" s="440"/>
      <c r="AD272" s="440"/>
      <c r="AE272" s="440"/>
      <c r="AF272" s="440"/>
      <c r="AG272" s="440"/>
      <c r="AH272" s="440"/>
      <c r="AI272" s="478"/>
      <c r="AJ272" s="478"/>
    </row>
    <row r="273" ht="19.5" customHeight="1" spans="1:36">
      <c r="A273" s="440"/>
      <c r="B273" s="440"/>
      <c r="C273" s="440"/>
      <c r="D273" s="440"/>
      <c r="E273" s="440"/>
      <c r="F273" s="440"/>
      <c r="G273" s="440"/>
      <c r="H273" s="440"/>
      <c r="I273" s="440"/>
      <c r="J273" s="440"/>
      <c r="K273" s="440"/>
      <c r="L273" s="440"/>
      <c r="M273" s="440"/>
      <c r="N273" s="440"/>
      <c r="O273" s="440"/>
      <c r="AC273" s="121"/>
      <c r="AD273" s="121"/>
      <c r="AE273" s="121"/>
      <c r="AF273" s="121"/>
      <c r="AG273" s="121"/>
      <c r="AH273" s="121"/>
      <c r="AI273" s="477"/>
      <c r="AJ273" s="477"/>
    </row>
    <row r="274" ht="19.5" customHeight="1" spans="1:36">
      <c r="A274" s="440"/>
      <c r="B274" s="440"/>
      <c r="C274" s="440"/>
      <c r="D274" s="440"/>
      <c r="E274" s="440"/>
      <c r="F274" s="440"/>
      <c r="G274" s="440"/>
      <c r="H274" s="440"/>
      <c r="I274" s="440"/>
      <c r="J274" s="440"/>
      <c r="K274" s="440"/>
      <c r="L274" s="440"/>
      <c r="M274" s="440"/>
      <c r="N274" s="440"/>
      <c r="O274" s="440"/>
      <c r="AC274" s="121"/>
      <c r="AD274" s="121"/>
      <c r="AE274" s="121"/>
      <c r="AF274" s="121"/>
      <c r="AG274" s="121"/>
      <c r="AH274" s="121"/>
      <c r="AI274" s="477"/>
      <c r="AJ274" s="477"/>
    </row>
    <row r="275" ht="19.5" customHeight="1" spans="1:36">
      <c r="A275" s="440"/>
      <c r="B275" s="440"/>
      <c r="C275" s="440"/>
      <c r="D275" s="440"/>
      <c r="E275" s="440"/>
      <c r="F275" s="440"/>
      <c r="G275" s="440"/>
      <c r="H275" s="440"/>
      <c r="I275" s="440"/>
      <c r="J275" s="440"/>
      <c r="K275" s="440"/>
      <c r="L275" s="440"/>
      <c r="M275" s="440"/>
      <c r="N275" s="440"/>
      <c r="O275" s="440"/>
      <c r="AC275" s="121"/>
      <c r="AD275" s="121"/>
      <c r="AE275" s="121"/>
      <c r="AF275" s="121"/>
      <c r="AG275" s="121"/>
      <c r="AH275" s="121"/>
      <c r="AI275" s="477"/>
      <c r="AJ275" s="477"/>
    </row>
    <row r="276" ht="19.5" customHeight="1" spans="1:36">
      <c r="A276" s="440"/>
      <c r="B276" s="440"/>
      <c r="C276" s="440"/>
      <c r="D276" s="440"/>
      <c r="E276" s="440"/>
      <c r="F276" s="440"/>
      <c r="G276" s="440"/>
      <c r="H276" s="440"/>
      <c r="I276" s="440"/>
      <c r="J276" s="440"/>
      <c r="K276" s="440"/>
      <c r="L276" s="440"/>
      <c r="M276" s="440"/>
      <c r="N276" s="440"/>
      <c r="O276" s="440"/>
      <c r="AC276" s="121"/>
      <c r="AD276" s="121"/>
      <c r="AE276" s="121"/>
      <c r="AF276" s="121"/>
      <c r="AG276" s="121"/>
      <c r="AH276" s="121"/>
      <c r="AI276" s="477"/>
      <c r="AJ276" s="477"/>
    </row>
    <row r="277" ht="19.5" customHeight="1" spans="1:36">
      <c r="A277" s="440"/>
      <c r="B277" s="440"/>
      <c r="C277" s="440"/>
      <c r="D277" s="440"/>
      <c r="E277" s="440"/>
      <c r="F277" s="440"/>
      <c r="G277" s="440"/>
      <c r="H277" s="440"/>
      <c r="I277" s="440"/>
      <c r="J277" s="440"/>
      <c r="K277" s="440"/>
      <c r="L277" s="440"/>
      <c r="M277" s="440"/>
      <c r="N277" s="440"/>
      <c r="O277" s="440"/>
      <c r="W277" s="440"/>
      <c r="X277" s="440"/>
      <c r="AC277" s="121"/>
      <c r="AD277" s="121"/>
      <c r="AE277" s="121"/>
      <c r="AF277" s="121"/>
      <c r="AG277" s="121"/>
      <c r="AH277" s="121"/>
      <c r="AI277" s="477"/>
      <c r="AJ277" s="477"/>
    </row>
    <row r="278" ht="19.5" customHeight="1" spans="1:36">
      <c r="A278" s="440"/>
      <c r="B278" s="440"/>
      <c r="C278" s="440"/>
      <c r="D278" s="440"/>
      <c r="E278" s="440"/>
      <c r="F278" s="440"/>
      <c r="G278" s="440"/>
      <c r="H278" s="440"/>
      <c r="I278" s="440"/>
      <c r="J278" s="440"/>
      <c r="K278" s="440"/>
      <c r="L278" s="440"/>
      <c r="M278" s="440"/>
      <c r="N278" s="440"/>
      <c r="O278" s="440"/>
      <c r="W278" s="440"/>
      <c r="X278" s="440"/>
      <c r="AC278" s="121"/>
      <c r="AD278" s="121"/>
      <c r="AE278" s="121"/>
      <c r="AF278" s="121"/>
      <c r="AG278" s="121"/>
      <c r="AH278" s="121"/>
      <c r="AI278" s="477"/>
      <c r="AJ278" s="477"/>
    </row>
    <row r="279" ht="19.5" customHeight="1" spans="1:36">
      <c r="A279" s="440"/>
      <c r="B279" s="440"/>
      <c r="C279" s="440"/>
      <c r="D279" s="440"/>
      <c r="E279" s="440"/>
      <c r="F279" s="440"/>
      <c r="G279" s="440"/>
      <c r="H279" s="440"/>
      <c r="I279" s="440"/>
      <c r="J279" s="440"/>
      <c r="K279" s="440"/>
      <c r="L279" s="440"/>
      <c r="M279" s="440"/>
      <c r="N279" s="440"/>
      <c r="O279" s="440"/>
      <c r="W279" s="440"/>
      <c r="X279" s="440"/>
      <c r="AC279" s="121"/>
      <c r="AD279" s="121"/>
      <c r="AE279" s="121"/>
      <c r="AF279" s="121"/>
      <c r="AG279" s="121"/>
      <c r="AH279" s="121"/>
      <c r="AI279" s="477"/>
      <c r="AJ279" s="477"/>
    </row>
    <row r="280" ht="19.5" customHeight="1" spans="1:36">
      <c r="A280" s="440"/>
      <c r="B280" s="440"/>
      <c r="C280" s="440"/>
      <c r="D280" s="440"/>
      <c r="E280" s="440"/>
      <c r="F280" s="440"/>
      <c r="G280" s="440"/>
      <c r="H280" s="440"/>
      <c r="I280" s="440"/>
      <c r="J280" s="440"/>
      <c r="K280" s="440"/>
      <c r="L280" s="440"/>
      <c r="M280" s="440"/>
      <c r="N280" s="440"/>
      <c r="O280" s="440"/>
      <c r="W280" s="440"/>
      <c r="X280" s="440"/>
      <c r="AC280" s="121"/>
      <c r="AD280" s="121"/>
      <c r="AE280" s="121"/>
      <c r="AF280" s="121"/>
      <c r="AG280" s="121"/>
      <c r="AH280" s="121"/>
      <c r="AI280" s="477"/>
      <c r="AJ280" s="477"/>
    </row>
    <row r="281" ht="19.5" customHeight="1" spans="1:36">
      <c r="A281" s="440"/>
      <c r="B281" s="440"/>
      <c r="C281" s="440"/>
      <c r="D281" s="440"/>
      <c r="E281" s="440"/>
      <c r="F281" s="440"/>
      <c r="G281" s="440"/>
      <c r="H281" s="440"/>
      <c r="I281" s="440"/>
      <c r="J281" s="440"/>
      <c r="K281" s="440"/>
      <c r="L281" s="440"/>
      <c r="M281" s="440"/>
      <c r="N281" s="440"/>
      <c r="O281" s="440"/>
      <c r="W281" s="440"/>
      <c r="X281" s="440"/>
      <c r="AC281" s="121"/>
      <c r="AD281" s="121"/>
      <c r="AE281" s="121"/>
      <c r="AF281" s="121"/>
      <c r="AG281" s="121"/>
      <c r="AH281" s="121"/>
      <c r="AI281" s="477"/>
      <c r="AJ281" s="477"/>
    </row>
    <row r="282" ht="14.25" customHeight="1" spans="1:36">
      <c r="A282" s="440"/>
      <c r="B282" s="440"/>
      <c r="C282" s="440"/>
      <c r="D282" s="440"/>
      <c r="E282" s="440"/>
      <c r="F282" s="440"/>
      <c r="G282" s="440"/>
      <c r="H282" s="440"/>
      <c r="I282" s="440"/>
      <c r="J282" s="440"/>
      <c r="K282" s="440"/>
      <c r="L282" s="440"/>
      <c r="M282" s="440"/>
      <c r="N282" s="440"/>
      <c r="O282" s="440"/>
      <c r="V282" s="440"/>
      <c r="W282" s="440"/>
      <c r="X282" s="440"/>
      <c r="AC282" s="440"/>
      <c r="AD282" s="440"/>
      <c r="AE282" s="440"/>
      <c r="AF282" s="440"/>
      <c r="AG282" s="440"/>
      <c r="AH282" s="440"/>
      <c r="AI282" s="440"/>
      <c r="AJ282" s="440"/>
    </row>
    <row r="283" ht="14.25" customHeight="1" spans="1:36">
      <c r="A283" s="440"/>
      <c r="B283" s="440"/>
      <c r="C283" s="440"/>
      <c r="D283" s="440"/>
      <c r="E283" s="440"/>
      <c r="F283" s="440"/>
      <c r="G283" s="440"/>
      <c r="H283" s="440"/>
      <c r="I283" s="440"/>
      <c r="J283" s="440"/>
      <c r="K283" s="440"/>
      <c r="L283" s="440"/>
      <c r="M283" s="440"/>
      <c r="N283" s="440"/>
      <c r="O283" s="440"/>
      <c r="V283" s="440"/>
      <c r="W283" s="440"/>
      <c r="X283" s="440"/>
      <c r="AC283" s="440"/>
      <c r="AD283" s="440"/>
      <c r="AE283" s="440"/>
      <c r="AF283" s="440"/>
      <c r="AG283" s="440"/>
      <c r="AH283" s="440"/>
      <c r="AI283" s="440"/>
      <c r="AJ283" s="440"/>
    </row>
    <row r="284" ht="14.25" customHeight="1" spans="1:36">
      <c r="A284" s="440"/>
      <c r="B284" s="440"/>
      <c r="C284" s="440"/>
      <c r="D284" s="440"/>
      <c r="E284" s="440"/>
      <c r="F284" s="440"/>
      <c r="G284" s="440"/>
      <c r="H284" s="440"/>
      <c r="I284" s="440"/>
      <c r="J284" s="440"/>
      <c r="K284" s="440"/>
      <c r="L284" s="440"/>
      <c r="M284" s="440"/>
      <c r="N284" s="440"/>
      <c r="O284" s="440"/>
      <c r="V284" s="440"/>
      <c r="W284" s="440"/>
      <c r="X284" s="440"/>
      <c r="AC284" s="440"/>
      <c r="AD284" s="440"/>
      <c r="AE284" s="440"/>
      <c r="AF284" s="440"/>
      <c r="AG284" s="440"/>
      <c r="AH284" s="440"/>
      <c r="AI284" s="440"/>
      <c r="AJ284" s="440"/>
    </row>
    <row r="285" ht="14.25" customHeight="1" spans="1:36">
      <c r="A285" s="440"/>
      <c r="B285" s="440"/>
      <c r="C285" s="440"/>
      <c r="D285" s="440"/>
      <c r="E285" s="440"/>
      <c r="F285" s="440"/>
      <c r="G285" s="440"/>
      <c r="H285" s="440"/>
      <c r="I285" s="440"/>
      <c r="J285" s="440"/>
      <c r="K285" s="440"/>
      <c r="L285" s="440"/>
      <c r="M285" s="440"/>
      <c r="N285" s="440"/>
      <c r="O285" s="440"/>
      <c r="V285" s="440"/>
      <c r="W285" s="440"/>
      <c r="X285" s="440"/>
      <c r="AC285" s="440"/>
      <c r="AD285" s="440"/>
      <c r="AE285" s="440"/>
      <c r="AF285" s="440"/>
      <c r="AG285" s="440"/>
      <c r="AH285" s="440"/>
      <c r="AI285" s="440"/>
      <c r="AJ285" s="440"/>
    </row>
    <row r="286" ht="14.25" customHeight="1" spans="1:36">
      <c r="A286" s="440"/>
      <c r="B286" s="440"/>
      <c r="C286" s="440"/>
      <c r="D286" s="440"/>
      <c r="E286" s="440"/>
      <c r="F286" s="440"/>
      <c r="G286" s="440"/>
      <c r="H286" s="440"/>
      <c r="I286" s="440"/>
      <c r="J286" s="440"/>
      <c r="K286" s="440"/>
      <c r="L286" s="440"/>
      <c r="M286" s="440"/>
      <c r="N286" s="440"/>
      <c r="O286" s="440"/>
      <c r="V286" s="440"/>
      <c r="W286" s="440"/>
      <c r="X286" s="440"/>
      <c r="AC286" s="440"/>
      <c r="AD286" s="440"/>
      <c r="AE286" s="440"/>
      <c r="AF286" s="440"/>
      <c r="AG286" s="440"/>
      <c r="AH286" s="440"/>
      <c r="AI286" s="440"/>
      <c r="AJ286" s="440"/>
    </row>
    <row r="287" ht="14.25" customHeight="1" spans="1:36">
      <c r="A287" s="440"/>
      <c r="B287" s="440"/>
      <c r="C287" s="440"/>
      <c r="D287" s="440"/>
      <c r="E287" s="440"/>
      <c r="F287" s="440"/>
      <c r="G287" s="440"/>
      <c r="H287" s="440"/>
      <c r="I287" s="440"/>
      <c r="J287" s="440"/>
      <c r="K287" s="440"/>
      <c r="L287" s="440"/>
      <c r="M287" s="440"/>
      <c r="N287" s="440"/>
      <c r="O287" s="440"/>
      <c r="V287" s="440"/>
      <c r="W287" s="440"/>
      <c r="X287" s="440"/>
      <c r="AC287" s="440"/>
      <c r="AD287" s="440"/>
      <c r="AE287" s="440"/>
      <c r="AF287" s="440"/>
      <c r="AG287" s="440"/>
      <c r="AH287" s="440"/>
      <c r="AI287" s="440"/>
      <c r="AJ287" s="440"/>
    </row>
    <row r="288" ht="14.25" customHeight="1" spans="1:36">
      <c r="A288" s="440"/>
      <c r="B288" s="440"/>
      <c r="C288" s="440"/>
      <c r="D288" s="440"/>
      <c r="E288" s="440"/>
      <c r="F288" s="440"/>
      <c r="G288" s="440"/>
      <c r="H288" s="440"/>
      <c r="I288" s="440"/>
      <c r="J288" s="440"/>
      <c r="K288" s="440"/>
      <c r="L288" s="440"/>
      <c r="M288" s="440"/>
      <c r="N288" s="440"/>
      <c r="O288" s="440"/>
      <c r="V288" s="440"/>
      <c r="W288" s="440"/>
      <c r="X288" s="440"/>
      <c r="AC288" s="440"/>
      <c r="AD288" s="440"/>
      <c r="AE288" s="440"/>
      <c r="AF288" s="440"/>
      <c r="AG288" s="440"/>
      <c r="AH288" s="440"/>
      <c r="AI288" s="440"/>
      <c r="AJ288" s="440"/>
    </row>
    <row r="289" ht="14.25" customHeight="1" spans="1:36">
      <c r="A289" s="440"/>
      <c r="B289" s="440"/>
      <c r="C289" s="440"/>
      <c r="D289" s="440"/>
      <c r="E289" s="440"/>
      <c r="F289" s="440"/>
      <c r="G289" s="440"/>
      <c r="H289" s="440"/>
      <c r="I289" s="440"/>
      <c r="J289" s="440"/>
      <c r="K289" s="440"/>
      <c r="L289" s="440"/>
      <c r="M289" s="440"/>
      <c r="N289" s="440"/>
      <c r="O289" s="440"/>
      <c r="V289" s="440"/>
      <c r="W289" s="440"/>
      <c r="X289" s="440"/>
      <c r="AC289" s="440"/>
      <c r="AD289" s="440"/>
      <c r="AE289" s="440"/>
      <c r="AF289" s="440"/>
      <c r="AG289" s="440"/>
      <c r="AH289" s="440"/>
      <c r="AI289" s="440"/>
      <c r="AJ289" s="440"/>
    </row>
    <row r="290" ht="14.25" customHeight="1" spans="1:36">
      <c r="A290" s="440"/>
      <c r="B290" s="440"/>
      <c r="C290" s="440"/>
      <c r="D290" s="440"/>
      <c r="E290" s="440"/>
      <c r="F290" s="440"/>
      <c r="G290" s="440"/>
      <c r="H290" s="440"/>
      <c r="I290" s="440"/>
      <c r="J290" s="440"/>
      <c r="K290" s="440"/>
      <c r="L290" s="440"/>
      <c r="M290" s="440"/>
      <c r="N290" s="440"/>
      <c r="O290" s="440"/>
      <c r="V290" s="440"/>
      <c r="W290" s="440"/>
      <c r="X290" s="440"/>
      <c r="AC290" s="440"/>
      <c r="AD290" s="440"/>
      <c r="AE290" s="440"/>
      <c r="AF290" s="440"/>
      <c r="AG290" s="440"/>
      <c r="AH290" s="440"/>
      <c r="AI290" s="440"/>
      <c r="AJ290" s="440"/>
    </row>
    <row r="291" ht="14.25" customHeight="1" spans="1:36">
      <c r="A291" s="440"/>
      <c r="B291" s="440"/>
      <c r="C291" s="440"/>
      <c r="D291" s="440"/>
      <c r="E291" s="440"/>
      <c r="F291" s="440"/>
      <c r="G291" s="440"/>
      <c r="H291" s="440"/>
      <c r="I291" s="440"/>
      <c r="J291" s="440"/>
      <c r="K291" s="440"/>
      <c r="L291" s="440"/>
      <c r="M291" s="440"/>
      <c r="N291" s="440"/>
      <c r="O291" s="440"/>
      <c r="V291" s="440"/>
      <c r="W291" s="440"/>
      <c r="X291" s="440"/>
      <c r="AC291" s="440"/>
      <c r="AD291" s="440"/>
      <c r="AE291" s="440"/>
      <c r="AF291" s="440"/>
      <c r="AG291" s="440"/>
      <c r="AH291" s="440"/>
      <c r="AI291" s="440"/>
      <c r="AJ291" s="440"/>
    </row>
    <row r="292" ht="14.25" customHeight="1" spans="1:36">
      <c r="A292" s="440"/>
      <c r="B292" s="440"/>
      <c r="C292" s="440"/>
      <c r="D292" s="440"/>
      <c r="E292" s="440"/>
      <c r="F292" s="440"/>
      <c r="G292" s="440"/>
      <c r="H292" s="440"/>
      <c r="I292" s="440"/>
      <c r="J292" s="440"/>
      <c r="K292" s="440"/>
      <c r="L292" s="440"/>
      <c r="M292" s="440"/>
      <c r="N292" s="440"/>
      <c r="O292" s="440"/>
      <c r="V292" s="440"/>
      <c r="W292" s="440"/>
      <c r="X292" s="440"/>
      <c r="AC292" s="440"/>
      <c r="AD292" s="440"/>
      <c r="AE292" s="440"/>
      <c r="AF292" s="440"/>
      <c r="AG292" s="440"/>
      <c r="AH292" s="440"/>
      <c r="AI292" s="440"/>
      <c r="AJ292" s="440"/>
    </row>
    <row r="293" ht="14.25" customHeight="1" spans="1:36">
      <c r="A293" s="440"/>
      <c r="B293" s="440"/>
      <c r="C293" s="440"/>
      <c r="D293" s="440"/>
      <c r="E293" s="440"/>
      <c r="F293" s="440"/>
      <c r="G293" s="440"/>
      <c r="H293" s="440"/>
      <c r="I293" s="440"/>
      <c r="J293" s="440"/>
      <c r="K293" s="440"/>
      <c r="L293" s="440"/>
      <c r="M293" s="440"/>
      <c r="N293" s="440"/>
      <c r="O293" s="440"/>
      <c r="V293" s="440"/>
      <c r="W293" s="440"/>
      <c r="X293" s="440"/>
      <c r="AC293" s="440"/>
      <c r="AD293" s="440"/>
      <c r="AE293" s="440"/>
      <c r="AF293" s="440"/>
      <c r="AG293" s="440"/>
      <c r="AH293" s="440"/>
      <c r="AI293" s="440"/>
      <c r="AJ293" s="440"/>
    </row>
    <row r="294" ht="14.25" customHeight="1" spans="1:36">
      <c r="A294" s="440"/>
      <c r="B294" s="440"/>
      <c r="C294" s="440"/>
      <c r="D294" s="440"/>
      <c r="E294" s="440"/>
      <c r="F294" s="440"/>
      <c r="G294" s="440"/>
      <c r="H294" s="440"/>
      <c r="I294" s="440"/>
      <c r="J294" s="440"/>
      <c r="K294" s="440"/>
      <c r="L294" s="440"/>
      <c r="M294" s="440"/>
      <c r="N294" s="440"/>
      <c r="O294" s="440"/>
      <c r="V294" s="440"/>
      <c r="W294" s="440"/>
      <c r="X294" s="440"/>
      <c r="AC294" s="440"/>
      <c r="AD294" s="440"/>
      <c r="AE294" s="440"/>
      <c r="AF294" s="440"/>
      <c r="AG294" s="440"/>
      <c r="AH294" s="440"/>
      <c r="AI294" s="440"/>
      <c r="AJ294" s="440"/>
    </row>
    <row r="295" ht="14.25" customHeight="1" spans="1:36">
      <c r="A295" s="440"/>
      <c r="B295" s="440"/>
      <c r="C295" s="440"/>
      <c r="D295" s="440"/>
      <c r="E295" s="440"/>
      <c r="F295" s="440"/>
      <c r="G295" s="440"/>
      <c r="H295" s="440"/>
      <c r="I295" s="440"/>
      <c r="J295" s="440"/>
      <c r="K295" s="440"/>
      <c r="L295" s="440"/>
      <c r="M295" s="440"/>
      <c r="N295" s="440"/>
      <c r="O295" s="440"/>
      <c r="V295" s="440"/>
      <c r="W295" s="440"/>
      <c r="X295" s="440"/>
      <c r="AC295" s="440"/>
      <c r="AD295" s="440"/>
      <c r="AE295" s="440"/>
      <c r="AF295" s="440"/>
      <c r="AG295" s="440"/>
      <c r="AH295" s="440"/>
      <c r="AI295" s="440"/>
      <c r="AJ295" s="440"/>
    </row>
    <row r="296" ht="14.25" customHeight="1" spans="1:36">
      <c r="A296" s="440"/>
      <c r="B296" s="440"/>
      <c r="C296" s="440"/>
      <c r="D296" s="440"/>
      <c r="E296" s="440"/>
      <c r="F296" s="440"/>
      <c r="G296" s="440"/>
      <c r="H296" s="440"/>
      <c r="I296" s="440"/>
      <c r="J296" s="440"/>
      <c r="K296" s="440"/>
      <c r="L296" s="440"/>
      <c r="M296" s="440"/>
      <c r="N296" s="440"/>
      <c r="O296" s="440"/>
      <c r="V296" s="440"/>
      <c r="W296" s="440"/>
      <c r="X296" s="440"/>
      <c r="AC296" s="440"/>
      <c r="AD296" s="440"/>
      <c r="AE296" s="440"/>
      <c r="AF296" s="440"/>
      <c r="AG296" s="440"/>
      <c r="AH296" s="440"/>
      <c r="AI296" s="440"/>
      <c r="AJ296" s="440"/>
    </row>
    <row r="297" ht="14.25" customHeight="1" spans="1:36">
      <c r="A297" s="440"/>
      <c r="B297" s="440"/>
      <c r="C297" s="440"/>
      <c r="D297" s="440"/>
      <c r="E297" s="440"/>
      <c r="F297" s="440"/>
      <c r="G297" s="440"/>
      <c r="H297" s="440"/>
      <c r="I297" s="440"/>
      <c r="J297" s="440"/>
      <c r="K297" s="440"/>
      <c r="L297" s="440"/>
      <c r="M297" s="440"/>
      <c r="N297" s="440"/>
      <c r="O297" s="440"/>
      <c r="V297" s="440"/>
      <c r="W297" s="440"/>
      <c r="X297" s="440"/>
      <c r="AC297" s="440"/>
      <c r="AD297" s="440"/>
      <c r="AE297" s="440"/>
      <c r="AF297" s="440"/>
      <c r="AG297" s="440"/>
      <c r="AH297" s="440"/>
      <c r="AI297" s="440"/>
      <c r="AJ297" s="440"/>
    </row>
    <row r="298" ht="14.25" customHeight="1" spans="1:36">
      <c r="A298" s="440"/>
      <c r="B298" s="440"/>
      <c r="C298" s="440"/>
      <c r="D298" s="440"/>
      <c r="E298" s="440"/>
      <c r="F298" s="440"/>
      <c r="G298" s="440"/>
      <c r="H298" s="440"/>
      <c r="I298" s="440"/>
      <c r="J298" s="440"/>
      <c r="K298" s="440"/>
      <c r="L298" s="440"/>
      <c r="M298" s="440"/>
      <c r="N298" s="440"/>
      <c r="O298" s="440"/>
      <c r="V298" s="440"/>
      <c r="W298" s="440"/>
      <c r="X298" s="440"/>
      <c r="AC298" s="440"/>
      <c r="AD298" s="440"/>
      <c r="AE298" s="440"/>
      <c r="AF298" s="440"/>
      <c r="AG298" s="440"/>
      <c r="AH298" s="440"/>
      <c r="AI298" s="440"/>
      <c r="AJ298" s="440"/>
    </row>
    <row r="299" ht="14.25" customHeight="1" spans="1:36">
      <c r="A299" s="440"/>
      <c r="B299" s="440"/>
      <c r="C299" s="440"/>
      <c r="D299" s="440"/>
      <c r="E299" s="440"/>
      <c r="F299" s="440"/>
      <c r="G299" s="440"/>
      <c r="H299" s="440"/>
      <c r="I299" s="440"/>
      <c r="J299" s="440"/>
      <c r="K299" s="440"/>
      <c r="L299" s="440"/>
      <c r="M299" s="440"/>
      <c r="N299" s="440"/>
      <c r="O299" s="440"/>
      <c r="V299" s="440"/>
      <c r="W299" s="440"/>
      <c r="X299" s="440"/>
      <c r="AC299" s="440"/>
      <c r="AD299" s="440"/>
      <c r="AE299" s="440"/>
      <c r="AF299" s="440"/>
      <c r="AG299" s="440"/>
      <c r="AH299" s="440"/>
      <c r="AI299" s="440"/>
      <c r="AJ299" s="440"/>
    </row>
    <row r="300" ht="14.25" customHeight="1" spans="1:36">
      <c r="A300" s="440"/>
      <c r="B300" s="440"/>
      <c r="C300" s="440"/>
      <c r="D300" s="440"/>
      <c r="E300" s="440"/>
      <c r="F300" s="440"/>
      <c r="G300" s="440"/>
      <c r="H300" s="440"/>
      <c r="I300" s="440"/>
      <c r="J300" s="440"/>
      <c r="K300" s="440"/>
      <c r="L300" s="440"/>
      <c r="M300" s="440"/>
      <c r="N300" s="440"/>
      <c r="O300" s="440"/>
      <c r="V300" s="440"/>
      <c r="W300" s="440"/>
      <c r="X300" s="440"/>
      <c r="AC300" s="440"/>
      <c r="AD300" s="440"/>
      <c r="AE300" s="440"/>
      <c r="AF300" s="440"/>
      <c r="AG300" s="440"/>
      <c r="AH300" s="440"/>
      <c r="AI300" s="440"/>
      <c r="AJ300" s="440"/>
    </row>
    <row r="301" ht="14.25" customHeight="1" spans="1:36">
      <c r="A301" s="440"/>
      <c r="B301" s="440"/>
      <c r="C301" s="440"/>
      <c r="D301" s="440"/>
      <c r="E301" s="440"/>
      <c r="F301" s="440"/>
      <c r="G301" s="440"/>
      <c r="H301" s="440"/>
      <c r="I301" s="440"/>
      <c r="J301" s="440"/>
      <c r="K301" s="440"/>
      <c r="L301" s="440"/>
      <c r="M301" s="440"/>
      <c r="N301" s="440"/>
      <c r="O301" s="440"/>
      <c r="V301" s="440"/>
      <c r="W301" s="440"/>
      <c r="X301" s="440"/>
      <c r="AC301" s="440"/>
      <c r="AD301" s="440"/>
      <c r="AE301" s="440"/>
      <c r="AF301" s="440"/>
      <c r="AG301" s="440"/>
      <c r="AH301" s="440"/>
      <c r="AI301" s="440"/>
      <c r="AJ301" s="440"/>
    </row>
    <row r="302" ht="14.25" customHeight="1" spans="1:36">
      <c r="A302" s="440"/>
      <c r="B302" s="440"/>
      <c r="C302" s="440"/>
      <c r="D302" s="440"/>
      <c r="E302" s="440"/>
      <c r="F302" s="440"/>
      <c r="G302" s="440"/>
      <c r="H302" s="440"/>
      <c r="I302" s="440"/>
      <c r="J302" s="440"/>
      <c r="K302" s="440"/>
      <c r="L302" s="440"/>
      <c r="M302" s="440"/>
      <c r="N302" s="440"/>
      <c r="O302" s="440"/>
      <c r="V302" s="440"/>
      <c r="W302" s="440"/>
      <c r="X302" s="440"/>
      <c r="AC302" s="440"/>
      <c r="AD302" s="440"/>
      <c r="AE302" s="440"/>
      <c r="AF302" s="440"/>
      <c r="AG302" s="440"/>
      <c r="AH302" s="440"/>
      <c r="AI302" s="440"/>
      <c r="AJ302" s="440"/>
    </row>
    <row r="303" ht="14.25" customHeight="1" spans="1:36">
      <c r="A303" s="440"/>
      <c r="B303" s="440"/>
      <c r="C303" s="440"/>
      <c r="D303" s="440"/>
      <c r="E303" s="440"/>
      <c r="F303" s="440"/>
      <c r="G303" s="440"/>
      <c r="H303" s="440"/>
      <c r="I303" s="440"/>
      <c r="J303" s="440"/>
      <c r="K303" s="440"/>
      <c r="L303" s="440"/>
      <c r="M303" s="440"/>
      <c r="N303" s="440"/>
      <c r="O303" s="440"/>
      <c r="V303" s="440"/>
      <c r="W303" s="440"/>
      <c r="X303" s="440"/>
      <c r="AC303" s="440"/>
      <c r="AD303" s="440"/>
      <c r="AE303" s="440"/>
      <c r="AF303" s="440"/>
      <c r="AG303" s="440"/>
      <c r="AH303" s="440"/>
      <c r="AI303" s="440"/>
      <c r="AJ303" s="440"/>
    </row>
    <row r="304" ht="14.25" customHeight="1" spans="1:36">
      <c r="A304" s="440"/>
      <c r="B304" s="440"/>
      <c r="C304" s="440"/>
      <c r="D304" s="440"/>
      <c r="E304" s="440"/>
      <c r="F304" s="440"/>
      <c r="G304" s="440"/>
      <c r="H304" s="440"/>
      <c r="I304" s="440"/>
      <c r="J304" s="440"/>
      <c r="K304" s="440"/>
      <c r="L304" s="440"/>
      <c r="M304" s="440"/>
      <c r="N304" s="440"/>
      <c r="O304" s="440"/>
      <c r="V304" s="440"/>
      <c r="W304" s="440"/>
      <c r="X304" s="440"/>
      <c r="AC304" s="440"/>
      <c r="AD304" s="440"/>
      <c r="AE304" s="440"/>
      <c r="AF304" s="440"/>
      <c r="AG304" s="440"/>
      <c r="AH304" s="440"/>
      <c r="AI304" s="440"/>
      <c r="AJ304" s="440"/>
    </row>
    <row r="305" ht="14.25" customHeight="1" spans="1:36">
      <c r="A305" s="440"/>
      <c r="B305" s="440"/>
      <c r="C305" s="440"/>
      <c r="D305" s="440"/>
      <c r="E305" s="440"/>
      <c r="F305" s="440"/>
      <c r="G305" s="440"/>
      <c r="H305" s="440"/>
      <c r="I305" s="440"/>
      <c r="J305" s="440"/>
      <c r="K305" s="440"/>
      <c r="L305" s="440"/>
      <c r="M305" s="440"/>
      <c r="N305" s="440"/>
      <c r="O305" s="440"/>
      <c r="V305" s="440"/>
      <c r="W305" s="440"/>
      <c r="X305" s="440"/>
      <c r="AC305" s="440"/>
      <c r="AD305" s="440"/>
      <c r="AE305" s="440"/>
      <c r="AF305" s="440"/>
      <c r="AG305" s="440"/>
      <c r="AH305" s="440"/>
      <c r="AI305" s="440"/>
      <c r="AJ305" s="440"/>
    </row>
    <row r="306" ht="14.25" customHeight="1" spans="1:36">
      <c r="A306" s="440"/>
      <c r="B306" s="440"/>
      <c r="C306" s="440"/>
      <c r="D306" s="440"/>
      <c r="E306" s="440"/>
      <c r="F306" s="440"/>
      <c r="G306" s="440"/>
      <c r="H306" s="440"/>
      <c r="I306" s="440"/>
      <c r="J306" s="440"/>
      <c r="K306" s="440"/>
      <c r="L306" s="440"/>
      <c r="M306" s="440"/>
      <c r="N306" s="440"/>
      <c r="O306" s="440"/>
      <c r="V306" s="440"/>
      <c r="W306" s="440"/>
      <c r="X306" s="440"/>
      <c r="AC306" s="440"/>
      <c r="AD306" s="440"/>
      <c r="AE306" s="440"/>
      <c r="AF306" s="440"/>
      <c r="AG306" s="440"/>
      <c r="AH306" s="440"/>
      <c r="AI306" s="440"/>
      <c r="AJ306" s="440"/>
    </row>
    <row r="307" ht="14.25" customHeight="1" spans="1:36">
      <c r="A307" s="440"/>
      <c r="B307" s="440"/>
      <c r="C307" s="440"/>
      <c r="D307" s="440"/>
      <c r="E307" s="440"/>
      <c r="F307" s="440"/>
      <c r="G307" s="440"/>
      <c r="H307" s="440"/>
      <c r="I307" s="440"/>
      <c r="J307" s="440"/>
      <c r="K307" s="440"/>
      <c r="L307" s="440"/>
      <c r="M307" s="440"/>
      <c r="N307" s="440"/>
      <c r="O307" s="440"/>
      <c r="V307" s="440"/>
      <c r="W307" s="440"/>
      <c r="X307" s="440"/>
      <c r="AC307" s="440"/>
      <c r="AD307" s="440"/>
      <c r="AE307" s="440"/>
      <c r="AF307" s="440"/>
      <c r="AG307" s="440"/>
      <c r="AH307" s="440"/>
      <c r="AI307" s="440"/>
      <c r="AJ307" s="440"/>
    </row>
    <row r="308" ht="14.25" customHeight="1" spans="1:36">
      <c r="A308" s="440"/>
      <c r="B308" s="440"/>
      <c r="C308" s="440"/>
      <c r="D308" s="440"/>
      <c r="E308" s="440"/>
      <c r="F308" s="440"/>
      <c r="G308" s="440"/>
      <c r="H308" s="440"/>
      <c r="I308" s="440"/>
      <c r="J308" s="440"/>
      <c r="K308" s="440"/>
      <c r="L308" s="440"/>
      <c r="M308" s="440"/>
      <c r="N308" s="440"/>
      <c r="O308" s="440"/>
      <c r="V308" s="440"/>
      <c r="W308" s="440"/>
      <c r="X308" s="440"/>
      <c r="AC308" s="440"/>
      <c r="AD308" s="440"/>
      <c r="AE308" s="440"/>
      <c r="AF308" s="440"/>
      <c r="AG308" s="440"/>
      <c r="AH308" s="440"/>
      <c r="AI308" s="440"/>
      <c r="AJ308" s="440"/>
    </row>
    <row r="309" ht="14.25" customHeight="1" spans="1:36">
      <c r="A309" s="440"/>
      <c r="B309" s="440"/>
      <c r="C309" s="440"/>
      <c r="D309" s="440"/>
      <c r="E309" s="440"/>
      <c r="F309" s="440"/>
      <c r="G309" s="440"/>
      <c r="H309" s="440"/>
      <c r="I309" s="440"/>
      <c r="J309" s="440"/>
      <c r="K309" s="440"/>
      <c r="L309" s="440"/>
      <c r="M309" s="440"/>
      <c r="N309" s="440"/>
      <c r="O309" s="440"/>
      <c r="V309" s="440"/>
      <c r="W309" s="440"/>
      <c r="X309" s="440"/>
      <c r="AC309" s="440"/>
      <c r="AD309" s="440"/>
      <c r="AE309" s="440"/>
      <c r="AF309" s="440"/>
      <c r="AG309" s="440"/>
      <c r="AH309" s="440"/>
      <c r="AI309" s="440"/>
      <c r="AJ309" s="440"/>
    </row>
    <row r="310" ht="14.25" customHeight="1" spans="1:36">
      <c r="A310" s="440"/>
      <c r="B310" s="440"/>
      <c r="C310" s="440"/>
      <c r="D310" s="440"/>
      <c r="E310" s="440"/>
      <c r="F310" s="440"/>
      <c r="G310" s="440"/>
      <c r="H310" s="440"/>
      <c r="I310" s="440"/>
      <c r="J310" s="440"/>
      <c r="K310" s="440"/>
      <c r="L310" s="440"/>
      <c r="M310" s="440"/>
      <c r="N310" s="440"/>
      <c r="O310" s="440"/>
      <c r="V310" s="440"/>
      <c r="W310" s="440"/>
      <c r="X310" s="440"/>
      <c r="AC310" s="440"/>
      <c r="AD310" s="440"/>
      <c r="AE310" s="440"/>
      <c r="AF310" s="440"/>
      <c r="AG310" s="440"/>
      <c r="AH310" s="440"/>
      <c r="AI310" s="440"/>
      <c r="AJ310" s="440"/>
    </row>
    <row r="311" ht="14.25" customHeight="1" spans="1:36">
      <c r="A311" s="440"/>
      <c r="B311" s="440"/>
      <c r="C311" s="440"/>
      <c r="D311" s="440"/>
      <c r="E311" s="440"/>
      <c r="F311" s="440"/>
      <c r="G311" s="440"/>
      <c r="H311" s="440"/>
      <c r="I311" s="440"/>
      <c r="J311" s="440"/>
      <c r="K311" s="440"/>
      <c r="L311" s="440"/>
      <c r="M311" s="440"/>
      <c r="N311" s="440"/>
      <c r="O311" s="440"/>
      <c r="V311" s="440"/>
      <c r="W311" s="440"/>
      <c r="X311" s="440"/>
      <c r="AC311" s="440"/>
      <c r="AD311" s="440"/>
      <c r="AE311" s="440"/>
      <c r="AF311" s="440"/>
      <c r="AG311" s="440"/>
      <c r="AH311" s="440"/>
      <c r="AI311" s="440"/>
      <c r="AJ311" s="440"/>
    </row>
    <row r="312" ht="14.25" customHeight="1" spans="1:36">
      <c r="A312" s="440"/>
      <c r="B312" s="440"/>
      <c r="C312" s="440"/>
      <c r="D312" s="440"/>
      <c r="E312" s="440"/>
      <c r="F312" s="440"/>
      <c r="G312" s="440"/>
      <c r="H312" s="440"/>
      <c r="I312" s="440"/>
      <c r="J312" s="440"/>
      <c r="K312" s="440"/>
      <c r="L312" s="440"/>
      <c r="M312" s="440"/>
      <c r="N312" s="440"/>
      <c r="O312" s="440"/>
      <c r="V312" s="440"/>
      <c r="W312" s="440"/>
      <c r="X312" s="440"/>
      <c r="AC312" s="440"/>
      <c r="AD312" s="440"/>
      <c r="AE312" s="440"/>
      <c r="AF312" s="440"/>
      <c r="AG312" s="440"/>
      <c r="AH312" s="440"/>
      <c r="AI312" s="440"/>
      <c r="AJ312" s="440"/>
    </row>
    <row r="313" ht="14.25" customHeight="1" spans="1:36">
      <c r="A313" s="440"/>
      <c r="B313" s="440"/>
      <c r="C313" s="440"/>
      <c r="D313" s="440"/>
      <c r="E313" s="440"/>
      <c r="F313" s="440"/>
      <c r="G313" s="440"/>
      <c r="H313" s="440"/>
      <c r="I313" s="440"/>
      <c r="J313" s="440"/>
      <c r="K313" s="440"/>
      <c r="L313" s="440"/>
      <c r="M313" s="440"/>
      <c r="N313" s="440"/>
      <c r="O313" s="440"/>
      <c r="V313" s="440"/>
      <c r="W313" s="440"/>
      <c r="X313" s="440"/>
      <c r="AC313" s="440"/>
      <c r="AD313" s="440"/>
      <c r="AE313" s="440"/>
      <c r="AF313" s="440"/>
      <c r="AG313" s="440"/>
      <c r="AH313" s="440"/>
      <c r="AI313" s="440"/>
      <c r="AJ313" s="440"/>
    </row>
    <row r="314" ht="14.25" customHeight="1" spans="1:36">
      <c r="A314" s="440"/>
      <c r="B314" s="440"/>
      <c r="C314" s="440"/>
      <c r="D314" s="440"/>
      <c r="E314" s="440"/>
      <c r="F314" s="440"/>
      <c r="G314" s="440"/>
      <c r="H314" s="440"/>
      <c r="I314" s="440"/>
      <c r="J314" s="440"/>
      <c r="K314" s="440"/>
      <c r="L314" s="440"/>
      <c r="M314" s="440"/>
      <c r="N314" s="440"/>
      <c r="O314" s="440"/>
      <c r="V314" s="440"/>
      <c r="W314" s="440"/>
      <c r="X314" s="440"/>
      <c r="AC314" s="440"/>
      <c r="AD314" s="440"/>
      <c r="AE314" s="440"/>
      <c r="AF314" s="440"/>
      <c r="AG314" s="440"/>
      <c r="AH314" s="440"/>
      <c r="AI314" s="440"/>
      <c r="AJ314" s="440"/>
    </row>
    <row r="315" ht="14.25" customHeight="1" spans="1:36">
      <c r="A315" s="440"/>
      <c r="B315" s="440"/>
      <c r="C315" s="440"/>
      <c r="D315" s="440"/>
      <c r="E315" s="440"/>
      <c r="F315" s="440"/>
      <c r="G315" s="440"/>
      <c r="H315" s="440"/>
      <c r="I315" s="440"/>
      <c r="J315" s="440"/>
      <c r="K315" s="440"/>
      <c r="L315" s="440"/>
      <c r="M315" s="440"/>
      <c r="N315" s="440"/>
      <c r="O315" s="440"/>
      <c r="V315" s="440"/>
      <c r="W315" s="440"/>
      <c r="X315" s="440"/>
      <c r="AC315" s="440"/>
      <c r="AD315" s="440"/>
      <c r="AE315" s="440"/>
      <c r="AF315" s="440"/>
      <c r="AG315" s="440"/>
      <c r="AH315" s="440"/>
      <c r="AI315" s="440"/>
      <c r="AJ315" s="440"/>
    </row>
    <row r="316" ht="14.25" customHeight="1" spans="1:36">
      <c r="A316" s="440"/>
      <c r="B316" s="440"/>
      <c r="C316" s="440"/>
      <c r="D316" s="440"/>
      <c r="E316" s="440"/>
      <c r="F316" s="440"/>
      <c r="G316" s="440"/>
      <c r="H316" s="440"/>
      <c r="I316" s="440"/>
      <c r="J316" s="440"/>
      <c r="K316" s="440"/>
      <c r="L316" s="440"/>
      <c r="M316" s="440"/>
      <c r="N316" s="440"/>
      <c r="O316" s="440"/>
      <c r="V316" s="440"/>
      <c r="W316" s="440"/>
      <c r="X316" s="440"/>
      <c r="AC316" s="440"/>
      <c r="AD316" s="440"/>
      <c r="AE316" s="440"/>
      <c r="AF316" s="440"/>
      <c r="AG316" s="440"/>
      <c r="AH316" s="440"/>
      <c r="AI316" s="440"/>
      <c r="AJ316" s="440"/>
    </row>
    <row r="317" ht="14.25" customHeight="1" spans="1:36">
      <c r="A317" s="440"/>
      <c r="B317" s="440"/>
      <c r="C317" s="440"/>
      <c r="D317" s="440"/>
      <c r="E317" s="440"/>
      <c r="F317" s="440"/>
      <c r="G317" s="440"/>
      <c r="H317" s="440"/>
      <c r="I317" s="440"/>
      <c r="J317" s="440"/>
      <c r="K317" s="440"/>
      <c r="L317" s="440"/>
      <c r="M317" s="440"/>
      <c r="N317" s="440"/>
      <c r="O317" s="440"/>
      <c r="V317" s="440"/>
      <c r="W317" s="440"/>
      <c r="X317" s="440"/>
      <c r="AC317" s="440"/>
      <c r="AD317" s="440"/>
      <c r="AE317" s="440"/>
      <c r="AF317" s="440"/>
      <c r="AG317" s="440"/>
      <c r="AH317" s="440"/>
      <c r="AI317" s="440"/>
      <c r="AJ317" s="440"/>
    </row>
    <row r="318" ht="14.25" customHeight="1" spans="1:36">
      <c r="A318" s="440"/>
      <c r="B318" s="440"/>
      <c r="C318" s="440"/>
      <c r="D318" s="440"/>
      <c r="E318" s="440"/>
      <c r="F318" s="440"/>
      <c r="G318" s="440"/>
      <c r="H318" s="440"/>
      <c r="I318" s="440"/>
      <c r="J318" s="440"/>
      <c r="K318" s="440"/>
      <c r="L318" s="440"/>
      <c r="M318" s="440"/>
      <c r="N318" s="440"/>
      <c r="O318" s="440"/>
      <c r="V318" s="440"/>
      <c r="W318" s="440"/>
      <c r="X318" s="440"/>
      <c r="AC318" s="440"/>
      <c r="AD318" s="440"/>
      <c r="AE318" s="440"/>
      <c r="AF318" s="440"/>
      <c r="AG318" s="440"/>
      <c r="AH318" s="440"/>
      <c r="AI318" s="440"/>
      <c r="AJ318" s="440"/>
    </row>
    <row r="319" ht="14.25" customHeight="1" spans="1:36">
      <c r="A319" s="440"/>
      <c r="B319" s="440"/>
      <c r="C319" s="440"/>
      <c r="D319" s="440"/>
      <c r="E319" s="440"/>
      <c r="F319" s="440"/>
      <c r="G319" s="440"/>
      <c r="H319" s="440"/>
      <c r="I319" s="440"/>
      <c r="J319" s="440"/>
      <c r="K319" s="440"/>
      <c r="L319" s="440"/>
      <c r="M319" s="440"/>
      <c r="N319" s="440"/>
      <c r="O319" s="440"/>
      <c r="V319" s="440"/>
      <c r="W319" s="440"/>
      <c r="X319" s="440"/>
      <c r="AC319" s="440"/>
      <c r="AD319" s="440"/>
      <c r="AE319" s="440"/>
      <c r="AF319" s="440"/>
      <c r="AG319" s="440"/>
      <c r="AH319" s="440"/>
      <c r="AI319" s="440"/>
      <c r="AJ319" s="440"/>
    </row>
    <row r="320" ht="14.25" customHeight="1" spans="1:36">
      <c r="A320" s="440"/>
      <c r="B320" s="440"/>
      <c r="C320" s="440"/>
      <c r="D320" s="440"/>
      <c r="E320" s="440"/>
      <c r="F320" s="440"/>
      <c r="G320" s="440"/>
      <c r="H320" s="440"/>
      <c r="I320" s="440"/>
      <c r="J320" s="440"/>
      <c r="K320" s="440"/>
      <c r="L320" s="440"/>
      <c r="M320" s="440"/>
      <c r="N320" s="440"/>
      <c r="O320" s="440"/>
      <c r="V320" s="440"/>
      <c r="W320" s="440"/>
      <c r="X320" s="440"/>
      <c r="AC320" s="440"/>
      <c r="AD320" s="440"/>
      <c r="AE320" s="440"/>
      <c r="AF320" s="440"/>
      <c r="AG320" s="440"/>
      <c r="AH320" s="440"/>
      <c r="AI320" s="440"/>
      <c r="AJ320" s="440"/>
    </row>
    <row r="321" ht="14.25" customHeight="1" spans="1:36">
      <c r="A321" s="440"/>
      <c r="B321" s="440"/>
      <c r="C321" s="440"/>
      <c r="D321" s="440"/>
      <c r="E321" s="440"/>
      <c r="F321" s="440"/>
      <c r="G321" s="440"/>
      <c r="H321" s="440"/>
      <c r="I321" s="440"/>
      <c r="J321" s="440"/>
      <c r="K321" s="440"/>
      <c r="L321" s="440"/>
      <c r="M321" s="440"/>
      <c r="N321" s="440"/>
      <c r="O321" s="440"/>
      <c r="V321" s="440"/>
      <c r="W321" s="440"/>
      <c r="X321" s="440"/>
      <c r="AC321" s="440"/>
      <c r="AD321" s="440"/>
      <c r="AE321" s="440"/>
      <c r="AF321" s="440"/>
      <c r="AG321" s="440"/>
      <c r="AH321" s="440"/>
      <c r="AI321" s="440"/>
      <c r="AJ321" s="440"/>
    </row>
    <row r="322" ht="14.25" customHeight="1" spans="1:36">
      <c r="A322" s="440"/>
      <c r="B322" s="440"/>
      <c r="C322" s="440"/>
      <c r="D322" s="440"/>
      <c r="E322" s="440"/>
      <c r="F322" s="440"/>
      <c r="G322" s="440"/>
      <c r="H322" s="440"/>
      <c r="I322" s="440"/>
      <c r="J322" s="440"/>
      <c r="K322" s="440"/>
      <c r="L322" s="440"/>
      <c r="M322" s="440"/>
      <c r="N322" s="440"/>
      <c r="O322" s="440"/>
      <c r="V322" s="440"/>
      <c r="W322" s="440"/>
      <c r="X322" s="440"/>
      <c r="AC322" s="440"/>
      <c r="AD322" s="440"/>
      <c r="AE322" s="440"/>
      <c r="AF322" s="440"/>
      <c r="AG322" s="440"/>
      <c r="AH322" s="440"/>
      <c r="AI322" s="440"/>
      <c r="AJ322" s="440"/>
    </row>
    <row r="323" ht="14.25" customHeight="1" spans="1:36">
      <c r="A323" s="440"/>
      <c r="B323" s="440"/>
      <c r="C323" s="440"/>
      <c r="D323" s="440"/>
      <c r="E323" s="440"/>
      <c r="F323" s="440"/>
      <c r="G323" s="440"/>
      <c r="H323" s="440"/>
      <c r="I323" s="440"/>
      <c r="J323" s="440"/>
      <c r="K323" s="440"/>
      <c r="L323" s="440"/>
      <c r="M323" s="440"/>
      <c r="N323" s="440"/>
      <c r="O323" s="440"/>
      <c r="V323" s="440"/>
      <c r="W323" s="440"/>
      <c r="X323" s="440"/>
      <c r="AC323" s="440"/>
      <c r="AD323" s="440"/>
      <c r="AE323" s="440"/>
      <c r="AF323" s="440"/>
      <c r="AG323" s="440"/>
      <c r="AH323" s="440"/>
      <c r="AI323" s="440"/>
      <c r="AJ323" s="440"/>
    </row>
    <row r="324" ht="14.25" customHeight="1" spans="1:36">
      <c r="A324" s="440"/>
      <c r="B324" s="440"/>
      <c r="C324" s="440"/>
      <c r="D324" s="440"/>
      <c r="E324" s="440"/>
      <c r="F324" s="440"/>
      <c r="G324" s="440"/>
      <c r="H324" s="440"/>
      <c r="I324" s="440"/>
      <c r="J324" s="440"/>
      <c r="K324" s="440"/>
      <c r="L324" s="440"/>
      <c r="M324" s="440"/>
      <c r="N324" s="440"/>
      <c r="O324" s="440"/>
      <c r="V324" s="440"/>
      <c r="W324" s="440"/>
      <c r="X324" s="440"/>
      <c r="AC324" s="440"/>
      <c r="AD324" s="440"/>
      <c r="AE324" s="440"/>
      <c r="AF324" s="440"/>
      <c r="AG324" s="440"/>
      <c r="AH324" s="440"/>
      <c r="AI324" s="440"/>
      <c r="AJ324" s="440"/>
    </row>
    <row r="325" ht="14.25" customHeight="1" spans="1:36">
      <c r="A325" s="440"/>
      <c r="B325" s="440"/>
      <c r="C325" s="440"/>
      <c r="D325" s="440"/>
      <c r="E325" s="440"/>
      <c r="F325" s="440"/>
      <c r="G325" s="440"/>
      <c r="H325" s="440"/>
      <c r="I325" s="440"/>
      <c r="J325" s="440"/>
      <c r="K325" s="440"/>
      <c r="L325" s="440"/>
      <c r="M325" s="440"/>
      <c r="N325" s="440"/>
      <c r="O325" s="440"/>
      <c r="V325" s="440"/>
      <c r="W325" s="440"/>
      <c r="X325" s="440"/>
      <c r="AC325" s="440"/>
      <c r="AD325" s="440"/>
      <c r="AE325" s="440"/>
      <c r="AF325" s="440"/>
      <c r="AG325" s="440"/>
      <c r="AH325" s="440"/>
      <c r="AI325" s="440"/>
      <c r="AJ325" s="440"/>
    </row>
    <row r="326" ht="14.25" customHeight="1" spans="1:36">
      <c r="A326" s="440"/>
      <c r="B326" s="440"/>
      <c r="C326" s="440"/>
      <c r="D326" s="440"/>
      <c r="E326" s="440"/>
      <c r="F326" s="440"/>
      <c r="G326" s="440"/>
      <c r="H326" s="440"/>
      <c r="I326" s="440"/>
      <c r="J326" s="440"/>
      <c r="K326" s="440"/>
      <c r="L326" s="440"/>
      <c r="M326" s="440"/>
      <c r="N326" s="440"/>
      <c r="O326" s="440"/>
      <c r="V326" s="440"/>
      <c r="W326" s="440"/>
      <c r="X326" s="440"/>
      <c r="AC326" s="440"/>
      <c r="AD326" s="440"/>
      <c r="AE326" s="440"/>
      <c r="AF326" s="440"/>
      <c r="AG326" s="440"/>
      <c r="AH326" s="440"/>
      <c r="AI326" s="440"/>
      <c r="AJ326" s="440"/>
    </row>
    <row r="327" ht="14.25" customHeight="1" spans="1:36">
      <c r="A327" s="440"/>
      <c r="B327" s="440"/>
      <c r="C327" s="440"/>
      <c r="D327" s="440"/>
      <c r="E327" s="440"/>
      <c r="F327" s="440"/>
      <c r="G327" s="440"/>
      <c r="H327" s="440"/>
      <c r="I327" s="440"/>
      <c r="J327" s="440"/>
      <c r="K327" s="440"/>
      <c r="L327" s="440"/>
      <c r="M327" s="440"/>
      <c r="N327" s="440"/>
      <c r="O327" s="440"/>
      <c r="V327" s="440"/>
      <c r="W327" s="440"/>
      <c r="X327" s="440"/>
      <c r="AC327" s="440"/>
      <c r="AD327" s="440"/>
      <c r="AE327" s="440"/>
      <c r="AF327" s="440"/>
      <c r="AG327" s="440"/>
      <c r="AH327" s="440"/>
      <c r="AI327" s="440"/>
      <c r="AJ327" s="440"/>
    </row>
    <row r="328" ht="14.25" customHeight="1" spans="1:36">
      <c r="A328" s="440"/>
      <c r="B328" s="440"/>
      <c r="C328" s="440"/>
      <c r="D328" s="440"/>
      <c r="E328" s="440"/>
      <c r="F328" s="440"/>
      <c r="G328" s="440"/>
      <c r="H328" s="440"/>
      <c r="I328" s="440"/>
      <c r="J328" s="440"/>
      <c r="K328" s="440"/>
      <c r="L328" s="440"/>
      <c r="M328" s="440"/>
      <c r="N328" s="440"/>
      <c r="O328" s="440"/>
      <c r="V328" s="440"/>
      <c r="W328" s="440"/>
      <c r="X328" s="440"/>
      <c r="AC328" s="440"/>
      <c r="AD328" s="440"/>
      <c r="AE328" s="440"/>
      <c r="AF328" s="440"/>
      <c r="AG328" s="440"/>
      <c r="AH328" s="440"/>
      <c r="AI328" s="440"/>
      <c r="AJ328" s="440"/>
    </row>
    <row r="329" ht="14.25" customHeight="1" spans="1:36">
      <c r="A329" s="440"/>
      <c r="B329" s="440"/>
      <c r="C329" s="440"/>
      <c r="D329" s="440"/>
      <c r="E329" s="440"/>
      <c r="F329" s="440"/>
      <c r="G329" s="440"/>
      <c r="H329" s="440"/>
      <c r="I329" s="440"/>
      <c r="J329" s="440"/>
      <c r="K329" s="440"/>
      <c r="L329" s="440"/>
      <c r="M329" s="440"/>
      <c r="N329" s="440"/>
      <c r="O329" s="440"/>
      <c r="AC329" s="121"/>
      <c r="AD329" s="121"/>
      <c r="AE329" s="121"/>
      <c r="AF329" s="121"/>
      <c r="AG329" s="121"/>
      <c r="AH329" s="121"/>
      <c r="AI329" s="477"/>
      <c r="AJ329" s="477"/>
    </row>
    <row r="330" ht="14.25" customHeight="1" spans="1:36">
      <c r="A330" s="440"/>
      <c r="B330" s="440"/>
      <c r="C330" s="440"/>
      <c r="D330" s="440"/>
      <c r="E330" s="440"/>
      <c r="F330" s="440"/>
      <c r="G330" s="440"/>
      <c r="H330" s="440"/>
      <c r="I330" s="440"/>
      <c r="J330" s="440"/>
      <c r="K330" s="440"/>
      <c r="L330" s="440"/>
      <c r="M330" s="440"/>
      <c r="N330" s="440"/>
      <c r="O330" s="440"/>
      <c r="AC330" s="121"/>
      <c r="AD330" s="121"/>
      <c r="AE330" s="121"/>
      <c r="AF330" s="121"/>
      <c r="AG330" s="121"/>
      <c r="AH330" s="121"/>
      <c r="AI330" s="477"/>
      <c r="AJ330" s="477"/>
    </row>
    <row r="331" ht="14.25" customHeight="1" spans="1:36">
      <c r="A331" s="440"/>
      <c r="B331" s="440"/>
      <c r="C331" s="440"/>
      <c r="D331" s="440"/>
      <c r="E331" s="440"/>
      <c r="F331" s="440"/>
      <c r="G331" s="440"/>
      <c r="H331" s="440"/>
      <c r="I331" s="440"/>
      <c r="J331" s="440"/>
      <c r="K331" s="440"/>
      <c r="L331" s="440"/>
      <c r="M331" s="440"/>
      <c r="N331" s="440"/>
      <c r="O331" s="440"/>
      <c r="AC331" s="121"/>
      <c r="AD331" s="121"/>
      <c r="AE331" s="121"/>
      <c r="AF331" s="121"/>
      <c r="AG331" s="121"/>
      <c r="AH331" s="121"/>
      <c r="AI331" s="477"/>
      <c r="AJ331" s="477"/>
    </row>
    <row r="332" ht="14.25" customHeight="1" spans="1:36">
      <c r="A332" s="440"/>
      <c r="B332" s="440"/>
      <c r="C332" s="440"/>
      <c r="D332" s="440"/>
      <c r="E332" s="440"/>
      <c r="F332" s="440"/>
      <c r="G332" s="440"/>
      <c r="H332" s="440"/>
      <c r="I332" s="440"/>
      <c r="J332" s="440"/>
      <c r="K332" s="440"/>
      <c r="L332" s="440"/>
      <c r="M332" s="440"/>
      <c r="N332" s="440"/>
      <c r="O332" s="440"/>
      <c r="AC332" s="121"/>
      <c r="AD332" s="121"/>
      <c r="AE332" s="121"/>
      <c r="AF332" s="121"/>
      <c r="AG332" s="121"/>
      <c r="AH332" s="121"/>
      <c r="AI332" s="477"/>
      <c r="AJ332" s="477"/>
    </row>
    <row r="333" ht="14.25" customHeight="1" spans="1:36">
      <c r="A333" s="440"/>
      <c r="B333" s="440"/>
      <c r="C333" s="440"/>
      <c r="D333" s="440"/>
      <c r="E333" s="440"/>
      <c r="F333" s="440"/>
      <c r="G333" s="440"/>
      <c r="H333" s="440"/>
      <c r="I333" s="440"/>
      <c r="J333" s="440"/>
      <c r="K333" s="440"/>
      <c r="L333" s="440"/>
      <c r="M333" s="440"/>
      <c r="N333" s="440"/>
      <c r="O333" s="440"/>
      <c r="AC333" s="121"/>
      <c r="AD333" s="121"/>
      <c r="AE333" s="121"/>
      <c r="AF333" s="121"/>
      <c r="AG333" s="121"/>
      <c r="AH333" s="121"/>
      <c r="AI333" s="477"/>
      <c r="AJ333" s="477"/>
    </row>
    <row r="334" ht="14.25" customHeight="1" spans="1:36">
      <c r="A334" s="440"/>
      <c r="B334" s="440"/>
      <c r="C334" s="440"/>
      <c r="D334" s="440"/>
      <c r="E334" s="440"/>
      <c r="F334" s="440"/>
      <c r="G334" s="440"/>
      <c r="H334" s="440"/>
      <c r="I334" s="440"/>
      <c r="J334" s="440"/>
      <c r="K334" s="440"/>
      <c r="L334" s="440"/>
      <c r="M334" s="440"/>
      <c r="N334" s="440"/>
      <c r="O334" s="440"/>
      <c r="AC334" s="121"/>
      <c r="AD334" s="121"/>
      <c r="AE334" s="121"/>
      <c r="AF334" s="121"/>
      <c r="AG334" s="121"/>
      <c r="AH334" s="121"/>
      <c r="AI334" s="477"/>
      <c r="AJ334" s="477"/>
    </row>
    <row r="335" ht="14.25" customHeight="1" spans="1:36">
      <c r="A335" s="440"/>
      <c r="B335" s="440"/>
      <c r="C335" s="440"/>
      <c r="D335" s="440"/>
      <c r="E335" s="440"/>
      <c r="F335" s="440"/>
      <c r="G335" s="440"/>
      <c r="H335" s="440"/>
      <c r="I335" s="440"/>
      <c r="J335" s="440"/>
      <c r="K335" s="440"/>
      <c r="L335" s="440"/>
      <c r="M335" s="440"/>
      <c r="N335" s="440"/>
      <c r="O335" s="440"/>
      <c r="AC335" s="121"/>
      <c r="AD335" s="121"/>
      <c r="AE335" s="121"/>
      <c r="AF335" s="121"/>
      <c r="AG335" s="121"/>
      <c r="AH335" s="121"/>
      <c r="AI335" s="477"/>
      <c r="AJ335" s="477"/>
    </row>
    <row r="336" ht="14.25" customHeight="1" spans="1:36">
      <c r="A336" s="440"/>
      <c r="B336" s="440"/>
      <c r="C336" s="440"/>
      <c r="D336" s="440"/>
      <c r="E336" s="440"/>
      <c r="F336" s="440"/>
      <c r="G336" s="440"/>
      <c r="H336" s="440"/>
      <c r="I336" s="440"/>
      <c r="J336" s="440"/>
      <c r="K336" s="440"/>
      <c r="L336" s="440"/>
      <c r="M336" s="440"/>
      <c r="N336" s="440"/>
      <c r="O336" s="440"/>
      <c r="AC336" s="121"/>
      <c r="AD336" s="121"/>
      <c r="AE336" s="121"/>
      <c r="AF336" s="121"/>
      <c r="AG336" s="121"/>
      <c r="AH336" s="121"/>
      <c r="AI336" s="477"/>
      <c r="AJ336" s="477"/>
    </row>
    <row r="337" ht="14.25" customHeight="1" spans="1:36">
      <c r="A337" s="440"/>
      <c r="B337" s="440"/>
      <c r="C337" s="440"/>
      <c r="D337" s="440"/>
      <c r="E337" s="440"/>
      <c r="F337" s="440"/>
      <c r="G337" s="440"/>
      <c r="H337" s="440"/>
      <c r="I337" s="440"/>
      <c r="J337" s="440"/>
      <c r="K337" s="440"/>
      <c r="L337" s="440"/>
      <c r="M337" s="440"/>
      <c r="N337" s="440"/>
      <c r="O337" s="440"/>
      <c r="AC337" s="121"/>
      <c r="AD337" s="121"/>
      <c r="AE337" s="121"/>
      <c r="AF337" s="121"/>
      <c r="AG337" s="121"/>
      <c r="AH337" s="121"/>
      <c r="AI337" s="477"/>
      <c r="AJ337" s="477"/>
    </row>
    <row r="338" ht="14.25" customHeight="1" spans="1:36">
      <c r="A338" s="440"/>
      <c r="B338" s="440"/>
      <c r="C338" s="440"/>
      <c r="D338" s="440"/>
      <c r="E338" s="440"/>
      <c r="F338" s="440"/>
      <c r="G338" s="440"/>
      <c r="H338" s="440"/>
      <c r="I338" s="440"/>
      <c r="J338" s="440"/>
      <c r="K338" s="440"/>
      <c r="L338" s="440"/>
      <c r="M338" s="440"/>
      <c r="N338" s="440"/>
      <c r="O338" s="440"/>
      <c r="AC338" s="121"/>
      <c r="AD338" s="121"/>
      <c r="AE338" s="121"/>
      <c r="AF338" s="121"/>
      <c r="AG338" s="121"/>
      <c r="AH338" s="121"/>
      <c r="AI338" s="477"/>
      <c r="AJ338" s="477"/>
    </row>
    <row r="339" ht="14.25" customHeight="1" spans="1:36">
      <c r="A339" s="440"/>
      <c r="B339" s="440"/>
      <c r="C339" s="440"/>
      <c r="D339" s="440"/>
      <c r="E339" s="440"/>
      <c r="F339" s="440"/>
      <c r="G339" s="440"/>
      <c r="H339" s="440"/>
      <c r="I339" s="440"/>
      <c r="J339" s="440"/>
      <c r="K339" s="440"/>
      <c r="L339" s="440"/>
      <c r="M339" s="440"/>
      <c r="N339" s="440"/>
      <c r="O339" s="440"/>
      <c r="AC339" s="121"/>
      <c r="AD339" s="121"/>
      <c r="AE339" s="121"/>
      <c r="AF339" s="121"/>
      <c r="AG339" s="121"/>
      <c r="AH339" s="121"/>
      <c r="AI339" s="477"/>
      <c r="AJ339" s="477"/>
    </row>
    <row r="340" ht="14.25" customHeight="1" spans="1:36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  <c r="K340" s="440"/>
      <c r="L340" s="440"/>
      <c r="M340" s="440"/>
      <c r="N340" s="440"/>
      <c r="O340" s="440"/>
      <c r="AC340" s="121"/>
      <c r="AD340" s="121"/>
      <c r="AE340" s="121"/>
      <c r="AF340" s="121"/>
      <c r="AG340" s="121"/>
      <c r="AH340" s="121"/>
      <c r="AI340" s="477"/>
      <c r="AJ340" s="477"/>
    </row>
    <row r="341" ht="14.25" customHeight="1" spans="1:36">
      <c r="A341" s="440"/>
      <c r="B341" s="440"/>
      <c r="C341" s="440"/>
      <c r="D341" s="440"/>
      <c r="E341" s="440"/>
      <c r="F341" s="440"/>
      <c r="G341" s="440"/>
      <c r="H341" s="440"/>
      <c r="I341" s="440"/>
      <c r="J341" s="440"/>
      <c r="K341" s="440"/>
      <c r="L341" s="440"/>
      <c r="M341" s="440"/>
      <c r="N341" s="440"/>
      <c r="O341" s="440"/>
      <c r="AC341" s="121"/>
      <c r="AD341" s="121"/>
      <c r="AE341" s="121"/>
      <c r="AF341" s="121"/>
      <c r="AG341" s="121"/>
      <c r="AH341" s="121"/>
      <c r="AI341" s="477"/>
      <c r="AJ341" s="477"/>
    </row>
    <row r="342" ht="14.25" customHeight="1" spans="1:36">
      <c r="A342" s="440"/>
      <c r="B342" s="440"/>
      <c r="C342" s="440"/>
      <c r="D342" s="440"/>
      <c r="E342" s="440"/>
      <c r="F342" s="440"/>
      <c r="G342" s="440"/>
      <c r="H342" s="440"/>
      <c r="I342" s="440"/>
      <c r="J342" s="440"/>
      <c r="K342" s="440"/>
      <c r="L342" s="440"/>
      <c r="M342" s="440"/>
      <c r="N342" s="440"/>
      <c r="O342" s="440"/>
      <c r="AC342" s="121"/>
      <c r="AD342" s="121"/>
      <c r="AE342" s="121"/>
      <c r="AF342" s="121"/>
      <c r="AG342" s="121"/>
      <c r="AH342" s="121"/>
      <c r="AI342" s="477"/>
      <c r="AJ342" s="477"/>
    </row>
    <row r="343" ht="14.25" customHeight="1" spans="1:36">
      <c r="A343" s="440"/>
      <c r="B343" s="440"/>
      <c r="C343" s="440"/>
      <c r="D343" s="440"/>
      <c r="E343" s="440"/>
      <c r="F343" s="440"/>
      <c r="G343" s="440"/>
      <c r="H343" s="440"/>
      <c r="I343" s="440"/>
      <c r="J343" s="440"/>
      <c r="K343" s="440"/>
      <c r="L343" s="440"/>
      <c r="M343" s="440"/>
      <c r="N343" s="440"/>
      <c r="O343" s="440"/>
      <c r="AC343" s="121"/>
      <c r="AD343" s="121"/>
      <c r="AE343" s="121"/>
      <c r="AF343" s="121"/>
      <c r="AG343" s="121"/>
      <c r="AH343" s="121"/>
      <c r="AI343" s="477"/>
      <c r="AJ343" s="477"/>
    </row>
    <row r="344" ht="14.25" customHeight="1" spans="1:36">
      <c r="A344" s="440"/>
      <c r="B344" s="440"/>
      <c r="C344" s="440"/>
      <c r="D344" s="440"/>
      <c r="E344" s="440"/>
      <c r="F344" s="440"/>
      <c r="G344" s="440"/>
      <c r="H344" s="440"/>
      <c r="I344" s="440"/>
      <c r="J344" s="440"/>
      <c r="K344" s="440"/>
      <c r="L344" s="440"/>
      <c r="M344" s="440"/>
      <c r="N344" s="440"/>
      <c r="O344" s="440"/>
      <c r="AC344" s="121"/>
      <c r="AD344" s="121"/>
      <c r="AE344" s="121"/>
      <c r="AF344" s="121"/>
      <c r="AG344" s="121"/>
      <c r="AH344" s="121"/>
      <c r="AI344" s="477"/>
      <c r="AJ344" s="477"/>
    </row>
    <row r="345" ht="14.25" customHeight="1" spans="1:36">
      <c r="A345" s="440"/>
      <c r="B345" s="440"/>
      <c r="C345" s="440"/>
      <c r="D345" s="440"/>
      <c r="E345" s="440"/>
      <c r="F345" s="440"/>
      <c r="G345" s="440"/>
      <c r="H345" s="440"/>
      <c r="I345" s="440"/>
      <c r="J345" s="440"/>
      <c r="K345" s="440"/>
      <c r="L345" s="440"/>
      <c r="M345" s="440"/>
      <c r="N345" s="440"/>
      <c r="O345" s="440"/>
      <c r="AC345" s="121"/>
      <c r="AD345" s="121"/>
      <c r="AE345" s="121"/>
      <c r="AF345" s="121"/>
      <c r="AG345" s="121"/>
      <c r="AH345" s="121"/>
      <c r="AI345" s="477"/>
      <c r="AJ345" s="477"/>
    </row>
    <row r="346" ht="14.25" customHeight="1" spans="1:36">
      <c r="A346" s="440"/>
      <c r="B346" s="440"/>
      <c r="C346" s="440"/>
      <c r="D346" s="440"/>
      <c r="E346" s="440"/>
      <c r="F346" s="440"/>
      <c r="G346" s="440"/>
      <c r="H346" s="440"/>
      <c r="I346" s="440"/>
      <c r="J346" s="440"/>
      <c r="K346" s="440"/>
      <c r="L346" s="440"/>
      <c r="M346" s="440"/>
      <c r="N346" s="440"/>
      <c r="O346" s="440"/>
      <c r="AC346" s="121"/>
      <c r="AD346" s="121"/>
      <c r="AE346" s="121"/>
      <c r="AF346" s="121"/>
      <c r="AG346" s="121"/>
      <c r="AH346" s="121"/>
      <c r="AI346" s="477"/>
      <c r="AJ346" s="477"/>
    </row>
    <row r="347" ht="14.25" customHeight="1" spans="1:36">
      <c r="A347" s="440"/>
      <c r="B347" s="440"/>
      <c r="C347" s="440"/>
      <c r="D347" s="440"/>
      <c r="E347" s="440"/>
      <c r="F347" s="440"/>
      <c r="G347" s="440"/>
      <c r="H347" s="440"/>
      <c r="I347" s="440"/>
      <c r="J347" s="440"/>
      <c r="K347" s="440"/>
      <c r="L347" s="440"/>
      <c r="M347" s="440"/>
      <c r="N347" s="440"/>
      <c r="O347" s="440"/>
      <c r="AC347" s="121"/>
      <c r="AD347" s="121"/>
      <c r="AE347" s="121"/>
      <c r="AF347" s="121"/>
      <c r="AG347" s="121"/>
      <c r="AH347" s="121"/>
      <c r="AI347" s="477"/>
      <c r="AJ347" s="477"/>
    </row>
    <row r="348" ht="14.25" customHeight="1" spans="1:36">
      <c r="A348" s="440"/>
      <c r="B348" s="440"/>
      <c r="C348" s="440"/>
      <c r="D348" s="440"/>
      <c r="E348" s="440"/>
      <c r="F348" s="440"/>
      <c r="G348" s="440"/>
      <c r="H348" s="440"/>
      <c r="I348" s="440"/>
      <c r="J348" s="440"/>
      <c r="K348" s="440"/>
      <c r="L348" s="440"/>
      <c r="M348" s="440"/>
      <c r="N348" s="440"/>
      <c r="O348" s="440"/>
      <c r="AC348" s="121"/>
      <c r="AD348" s="121"/>
      <c r="AE348" s="121"/>
      <c r="AF348" s="121"/>
      <c r="AG348" s="121"/>
      <c r="AH348" s="121"/>
      <c r="AI348" s="477"/>
      <c r="AJ348" s="477"/>
    </row>
    <row r="349" ht="14.25" customHeight="1" spans="1:36">
      <c r="A349" s="440"/>
      <c r="B349" s="440"/>
      <c r="C349" s="440"/>
      <c r="D349" s="440"/>
      <c r="E349" s="440"/>
      <c r="F349" s="440"/>
      <c r="G349" s="440"/>
      <c r="H349" s="440"/>
      <c r="I349" s="440"/>
      <c r="J349" s="440"/>
      <c r="K349" s="440"/>
      <c r="L349" s="440"/>
      <c r="M349" s="440"/>
      <c r="N349" s="440"/>
      <c r="O349" s="440"/>
      <c r="AC349" s="121"/>
      <c r="AD349" s="121"/>
      <c r="AE349" s="121"/>
      <c r="AF349" s="121"/>
      <c r="AG349" s="121"/>
      <c r="AH349" s="121"/>
      <c r="AI349" s="477"/>
      <c r="AJ349" s="477"/>
    </row>
    <row r="350" ht="14.25" customHeight="1" spans="1:36">
      <c r="A350" s="440"/>
      <c r="B350" s="440"/>
      <c r="C350" s="440"/>
      <c r="D350" s="440"/>
      <c r="E350" s="440"/>
      <c r="F350" s="440"/>
      <c r="G350" s="440"/>
      <c r="H350" s="440"/>
      <c r="I350" s="440"/>
      <c r="J350" s="440"/>
      <c r="K350" s="440"/>
      <c r="L350" s="440"/>
      <c r="M350" s="440"/>
      <c r="N350" s="440"/>
      <c r="O350" s="440"/>
      <c r="AC350" s="121"/>
      <c r="AD350" s="121"/>
      <c r="AE350" s="121"/>
      <c r="AF350" s="121"/>
      <c r="AG350" s="121"/>
      <c r="AH350" s="121"/>
      <c r="AI350" s="477"/>
      <c r="AJ350" s="477"/>
    </row>
    <row r="351" ht="14.25" customHeight="1" spans="1:36">
      <c r="A351" s="440"/>
      <c r="B351" s="440"/>
      <c r="C351" s="440"/>
      <c r="D351" s="440"/>
      <c r="E351" s="440"/>
      <c r="F351" s="440"/>
      <c r="G351" s="440"/>
      <c r="H351" s="440"/>
      <c r="I351" s="440"/>
      <c r="J351" s="440"/>
      <c r="K351" s="440"/>
      <c r="L351" s="440"/>
      <c r="M351" s="440"/>
      <c r="N351" s="440"/>
      <c r="O351" s="440"/>
      <c r="AC351" s="121"/>
      <c r="AD351" s="121"/>
      <c r="AE351" s="121"/>
      <c r="AF351" s="121"/>
      <c r="AG351" s="121"/>
      <c r="AH351" s="121"/>
      <c r="AI351" s="477"/>
      <c r="AJ351" s="477"/>
    </row>
    <row r="352" ht="14.25" customHeight="1" spans="1:36">
      <c r="A352" s="440"/>
      <c r="B352" s="440"/>
      <c r="C352" s="440"/>
      <c r="D352" s="440"/>
      <c r="E352" s="440"/>
      <c r="F352" s="440"/>
      <c r="G352" s="440"/>
      <c r="H352" s="440"/>
      <c r="I352" s="440"/>
      <c r="J352" s="440"/>
      <c r="K352" s="440"/>
      <c r="L352" s="440"/>
      <c r="M352" s="440"/>
      <c r="N352" s="440"/>
      <c r="O352" s="440"/>
      <c r="AC352" s="121"/>
      <c r="AD352" s="121"/>
      <c r="AE352" s="121"/>
      <c r="AF352" s="121"/>
      <c r="AG352" s="121"/>
      <c r="AH352" s="121"/>
      <c r="AI352" s="477"/>
      <c r="AJ352" s="477"/>
    </row>
    <row r="353" ht="14.25" customHeight="1" spans="1:36">
      <c r="A353" s="440"/>
      <c r="B353" s="440"/>
      <c r="C353" s="440"/>
      <c r="D353" s="440"/>
      <c r="E353" s="440"/>
      <c r="F353" s="440"/>
      <c r="G353" s="440"/>
      <c r="H353" s="440"/>
      <c r="I353" s="440"/>
      <c r="J353" s="440"/>
      <c r="K353" s="440"/>
      <c r="L353" s="440"/>
      <c r="M353" s="440"/>
      <c r="N353" s="440"/>
      <c r="O353" s="440"/>
      <c r="AC353" s="121"/>
      <c r="AD353" s="121"/>
      <c r="AE353" s="121"/>
      <c r="AF353" s="121"/>
      <c r="AG353" s="121"/>
      <c r="AH353" s="121"/>
      <c r="AI353" s="477"/>
      <c r="AJ353" s="477"/>
    </row>
    <row r="354" ht="14.25" customHeight="1" spans="1:36">
      <c r="A354" s="440"/>
      <c r="B354" s="440"/>
      <c r="C354" s="440"/>
      <c r="D354" s="440"/>
      <c r="E354" s="440"/>
      <c r="F354" s="440"/>
      <c r="G354" s="440"/>
      <c r="H354" s="440"/>
      <c r="I354" s="440"/>
      <c r="J354" s="440"/>
      <c r="K354" s="440"/>
      <c r="L354" s="440"/>
      <c r="M354" s="440"/>
      <c r="N354" s="440"/>
      <c r="O354" s="440"/>
      <c r="AC354" s="121"/>
      <c r="AD354" s="121"/>
      <c r="AE354" s="121"/>
      <c r="AF354" s="121"/>
      <c r="AG354" s="121"/>
      <c r="AH354" s="121"/>
      <c r="AI354" s="477"/>
      <c r="AJ354" s="477"/>
    </row>
    <row r="355" ht="14.25" customHeight="1" spans="1:36">
      <c r="A355" s="440"/>
      <c r="B355" s="440"/>
      <c r="C355" s="440"/>
      <c r="D355" s="440"/>
      <c r="E355" s="440"/>
      <c r="F355" s="440"/>
      <c r="G355" s="440"/>
      <c r="H355" s="440"/>
      <c r="I355" s="440"/>
      <c r="J355" s="440"/>
      <c r="K355" s="440"/>
      <c r="L355" s="440"/>
      <c r="M355" s="440"/>
      <c r="N355" s="440"/>
      <c r="O355" s="440"/>
      <c r="AC355" s="121"/>
      <c r="AD355" s="121"/>
      <c r="AE355" s="121"/>
      <c r="AF355" s="121"/>
      <c r="AG355" s="121"/>
      <c r="AH355" s="121"/>
      <c r="AI355" s="477"/>
      <c r="AJ355" s="477"/>
    </row>
    <row r="356" ht="14.25" customHeight="1" spans="1:36">
      <c r="A356" s="440"/>
      <c r="B356" s="440"/>
      <c r="C356" s="440"/>
      <c r="D356" s="440"/>
      <c r="E356" s="440"/>
      <c r="F356" s="440"/>
      <c r="G356" s="440"/>
      <c r="H356" s="440"/>
      <c r="I356" s="440"/>
      <c r="J356" s="440"/>
      <c r="K356" s="440"/>
      <c r="L356" s="440"/>
      <c r="M356" s="440"/>
      <c r="N356" s="440"/>
      <c r="O356" s="440"/>
      <c r="AC356" s="121"/>
      <c r="AD356" s="121"/>
      <c r="AE356" s="121"/>
      <c r="AF356" s="121"/>
      <c r="AG356" s="121"/>
      <c r="AH356" s="121"/>
      <c r="AI356" s="477"/>
      <c r="AJ356" s="477"/>
    </row>
    <row r="357" ht="14.25" customHeight="1" spans="1:36">
      <c r="A357" s="440"/>
      <c r="B357" s="440"/>
      <c r="C357" s="440"/>
      <c r="D357" s="440"/>
      <c r="E357" s="440"/>
      <c r="F357" s="440"/>
      <c r="G357" s="440"/>
      <c r="H357" s="440"/>
      <c r="I357" s="440"/>
      <c r="J357" s="440"/>
      <c r="K357" s="440"/>
      <c r="L357" s="440"/>
      <c r="M357" s="440"/>
      <c r="N357" s="440"/>
      <c r="O357" s="440"/>
      <c r="AC357" s="121"/>
      <c r="AD357" s="121"/>
      <c r="AE357" s="121"/>
      <c r="AF357" s="121"/>
      <c r="AG357" s="121"/>
      <c r="AH357" s="121"/>
      <c r="AI357" s="477"/>
      <c r="AJ357" s="477"/>
    </row>
    <row r="358" ht="14.25" customHeight="1" spans="1:36">
      <c r="A358" s="440"/>
      <c r="B358" s="440"/>
      <c r="C358" s="440"/>
      <c r="D358" s="440"/>
      <c r="E358" s="440"/>
      <c r="F358" s="440"/>
      <c r="G358" s="440"/>
      <c r="H358" s="440"/>
      <c r="I358" s="440"/>
      <c r="J358" s="440"/>
      <c r="K358" s="440"/>
      <c r="L358" s="440"/>
      <c r="M358" s="440"/>
      <c r="N358" s="440"/>
      <c r="O358" s="440"/>
      <c r="AC358" s="121"/>
      <c r="AD358" s="121"/>
      <c r="AE358" s="121"/>
      <c r="AF358" s="121"/>
      <c r="AG358" s="121"/>
      <c r="AH358" s="121"/>
      <c r="AI358" s="477"/>
      <c r="AJ358" s="477"/>
    </row>
    <row r="359" ht="14.25" customHeight="1" spans="1:36">
      <c r="A359" s="440"/>
      <c r="B359" s="440"/>
      <c r="C359" s="440"/>
      <c r="D359" s="440"/>
      <c r="E359" s="440"/>
      <c r="F359" s="440"/>
      <c r="G359" s="440"/>
      <c r="H359" s="440"/>
      <c r="I359" s="440"/>
      <c r="J359" s="440"/>
      <c r="K359" s="440"/>
      <c r="L359" s="440"/>
      <c r="M359" s="440"/>
      <c r="N359" s="440"/>
      <c r="O359" s="440"/>
      <c r="AC359" s="121"/>
      <c r="AD359" s="121"/>
      <c r="AE359" s="121"/>
      <c r="AF359" s="121"/>
      <c r="AG359" s="121"/>
      <c r="AH359" s="121"/>
      <c r="AI359" s="477"/>
      <c r="AJ359" s="477"/>
    </row>
    <row r="360" ht="14.25" customHeight="1" spans="1:36">
      <c r="A360" s="440"/>
      <c r="B360" s="440"/>
      <c r="C360" s="440"/>
      <c r="D360" s="440"/>
      <c r="E360" s="440"/>
      <c r="F360" s="440"/>
      <c r="G360" s="440"/>
      <c r="H360" s="440"/>
      <c r="I360" s="440"/>
      <c r="J360" s="440"/>
      <c r="K360" s="440"/>
      <c r="L360" s="440"/>
      <c r="M360" s="440"/>
      <c r="N360" s="440"/>
      <c r="O360" s="440"/>
      <c r="AC360" s="121"/>
      <c r="AD360" s="121"/>
      <c r="AE360" s="121"/>
      <c r="AF360" s="121"/>
      <c r="AG360" s="121"/>
      <c r="AH360" s="121"/>
      <c r="AI360" s="477"/>
      <c r="AJ360" s="477"/>
    </row>
    <row r="361" ht="14.25" customHeight="1" spans="1:36">
      <c r="A361" s="440"/>
      <c r="B361" s="440"/>
      <c r="C361" s="440"/>
      <c r="D361" s="440"/>
      <c r="E361" s="440"/>
      <c r="F361" s="440"/>
      <c r="G361" s="440"/>
      <c r="H361" s="440"/>
      <c r="I361" s="440"/>
      <c r="J361" s="440"/>
      <c r="K361" s="440"/>
      <c r="L361" s="440"/>
      <c r="M361" s="440"/>
      <c r="N361" s="440"/>
      <c r="O361" s="440"/>
      <c r="AC361" s="121"/>
      <c r="AD361" s="121"/>
      <c r="AE361" s="121"/>
      <c r="AF361" s="121"/>
      <c r="AG361" s="121"/>
      <c r="AH361" s="121"/>
      <c r="AI361" s="477"/>
      <c r="AJ361" s="477"/>
    </row>
    <row r="362" ht="14.25" customHeight="1" spans="1:36">
      <c r="A362" s="440"/>
      <c r="B362" s="440"/>
      <c r="C362" s="440"/>
      <c r="D362" s="440"/>
      <c r="E362" s="440"/>
      <c r="F362" s="440"/>
      <c r="G362" s="440"/>
      <c r="H362" s="440"/>
      <c r="I362" s="440"/>
      <c r="J362" s="440"/>
      <c r="K362" s="440"/>
      <c r="L362" s="440"/>
      <c r="M362" s="440"/>
      <c r="N362" s="440"/>
      <c r="O362" s="440"/>
      <c r="AC362" s="121"/>
      <c r="AD362" s="121"/>
      <c r="AE362" s="121"/>
      <c r="AF362" s="121"/>
      <c r="AG362" s="121"/>
      <c r="AH362" s="121"/>
      <c r="AI362" s="477"/>
      <c r="AJ362" s="477"/>
    </row>
    <row r="363" ht="14.25" customHeight="1" spans="1:36">
      <c r="A363" s="440"/>
      <c r="B363" s="440"/>
      <c r="C363" s="440"/>
      <c r="D363" s="440"/>
      <c r="E363" s="440"/>
      <c r="F363" s="440"/>
      <c r="G363" s="440"/>
      <c r="H363" s="440"/>
      <c r="I363" s="440"/>
      <c r="J363" s="440"/>
      <c r="K363" s="440"/>
      <c r="L363" s="440"/>
      <c r="M363" s="440"/>
      <c r="N363" s="440"/>
      <c r="O363" s="440"/>
      <c r="AC363" s="121"/>
      <c r="AD363" s="121"/>
      <c r="AE363" s="121"/>
      <c r="AF363" s="121"/>
      <c r="AG363" s="121"/>
      <c r="AH363" s="121"/>
      <c r="AI363" s="477"/>
      <c r="AJ363" s="477"/>
    </row>
    <row r="364" ht="14.25" customHeight="1" spans="1:36">
      <c r="A364" s="440"/>
      <c r="B364" s="440"/>
      <c r="C364" s="440"/>
      <c r="D364" s="440"/>
      <c r="E364" s="440"/>
      <c r="F364" s="440"/>
      <c r="G364" s="440"/>
      <c r="H364" s="440"/>
      <c r="I364" s="440"/>
      <c r="J364" s="440"/>
      <c r="K364" s="440"/>
      <c r="L364" s="440"/>
      <c r="M364" s="440"/>
      <c r="N364" s="440"/>
      <c r="O364" s="440"/>
      <c r="AC364" s="121"/>
      <c r="AD364" s="121"/>
      <c r="AE364" s="121"/>
      <c r="AF364" s="121"/>
      <c r="AG364" s="121"/>
      <c r="AH364" s="121"/>
      <c r="AI364" s="477"/>
      <c r="AJ364" s="477"/>
    </row>
    <row r="365" ht="14.25" customHeight="1" spans="1:36">
      <c r="A365" s="440"/>
      <c r="B365" s="440"/>
      <c r="C365" s="440"/>
      <c r="D365" s="440"/>
      <c r="E365" s="440"/>
      <c r="F365" s="440"/>
      <c r="G365" s="440"/>
      <c r="H365" s="440"/>
      <c r="I365" s="440"/>
      <c r="J365" s="440"/>
      <c r="K365" s="440"/>
      <c r="L365" s="440"/>
      <c r="M365" s="440"/>
      <c r="N365" s="440"/>
      <c r="O365" s="440"/>
      <c r="AC365" s="121"/>
      <c r="AD365" s="121"/>
      <c r="AE365" s="121"/>
      <c r="AF365" s="121"/>
      <c r="AG365" s="121"/>
      <c r="AH365" s="121"/>
      <c r="AI365" s="477"/>
      <c r="AJ365" s="477"/>
    </row>
    <row r="366" ht="14.25" customHeight="1" spans="1:36">
      <c r="A366" s="440"/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AC366" s="121"/>
      <c r="AD366" s="121"/>
      <c r="AE366" s="121"/>
      <c r="AF366" s="121"/>
      <c r="AG366" s="121"/>
      <c r="AH366" s="121"/>
      <c r="AI366" s="477"/>
      <c r="AJ366" s="477"/>
    </row>
    <row r="367" ht="14.25" customHeight="1" spans="1:36">
      <c r="A367" s="440"/>
      <c r="B367" s="440"/>
      <c r="C367" s="440"/>
      <c r="D367" s="440"/>
      <c r="E367" s="440"/>
      <c r="F367" s="440"/>
      <c r="G367" s="440"/>
      <c r="H367" s="440"/>
      <c r="I367" s="440"/>
      <c r="J367" s="440"/>
      <c r="K367" s="440"/>
      <c r="L367" s="440"/>
      <c r="M367" s="440"/>
      <c r="N367" s="440"/>
      <c r="O367" s="440"/>
      <c r="AC367" s="121"/>
      <c r="AD367" s="121"/>
      <c r="AE367" s="121"/>
      <c r="AF367" s="121"/>
      <c r="AG367" s="121"/>
      <c r="AH367" s="121"/>
      <c r="AI367" s="477"/>
      <c r="AJ367" s="477"/>
    </row>
    <row r="368" ht="14.25" customHeight="1" spans="1:36">
      <c r="A368" s="440"/>
      <c r="B368" s="440"/>
      <c r="C368" s="440"/>
      <c r="D368" s="440"/>
      <c r="E368" s="440"/>
      <c r="F368" s="440"/>
      <c r="G368" s="440"/>
      <c r="H368" s="440"/>
      <c r="I368" s="440"/>
      <c r="J368" s="440"/>
      <c r="K368" s="440"/>
      <c r="L368" s="440"/>
      <c r="M368" s="440"/>
      <c r="N368" s="440"/>
      <c r="O368" s="440"/>
      <c r="AC368" s="121"/>
      <c r="AD368" s="121"/>
      <c r="AE368" s="121"/>
      <c r="AF368" s="121"/>
      <c r="AG368" s="121"/>
      <c r="AH368" s="121"/>
      <c r="AI368" s="477"/>
      <c r="AJ368" s="477"/>
    </row>
    <row r="369" ht="14.25" customHeight="1" spans="1:36">
      <c r="A369" s="440"/>
      <c r="B369" s="440"/>
      <c r="C369" s="440"/>
      <c r="D369" s="440"/>
      <c r="E369" s="440"/>
      <c r="F369" s="440"/>
      <c r="G369" s="440"/>
      <c r="H369" s="440"/>
      <c r="I369" s="440"/>
      <c r="J369" s="440"/>
      <c r="K369" s="440"/>
      <c r="L369" s="440"/>
      <c r="M369" s="440"/>
      <c r="N369" s="440"/>
      <c r="O369" s="440"/>
      <c r="AC369" s="121"/>
      <c r="AD369" s="121"/>
      <c r="AE369" s="121"/>
      <c r="AF369" s="121"/>
      <c r="AG369" s="121"/>
      <c r="AH369" s="121"/>
      <c r="AI369" s="477"/>
      <c r="AJ369" s="477"/>
    </row>
    <row r="370" ht="14.25" customHeight="1" spans="1:36">
      <c r="A370" s="440"/>
      <c r="B370" s="440"/>
      <c r="C370" s="440"/>
      <c r="D370" s="440"/>
      <c r="E370" s="440"/>
      <c r="F370" s="440"/>
      <c r="G370" s="440"/>
      <c r="H370" s="440"/>
      <c r="I370" s="440"/>
      <c r="J370" s="440"/>
      <c r="K370" s="440"/>
      <c r="L370" s="440"/>
      <c r="M370" s="440"/>
      <c r="N370" s="440"/>
      <c r="O370" s="440"/>
      <c r="AC370" s="121"/>
      <c r="AD370" s="121"/>
      <c r="AE370" s="121"/>
      <c r="AF370" s="121"/>
      <c r="AG370" s="121"/>
      <c r="AH370" s="121"/>
      <c r="AI370" s="477"/>
      <c r="AJ370" s="477"/>
    </row>
    <row r="371" ht="14.25" customHeight="1" spans="1:36">
      <c r="A371" s="440"/>
      <c r="B371" s="440"/>
      <c r="C371" s="440"/>
      <c r="D371" s="440"/>
      <c r="E371" s="440"/>
      <c r="F371" s="440"/>
      <c r="G371" s="440"/>
      <c r="H371" s="440"/>
      <c r="I371" s="440"/>
      <c r="J371" s="440"/>
      <c r="K371" s="440"/>
      <c r="L371" s="440"/>
      <c r="M371" s="440"/>
      <c r="N371" s="440"/>
      <c r="O371" s="440"/>
      <c r="AC371" s="121"/>
      <c r="AD371" s="121"/>
      <c r="AE371" s="121"/>
      <c r="AF371" s="121"/>
      <c r="AG371" s="121"/>
      <c r="AH371" s="121"/>
      <c r="AI371" s="477"/>
      <c r="AJ371" s="477"/>
    </row>
    <row r="372" ht="14.25" customHeight="1" spans="1:36">
      <c r="A372" s="440"/>
      <c r="B372" s="440"/>
      <c r="C372" s="440"/>
      <c r="D372" s="440"/>
      <c r="E372" s="440"/>
      <c r="F372" s="440"/>
      <c r="G372" s="440"/>
      <c r="H372" s="440"/>
      <c r="I372" s="440"/>
      <c r="J372" s="440"/>
      <c r="K372" s="440"/>
      <c r="L372" s="440"/>
      <c r="M372" s="440"/>
      <c r="N372" s="440"/>
      <c r="O372" s="440"/>
      <c r="AC372" s="121"/>
      <c r="AD372" s="121"/>
      <c r="AE372" s="121"/>
      <c r="AF372" s="121"/>
      <c r="AG372" s="121"/>
      <c r="AH372" s="121"/>
      <c r="AI372" s="477"/>
      <c r="AJ372" s="477"/>
    </row>
    <row r="373" ht="14.25" customHeight="1" spans="1:36">
      <c r="A373" s="440"/>
      <c r="B373" s="440"/>
      <c r="C373" s="440"/>
      <c r="D373" s="440"/>
      <c r="E373" s="440"/>
      <c r="F373" s="440"/>
      <c r="G373" s="440"/>
      <c r="H373" s="440"/>
      <c r="I373" s="440"/>
      <c r="J373" s="440"/>
      <c r="K373" s="440"/>
      <c r="L373" s="440"/>
      <c r="M373" s="440"/>
      <c r="N373" s="440"/>
      <c r="O373" s="440"/>
      <c r="AC373" s="121"/>
      <c r="AD373" s="121"/>
      <c r="AE373" s="121"/>
      <c r="AF373" s="121"/>
      <c r="AG373" s="121"/>
      <c r="AH373" s="121"/>
      <c r="AI373" s="477"/>
      <c r="AJ373" s="477"/>
    </row>
    <row r="374" ht="14.25" customHeight="1" spans="1:36">
      <c r="A374" s="440"/>
      <c r="B374" s="440"/>
      <c r="C374" s="440"/>
      <c r="D374" s="440"/>
      <c r="E374" s="440"/>
      <c r="F374" s="440"/>
      <c r="G374" s="440"/>
      <c r="H374" s="440"/>
      <c r="I374" s="440"/>
      <c r="J374" s="440"/>
      <c r="K374" s="440"/>
      <c r="L374" s="440"/>
      <c r="M374" s="440"/>
      <c r="N374" s="440"/>
      <c r="O374" s="440"/>
      <c r="AC374" s="121"/>
      <c r="AD374" s="121"/>
      <c r="AE374" s="121"/>
      <c r="AF374" s="121"/>
      <c r="AG374" s="121"/>
      <c r="AH374" s="121"/>
      <c r="AI374" s="477"/>
      <c r="AJ374" s="477"/>
    </row>
    <row r="375" ht="14.25" customHeight="1" spans="1:36">
      <c r="A375" s="440"/>
      <c r="B375" s="440"/>
      <c r="C375" s="440"/>
      <c r="D375" s="440"/>
      <c r="E375" s="440"/>
      <c r="F375" s="440"/>
      <c r="G375" s="440"/>
      <c r="H375" s="440"/>
      <c r="I375" s="440"/>
      <c r="J375" s="440"/>
      <c r="K375" s="440"/>
      <c r="L375" s="440"/>
      <c r="M375" s="440"/>
      <c r="N375" s="440"/>
      <c r="O375" s="440"/>
      <c r="AC375" s="121"/>
      <c r="AD375" s="121"/>
      <c r="AE375" s="121"/>
      <c r="AF375" s="121"/>
      <c r="AG375" s="121"/>
      <c r="AH375" s="121"/>
      <c r="AI375" s="477"/>
      <c r="AJ375" s="477"/>
    </row>
    <row r="376" ht="14.25" customHeight="1" spans="1:36">
      <c r="A376" s="440"/>
      <c r="B376" s="440"/>
      <c r="C376" s="440"/>
      <c r="D376" s="440"/>
      <c r="E376" s="440"/>
      <c r="F376" s="440"/>
      <c r="G376" s="440"/>
      <c r="H376" s="440"/>
      <c r="I376" s="440"/>
      <c r="J376" s="440"/>
      <c r="K376" s="440"/>
      <c r="L376" s="440"/>
      <c r="M376" s="440"/>
      <c r="N376" s="440"/>
      <c r="O376" s="440"/>
      <c r="AC376" s="121"/>
      <c r="AD376" s="121"/>
      <c r="AE376" s="121"/>
      <c r="AF376" s="121"/>
      <c r="AG376" s="121"/>
      <c r="AH376" s="121"/>
      <c r="AI376" s="477"/>
      <c r="AJ376" s="477"/>
    </row>
    <row r="377" ht="14.25" customHeight="1" spans="1:36">
      <c r="A377" s="440"/>
      <c r="B377" s="440"/>
      <c r="C377" s="440"/>
      <c r="D377" s="440"/>
      <c r="E377" s="440"/>
      <c r="F377" s="440"/>
      <c r="G377" s="440"/>
      <c r="H377" s="440"/>
      <c r="I377" s="440"/>
      <c r="J377" s="440"/>
      <c r="K377" s="440"/>
      <c r="L377" s="440"/>
      <c r="M377" s="440"/>
      <c r="N377" s="440"/>
      <c r="O377" s="440"/>
      <c r="AC377" s="121"/>
      <c r="AD377" s="121"/>
      <c r="AE377" s="121"/>
      <c r="AF377" s="121"/>
      <c r="AG377" s="121"/>
      <c r="AH377" s="121"/>
      <c r="AI377" s="477"/>
      <c r="AJ377" s="477"/>
    </row>
    <row r="378" ht="14.25" customHeight="1" spans="1:36">
      <c r="A378" s="440"/>
      <c r="B378" s="440"/>
      <c r="C378" s="440"/>
      <c r="D378" s="440"/>
      <c r="E378" s="440"/>
      <c r="F378" s="440"/>
      <c r="G378" s="440"/>
      <c r="H378" s="440"/>
      <c r="I378" s="440"/>
      <c r="J378" s="440"/>
      <c r="K378" s="440"/>
      <c r="L378" s="440"/>
      <c r="M378" s="440"/>
      <c r="N378" s="440"/>
      <c r="O378" s="440"/>
      <c r="AC378" s="121"/>
      <c r="AD378" s="121"/>
      <c r="AE378" s="121"/>
      <c r="AF378" s="121"/>
      <c r="AG378" s="121"/>
      <c r="AH378" s="121"/>
      <c r="AI378" s="477"/>
      <c r="AJ378" s="477"/>
    </row>
    <row r="379" ht="14.25" customHeight="1" spans="1:36">
      <c r="A379" s="440"/>
      <c r="B379" s="440"/>
      <c r="C379" s="440"/>
      <c r="D379" s="440"/>
      <c r="E379" s="440"/>
      <c r="F379" s="440"/>
      <c r="G379" s="440"/>
      <c r="H379" s="440"/>
      <c r="I379" s="440"/>
      <c r="J379" s="440"/>
      <c r="K379" s="440"/>
      <c r="L379" s="440"/>
      <c r="M379" s="440"/>
      <c r="N379" s="440"/>
      <c r="O379" s="440"/>
      <c r="AC379" s="121"/>
      <c r="AD379" s="121"/>
      <c r="AE379" s="121"/>
      <c r="AF379" s="121"/>
      <c r="AG379" s="121"/>
      <c r="AH379" s="121"/>
      <c r="AI379" s="477"/>
      <c r="AJ379" s="477"/>
    </row>
    <row r="380" ht="14.25" customHeight="1" spans="1:36">
      <c r="A380" s="440"/>
      <c r="B380" s="440"/>
      <c r="C380" s="440"/>
      <c r="D380" s="440"/>
      <c r="E380" s="440"/>
      <c r="F380" s="440"/>
      <c r="G380" s="440"/>
      <c r="H380" s="440"/>
      <c r="I380" s="440"/>
      <c r="J380" s="440"/>
      <c r="K380" s="440"/>
      <c r="L380" s="440"/>
      <c r="M380" s="440"/>
      <c r="N380" s="440"/>
      <c r="O380" s="440"/>
      <c r="AC380" s="121"/>
      <c r="AD380" s="121"/>
      <c r="AE380" s="121"/>
      <c r="AF380" s="121"/>
      <c r="AG380" s="121"/>
      <c r="AH380" s="121"/>
      <c r="AI380" s="477"/>
      <c r="AJ380" s="477"/>
    </row>
    <row r="381" ht="14.25" customHeight="1" spans="1:36">
      <c r="A381" s="440"/>
      <c r="B381" s="440"/>
      <c r="C381" s="440"/>
      <c r="D381" s="440"/>
      <c r="E381" s="440"/>
      <c r="F381" s="440"/>
      <c r="G381" s="440"/>
      <c r="H381" s="440"/>
      <c r="I381" s="440"/>
      <c r="J381" s="440"/>
      <c r="K381" s="440"/>
      <c r="L381" s="440"/>
      <c r="M381" s="440"/>
      <c r="N381" s="440"/>
      <c r="O381" s="440"/>
      <c r="AC381" s="121"/>
      <c r="AD381" s="121"/>
      <c r="AE381" s="121"/>
      <c r="AF381" s="121"/>
      <c r="AG381" s="121"/>
      <c r="AH381" s="121"/>
      <c r="AI381" s="477"/>
      <c r="AJ381" s="477"/>
    </row>
    <row r="382" ht="14.25" customHeight="1" spans="1:36">
      <c r="A382" s="440"/>
      <c r="B382" s="440"/>
      <c r="C382" s="440"/>
      <c r="D382" s="440"/>
      <c r="E382" s="440"/>
      <c r="F382" s="440"/>
      <c r="G382" s="440"/>
      <c r="H382" s="440"/>
      <c r="I382" s="440"/>
      <c r="J382" s="440"/>
      <c r="K382" s="440"/>
      <c r="L382" s="440"/>
      <c r="M382" s="440"/>
      <c r="N382" s="440"/>
      <c r="O382" s="440"/>
      <c r="AC382" s="121"/>
      <c r="AD382" s="121"/>
      <c r="AE382" s="121"/>
      <c r="AF382" s="121"/>
      <c r="AG382" s="121"/>
      <c r="AH382" s="121"/>
      <c r="AI382" s="477"/>
      <c r="AJ382" s="477"/>
    </row>
    <row r="383" ht="14.25" customHeight="1" spans="1:36">
      <c r="A383" s="440"/>
      <c r="B383" s="440"/>
      <c r="C383" s="440"/>
      <c r="D383" s="440"/>
      <c r="E383" s="440"/>
      <c r="F383" s="440"/>
      <c r="G383" s="440"/>
      <c r="H383" s="440"/>
      <c r="I383" s="440"/>
      <c r="J383" s="440"/>
      <c r="K383" s="440"/>
      <c r="L383" s="440"/>
      <c r="M383" s="440"/>
      <c r="N383" s="440"/>
      <c r="O383" s="440"/>
      <c r="AC383" s="121"/>
      <c r="AD383" s="121"/>
      <c r="AE383" s="121"/>
      <c r="AF383" s="121"/>
      <c r="AG383" s="121"/>
      <c r="AH383" s="121"/>
      <c r="AI383" s="477"/>
      <c r="AJ383" s="477"/>
    </row>
    <row r="384" ht="14.25" customHeight="1" spans="1:36">
      <c r="A384" s="440"/>
      <c r="B384" s="440"/>
      <c r="C384" s="440"/>
      <c r="D384" s="440"/>
      <c r="E384" s="440"/>
      <c r="F384" s="440"/>
      <c r="G384" s="440"/>
      <c r="H384" s="440"/>
      <c r="I384" s="440"/>
      <c r="J384" s="440"/>
      <c r="K384" s="440"/>
      <c r="L384" s="440"/>
      <c r="M384" s="440"/>
      <c r="N384" s="440"/>
      <c r="O384" s="440"/>
      <c r="AC384" s="121"/>
      <c r="AD384" s="121"/>
      <c r="AE384" s="121"/>
      <c r="AF384" s="121"/>
      <c r="AG384" s="121"/>
      <c r="AH384" s="121"/>
      <c r="AI384" s="477"/>
      <c r="AJ384" s="477"/>
    </row>
    <row r="385" ht="14.25" customHeight="1" spans="1:36">
      <c r="A385" s="440"/>
      <c r="B385" s="440"/>
      <c r="C385" s="440"/>
      <c r="D385" s="440"/>
      <c r="E385" s="440"/>
      <c r="F385" s="440"/>
      <c r="G385" s="440"/>
      <c r="H385" s="440"/>
      <c r="I385" s="440"/>
      <c r="J385" s="440"/>
      <c r="K385" s="440"/>
      <c r="L385" s="440"/>
      <c r="M385" s="440"/>
      <c r="N385" s="440"/>
      <c r="O385" s="440"/>
      <c r="AC385" s="121"/>
      <c r="AD385" s="121"/>
      <c r="AE385" s="121"/>
      <c r="AF385" s="121"/>
      <c r="AG385" s="121"/>
      <c r="AH385" s="121"/>
      <c r="AI385" s="477"/>
      <c r="AJ385" s="477"/>
    </row>
    <row r="386" ht="14.25" customHeight="1" spans="1:36">
      <c r="A386" s="440"/>
      <c r="B386" s="440"/>
      <c r="C386" s="440"/>
      <c r="D386" s="440"/>
      <c r="E386" s="440"/>
      <c r="F386" s="440"/>
      <c r="G386" s="440"/>
      <c r="H386" s="440"/>
      <c r="I386" s="440"/>
      <c r="J386" s="440"/>
      <c r="K386" s="440"/>
      <c r="L386" s="440"/>
      <c r="M386" s="440"/>
      <c r="N386" s="440"/>
      <c r="O386" s="440"/>
      <c r="AC386" s="121"/>
      <c r="AD386" s="121"/>
      <c r="AE386" s="121"/>
      <c r="AF386" s="121"/>
      <c r="AG386" s="121"/>
      <c r="AH386" s="121"/>
      <c r="AI386" s="477"/>
      <c r="AJ386" s="477"/>
    </row>
    <row r="387" ht="14.25" customHeight="1" spans="1:36">
      <c r="A387" s="440"/>
      <c r="B387" s="440"/>
      <c r="C387" s="440"/>
      <c r="D387" s="440"/>
      <c r="E387" s="440"/>
      <c r="F387" s="440"/>
      <c r="G387" s="440"/>
      <c r="H387" s="440"/>
      <c r="I387" s="440"/>
      <c r="J387" s="440"/>
      <c r="K387" s="440"/>
      <c r="L387" s="440"/>
      <c r="M387" s="440"/>
      <c r="N387" s="440"/>
      <c r="O387" s="440"/>
      <c r="AC387" s="121"/>
      <c r="AD387" s="121"/>
      <c r="AE387" s="121"/>
      <c r="AF387" s="121"/>
      <c r="AG387" s="121"/>
      <c r="AH387" s="121"/>
      <c r="AI387" s="477"/>
      <c r="AJ387" s="477"/>
    </row>
    <row r="388" ht="14.25" customHeight="1" spans="1:36">
      <c r="A388" s="440"/>
      <c r="B388" s="440"/>
      <c r="C388" s="440"/>
      <c r="D388" s="440"/>
      <c r="E388" s="440"/>
      <c r="F388" s="440"/>
      <c r="G388" s="440"/>
      <c r="H388" s="440"/>
      <c r="I388" s="440"/>
      <c r="J388" s="440"/>
      <c r="K388" s="440"/>
      <c r="L388" s="440"/>
      <c r="M388" s="440"/>
      <c r="N388" s="440"/>
      <c r="O388" s="440"/>
      <c r="AC388" s="121"/>
      <c r="AD388" s="121"/>
      <c r="AE388" s="121"/>
      <c r="AF388" s="121"/>
      <c r="AG388" s="121"/>
      <c r="AH388" s="121"/>
      <c r="AI388" s="477"/>
      <c r="AJ388" s="477"/>
    </row>
    <row r="389" ht="14.25" customHeight="1" spans="1:36">
      <c r="A389" s="440"/>
      <c r="B389" s="440"/>
      <c r="C389" s="440"/>
      <c r="D389" s="440"/>
      <c r="E389" s="440"/>
      <c r="F389" s="440"/>
      <c r="G389" s="440"/>
      <c r="H389" s="440"/>
      <c r="I389" s="440"/>
      <c r="J389" s="440"/>
      <c r="K389" s="440"/>
      <c r="L389" s="440"/>
      <c r="M389" s="440"/>
      <c r="N389" s="440"/>
      <c r="O389" s="440"/>
      <c r="AC389" s="121"/>
      <c r="AD389" s="121"/>
      <c r="AE389" s="121"/>
      <c r="AF389" s="121"/>
      <c r="AG389" s="121"/>
      <c r="AH389" s="121"/>
      <c r="AI389" s="477"/>
      <c r="AJ389" s="477"/>
    </row>
    <row r="390" ht="14.25" customHeight="1" spans="1:36">
      <c r="A390" s="440"/>
      <c r="B390" s="440"/>
      <c r="C390" s="440"/>
      <c r="D390" s="440"/>
      <c r="E390" s="440"/>
      <c r="F390" s="440"/>
      <c r="G390" s="440"/>
      <c r="H390" s="440"/>
      <c r="I390" s="440"/>
      <c r="J390" s="440"/>
      <c r="K390" s="440"/>
      <c r="L390" s="440"/>
      <c r="M390" s="440"/>
      <c r="N390" s="440"/>
      <c r="O390" s="440"/>
      <c r="AC390" s="121"/>
      <c r="AD390" s="121"/>
      <c r="AE390" s="121"/>
      <c r="AF390" s="121"/>
      <c r="AG390" s="121"/>
      <c r="AH390" s="121"/>
      <c r="AI390" s="477"/>
      <c r="AJ390" s="477"/>
    </row>
    <row r="391" ht="14.25" customHeight="1" spans="1:36">
      <c r="A391" s="440"/>
      <c r="B391" s="440"/>
      <c r="C391" s="440"/>
      <c r="D391" s="440"/>
      <c r="E391" s="440"/>
      <c r="F391" s="440"/>
      <c r="G391" s="440"/>
      <c r="H391" s="440"/>
      <c r="I391" s="440"/>
      <c r="J391" s="440"/>
      <c r="K391" s="440"/>
      <c r="L391" s="440"/>
      <c r="M391" s="440"/>
      <c r="N391" s="440"/>
      <c r="O391" s="440"/>
      <c r="AC391" s="121"/>
      <c r="AD391" s="121"/>
      <c r="AE391" s="121"/>
      <c r="AF391" s="121"/>
      <c r="AG391" s="121"/>
      <c r="AH391" s="121"/>
      <c r="AI391" s="477"/>
      <c r="AJ391" s="477"/>
    </row>
    <row r="392" ht="14.25" customHeight="1" spans="1:36">
      <c r="A392" s="440"/>
      <c r="B392" s="440"/>
      <c r="C392" s="440"/>
      <c r="D392" s="440"/>
      <c r="E392" s="440"/>
      <c r="F392" s="440"/>
      <c r="G392" s="440"/>
      <c r="H392" s="440"/>
      <c r="I392" s="440"/>
      <c r="J392" s="440"/>
      <c r="K392" s="440"/>
      <c r="L392" s="440"/>
      <c r="M392" s="440"/>
      <c r="N392" s="440"/>
      <c r="O392" s="440"/>
      <c r="AC392" s="121"/>
      <c r="AD392" s="121"/>
      <c r="AE392" s="121"/>
      <c r="AF392" s="121"/>
      <c r="AG392" s="121"/>
      <c r="AH392" s="121"/>
      <c r="AI392" s="477"/>
      <c r="AJ392" s="477"/>
    </row>
    <row r="393" ht="14.25" customHeight="1" spans="1:36">
      <c r="A393" s="440"/>
      <c r="B393" s="440"/>
      <c r="C393" s="440"/>
      <c r="D393" s="440"/>
      <c r="E393" s="440"/>
      <c r="F393" s="440"/>
      <c r="G393" s="440"/>
      <c r="H393" s="440"/>
      <c r="I393" s="440"/>
      <c r="J393" s="440"/>
      <c r="K393" s="440"/>
      <c r="L393" s="440"/>
      <c r="M393" s="440"/>
      <c r="N393" s="440"/>
      <c r="O393" s="440"/>
      <c r="AC393" s="121"/>
      <c r="AD393" s="121"/>
      <c r="AE393" s="121"/>
      <c r="AF393" s="121"/>
      <c r="AG393" s="121"/>
      <c r="AH393" s="121"/>
      <c r="AI393" s="477"/>
      <c r="AJ393" s="477"/>
    </row>
    <row r="394" ht="14.25" customHeight="1" spans="1:36">
      <c r="A394" s="440"/>
      <c r="B394" s="440"/>
      <c r="C394" s="440"/>
      <c r="D394" s="440"/>
      <c r="E394" s="440"/>
      <c r="F394" s="440"/>
      <c r="G394" s="440"/>
      <c r="H394" s="440"/>
      <c r="I394" s="440"/>
      <c r="J394" s="440"/>
      <c r="K394" s="440"/>
      <c r="L394" s="440"/>
      <c r="M394" s="440"/>
      <c r="N394" s="440"/>
      <c r="O394" s="440"/>
      <c r="AC394" s="121"/>
      <c r="AD394" s="121"/>
      <c r="AE394" s="121"/>
      <c r="AF394" s="121"/>
      <c r="AG394" s="121"/>
      <c r="AH394" s="121"/>
      <c r="AI394" s="477"/>
      <c r="AJ394" s="477"/>
    </row>
    <row r="395" ht="14.25" customHeight="1" spans="1:36">
      <c r="A395" s="440"/>
      <c r="B395" s="440"/>
      <c r="C395" s="440"/>
      <c r="D395" s="440"/>
      <c r="E395" s="440"/>
      <c r="F395" s="440"/>
      <c r="G395" s="440"/>
      <c r="H395" s="440"/>
      <c r="I395" s="440"/>
      <c r="J395" s="440"/>
      <c r="K395" s="440"/>
      <c r="L395" s="440"/>
      <c r="M395" s="440"/>
      <c r="N395" s="440"/>
      <c r="O395" s="440"/>
      <c r="AC395" s="121"/>
      <c r="AD395" s="121"/>
      <c r="AE395" s="121"/>
      <c r="AF395" s="121"/>
      <c r="AG395" s="121"/>
      <c r="AH395" s="121"/>
      <c r="AI395" s="477"/>
      <c r="AJ395" s="477"/>
    </row>
    <row r="396" ht="14.25" customHeight="1" spans="1:36">
      <c r="A396" s="440"/>
      <c r="B396" s="440"/>
      <c r="C396" s="440"/>
      <c r="D396" s="440"/>
      <c r="E396" s="440"/>
      <c r="F396" s="440"/>
      <c r="G396" s="440"/>
      <c r="H396" s="440"/>
      <c r="I396" s="440"/>
      <c r="J396" s="440"/>
      <c r="K396" s="440"/>
      <c r="L396" s="440"/>
      <c r="M396" s="440"/>
      <c r="N396" s="440"/>
      <c r="O396" s="440"/>
      <c r="AC396" s="121"/>
      <c r="AD396" s="121"/>
      <c r="AE396" s="121"/>
      <c r="AF396" s="121"/>
      <c r="AG396" s="121"/>
      <c r="AH396" s="121"/>
      <c r="AI396" s="477"/>
      <c r="AJ396" s="477"/>
    </row>
    <row r="397" ht="14.25" customHeight="1" spans="1:36">
      <c r="A397" s="440"/>
      <c r="B397" s="440"/>
      <c r="C397" s="440"/>
      <c r="D397" s="440"/>
      <c r="E397" s="440"/>
      <c r="F397" s="440"/>
      <c r="G397" s="440"/>
      <c r="H397" s="440"/>
      <c r="I397" s="440"/>
      <c r="J397" s="440"/>
      <c r="K397" s="440"/>
      <c r="L397" s="440"/>
      <c r="M397" s="440"/>
      <c r="N397" s="440"/>
      <c r="O397" s="440"/>
      <c r="AC397" s="121"/>
      <c r="AD397" s="121"/>
      <c r="AE397" s="121"/>
      <c r="AF397" s="121"/>
      <c r="AG397" s="121"/>
      <c r="AH397" s="121"/>
      <c r="AI397" s="477"/>
      <c r="AJ397" s="477"/>
    </row>
    <row r="398" ht="14.25" customHeight="1" spans="1:36">
      <c r="A398" s="440"/>
      <c r="B398" s="440"/>
      <c r="C398" s="440"/>
      <c r="D398" s="440"/>
      <c r="E398" s="440"/>
      <c r="F398" s="440"/>
      <c r="G398" s="440"/>
      <c r="H398" s="440"/>
      <c r="I398" s="440"/>
      <c r="J398" s="440"/>
      <c r="K398" s="440"/>
      <c r="L398" s="440"/>
      <c r="M398" s="440"/>
      <c r="N398" s="440"/>
      <c r="O398" s="440"/>
      <c r="AC398" s="121"/>
      <c r="AD398" s="121"/>
      <c r="AE398" s="121"/>
      <c r="AF398" s="121"/>
      <c r="AG398" s="121"/>
      <c r="AH398" s="121"/>
      <c r="AI398" s="477"/>
      <c r="AJ398" s="477"/>
    </row>
    <row r="399" ht="14.25" customHeight="1" spans="1:36">
      <c r="A399" s="440"/>
      <c r="B399" s="440"/>
      <c r="C399" s="440"/>
      <c r="D399" s="440"/>
      <c r="E399" s="440"/>
      <c r="F399" s="440"/>
      <c r="G399" s="440"/>
      <c r="H399" s="440"/>
      <c r="I399" s="440"/>
      <c r="J399" s="440"/>
      <c r="K399" s="440"/>
      <c r="L399" s="440"/>
      <c r="M399" s="440"/>
      <c r="N399" s="440"/>
      <c r="O399" s="440"/>
      <c r="AC399" s="121"/>
      <c r="AD399" s="121"/>
      <c r="AE399" s="121"/>
      <c r="AF399" s="121"/>
      <c r="AG399" s="121"/>
      <c r="AH399" s="121"/>
      <c r="AI399" s="477"/>
      <c r="AJ399" s="477"/>
    </row>
    <row r="400" ht="14.25" customHeight="1" spans="1:36">
      <c r="A400" s="440"/>
      <c r="B400" s="440"/>
      <c r="C400" s="440"/>
      <c r="D400" s="440"/>
      <c r="E400" s="440"/>
      <c r="F400" s="440"/>
      <c r="G400" s="440"/>
      <c r="H400" s="440"/>
      <c r="I400" s="440"/>
      <c r="J400" s="440"/>
      <c r="K400" s="440"/>
      <c r="L400" s="440"/>
      <c r="M400" s="440"/>
      <c r="N400" s="440"/>
      <c r="O400" s="440"/>
      <c r="AC400" s="121"/>
      <c r="AD400" s="121"/>
      <c r="AE400" s="121"/>
      <c r="AF400" s="121"/>
      <c r="AG400" s="121"/>
      <c r="AH400" s="121"/>
      <c r="AI400" s="477"/>
      <c r="AJ400" s="477"/>
    </row>
    <row r="401" ht="14.25" customHeight="1" spans="1:36">
      <c r="A401" s="440"/>
      <c r="B401" s="440"/>
      <c r="C401" s="440"/>
      <c r="D401" s="440"/>
      <c r="E401" s="440"/>
      <c r="F401" s="440"/>
      <c r="G401" s="440"/>
      <c r="H401" s="440"/>
      <c r="I401" s="440"/>
      <c r="J401" s="440"/>
      <c r="K401" s="440"/>
      <c r="L401" s="440"/>
      <c r="M401" s="440"/>
      <c r="N401" s="440"/>
      <c r="O401" s="440"/>
      <c r="AC401" s="121"/>
      <c r="AD401" s="121"/>
      <c r="AE401" s="121"/>
      <c r="AF401" s="121"/>
      <c r="AG401" s="121"/>
      <c r="AH401" s="121"/>
      <c r="AI401" s="477"/>
      <c r="AJ401" s="477"/>
    </row>
    <row r="402" ht="14.25" customHeight="1" spans="1:36">
      <c r="A402" s="440"/>
      <c r="B402" s="440"/>
      <c r="C402" s="440"/>
      <c r="D402" s="440"/>
      <c r="E402" s="440"/>
      <c r="F402" s="440"/>
      <c r="G402" s="440"/>
      <c r="H402" s="440"/>
      <c r="I402" s="440"/>
      <c r="J402" s="440"/>
      <c r="K402" s="440"/>
      <c r="L402" s="440"/>
      <c r="M402" s="440"/>
      <c r="N402" s="440"/>
      <c r="O402" s="440"/>
      <c r="AC402" s="121"/>
      <c r="AD402" s="121"/>
      <c r="AE402" s="121"/>
      <c r="AF402" s="121"/>
      <c r="AG402" s="121"/>
      <c r="AH402" s="121"/>
      <c r="AI402" s="477"/>
      <c r="AJ402" s="477"/>
    </row>
    <row r="403" ht="14.25" customHeight="1" spans="1:36">
      <c r="A403" s="440"/>
      <c r="B403" s="440"/>
      <c r="C403" s="440"/>
      <c r="D403" s="440"/>
      <c r="E403" s="440"/>
      <c r="F403" s="440"/>
      <c r="G403" s="440"/>
      <c r="H403" s="440"/>
      <c r="I403" s="440"/>
      <c r="J403" s="440"/>
      <c r="K403" s="440"/>
      <c r="L403" s="440"/>
      <c r="M403" s="440"/>
      <c r="N403" s="440"/>
      <c r="O403" s="440"/>
      <c r="AC403" s="121"/>
      <c r="AD403" s="121"/>
      <c r="AE403" s="121"/>
      <c r="AF403" s="121"/>
      <c r="AG403" s="121"/>
      <c r="AH403" s="121"/>
      <c r="AI403" s="477"/>
      <c r="AJ403" s="477"/>
    </row>
    <row r="404" ht="14.25" customHeight="1" spans="1:36">
      <c r="A404" s="440"/>
      <c r="B404" s="440"/>
      <c r="C404" s="440"/>
      <c r="D404" s="440"/>
      <c r="E404" s="440"/>
      <c r="F404" s="440"/>
      <c r="G404" s="440"/>
      <c r="H404" s="440"/>
      <c r="I404" s="440"/>
      <c r="J404" s="440"/>
      <c r="K404" s="440"/>
      <c r="L404" s="440"/>
      <c r="M404" s="440"/>
      <c r="N404" s="440"/>
      <c r="O404" s="440"/>
      <c r="AC404" s="121"/>
      <c r="AD404" s="121"/>
      <c r="AE404" s="121"/>
      <c r="AF404" s="121"/>
      <c r="AG404" s="121"/>
      <c r="AH404" s="121"/>
      <c r="AI404" s="477"/>
      <c r="AJ404" s="477"/>
    </row>
    <row r="405" ht="14.25" customHeight="1" spans="1:36">
      <c r="A405" s="440"/>
      <c r="B405" s="440"/>
      <c r="C405" s="440"/>
      <c r="D405" s="440"/>
      <c r="E405" s="440"/>
      <c r="F405" s="440"/>
      <c r="G405" s="440"/>
      <c r="H405" s="440"/>
      <c r="I405" s="440"/>
      <c r="J405" s="440"/>
      <c r="K405" s="440"/>
      <c r="L405" s="440"/>
      <c r="M405" s="440"/>
      <c r="N405" s="440"/>
      <c r="O405" s="440"/>
      <c r="AC405" s="121"/>
      <c r="AD405" s="121"/>
      <c r="AE405" s="121"/>
      <c r="AF405" s="121"/>
      <c r="AG405" s="121"/>
      <c r="AH405" s="121"/>
      <c r="AI405" s="477"/>
      <c r="AJ405" s="477"/>
    </row>
    <row r="406" ht="14.25" customHeight="1" spans="1:36">
      <c r="A406" s="440"/>
      <c r="B406" s="440"/>
      <c r="C406" s="440"/>
      <c r="D406" s="440"/>
      <c r="E406" s="440"/>
      <c r="F406" s="440"/>
      <c r="G406" s="440"/>
      <c r="H406" s="440"/>
      <c r="I406" s="440"/>
      <c r="J406" s="440"/>
      <c r="K406" s="440"/>
      <c r="L406" s="440"/>
      <c r="M406" s="440"/>
      <c r="N406" s="440"/>
      <c r="O406" s="440"/>
      <c r="AC406" s="121"/>
      <c r="AD406" s="121"/>
      <c r="AE406" s="121"/>
      <c r="AF406" s="121"/>
      <c r="AG406" s="121"/>
      <c r="AH406" s="121"/>
      <c r="AI406" s="477"/>
      <c r="AJ406" s="477"/>
    </row>
    <row r="407" ht="14.25" customHeight="1" spans="1:36">
      <c r="A407" s="440"/>
      <c r="B407" s="440"/>
      <c r="C407" s="440"/>
      <c r="D407" s="440"/>
      <c r="E407" s="440"/>
      <c r="F407" s="440"/>
      <c r="G407" s="440"/>
      <c r="H407" s="440"/>
      <c r="I407" s="440"/>
      <c r="J407" s="440"/>
      <c r="K407" s="440"/>
      <c r="L407" s="440"/>
      <c r="M407" s="440"/>
      <c r="N407" s="440"/>
      <c r="O407" s="440"/>
      <c r="AC407" s="121"/>
      <c r="AD407" s="121"/>
      <c r="AE407" s="121"/>
      <c r="AF407" s="121"/>
      <c r="AG407" s="121"/>
      <c r="AH407" s="121"/>
      <c r="AI407" s="477"/>
      <c r="AJ407" s="477"/>
    </row>
    <row r="408" ht="14.25" customHeight="1" spans="1:36">
      <c r="A408" s="440"/>
      <c r="B408" s="440"/>
      <c r="C408" s="440"/>
      <c r="D408" s="440"/>
      <c r="E408" s="440"/>
      <c r="F408" s="440"/>
      <c r="G408" s="440"/>
      <c r="H408" s="440"/>
      <c r="I408" s="440"/>
      <c r="J408" s="440"/>
      <c r="K408" s="440"/>
      <c r="L408" s="440"/>
      <c r="M408" s="440"/>
      <c r="N408" s="440"/>
      <c r="O408" s="440"/>
      <c r="AC408" s="121"/>
      <c r="AD408" s="121"/>
      <c r="AE408" s="121"/>
      <c r="AF408" s="121"/>
      <c r="AG408" s="121"/>
      <c r="AH408" s="121"/>
      <c r="AI408" s="477"/>
      <c r="AJ408" s="477"/>
    </row>
    <row r="409" ht="14.25" customHeight="1" spans="1:36">
      <c r="A409" s="440"/>
      <c r="B409" s="440"/>
      <c r="C409" s="440"/>
      <c r="D409" s="440"/>
      <c r="E409" s="440"/>
      <c r="F409" s="440"/>
      <c r="G409" s="440"/>
      <c r="H409" s="440"/>
      <c r="I409" s="440"/>
      <c r="J409" s="440"/>
      <c r="K409" s="440"/>
      <c r="L409" s="440"/>
      <c r="M409" s="440"/>
      <c r="N409" s="440"/>
      <c r="O409" s="440"/>
      <c r="AC409" s="121"/>
      <c r="AD409" s="121"/>
      <c r="AE409" s="121"/>
      <c r="AF409" s="121"/>
      <c r="AG409" s="121"/>
      <c r="AH409" s="121"/>
      <c r="AI409" s="477"/>
      <c r="AJ409" s="477"/>
    </row>
    <row r="410" ht="14.25" customHeight="1" spans="1:36">
      <c r="A410" s="440"/>
      <c r="B410" s="440"/>
      <c r="C410" s="440"/>
      <c r="D410" s="440"/>
      <c r="E410" s="440"/>
      <c r="F410" s="440"/>
      <c r="G410" s="440"/>
      <c r="H410" s="440"/>
      <c r="I410" s="440"/>
      <c r="J410" s="440"/>
      <c r="K410" s="440"/>
      <c r="L410" s="440"/>
      <c r="M410" s="440"/>
      <c r="N410" s="440"/>
      <c r="O410" s="440"/>
      <c r="AC410" s="121"/>
      <c r="AD410" s="121"/>
      <c r="AE410" s="121"/>
      <c r="AF410" s="121"/>
      <c r="AG410" s="121"/>
      <c r="AH410" s="121"/>
      <c r="AI410" s="477"/>
      <c r="AJ410" s="477"/>
    </row>
    <row r="411" ht="14.25" customHeight="1" spans="1:36">
      <c r="A411" s="440"/>
      <c r="B411" s="440"/>
      <c r="C411" s="440"/>
      <c r="D411" s="440"/>
      <c r="E411" s="440"/>
      <c r="F411" s="440"/>
      <c r="G411" s="440"/>
      <c r="H411" s="440"/>
      <c r="I411" s="440"/>
      <c r="J411" s="440"/>
      <c r="K411" s="440"/>
      <c r="L411" s="440"/>
      <c r="M411" s="440"/>
      <c r="N411" s="440"/>
      <c r="O411" s="440"/>
      <c r="AC411" s="121"/>
      <c r="AD411" s="121"/>
      <c r="AE411" s="121"/>
      <c r="AF411" s="121"/>
      <c r="AG411" s="121"/>
      <c r="AH411" s="121"/>
      <c r="AI411" s="477"/>
      <c r="AJ411" s="477"/>
    </row>
    <row r="412" ht="14.25" customHeight="1" spans="1:36">
      <c r="A412" s="440"/>
      <c r="B412" s="440"/>
      <c r="C412" s="440"/>
      <c r="D412" s="440"/>
      <c r="E412" s="440"/>
      <c r="F412" s="440"/>
      <c r="G412" s="440"/>
      <c r="H412" s="440"/>
      <c r="I412" s="440"/>
      <c r="J412" s="440"/>
      <c r="K412" s="440"/>
      <c r="L412" s="440"/>
      <c r="M412" s="440"/>
      <c r="N412" s="440"/>
      <c r="O412" s="440"/>
      <c r="AC412" s="121"/>
      <c r="AD412" s="121"/>
      <c r="AE412" s="121"/>
      <c r="AF412" s="121"/>
      <c r="AG412" s="121"/>
      <c r="AH412" s="121"/>
      <c r="AI412" s="477"/>
      <c r="AJ412" s="477"/>
    </row>
    <row r="413" ht="14.25" customHeight="1" spans="1:36">
      <c r="A413" s="440"/>
      <c r="B413" s="440"/>
      <c r="C413" s="440"/>
      <c r="D413" s="440"/>
      <c r="E413" s="440"/>
      <c r="F413" s="440"/>
      <c r="G413" s="440"/>
      <c r="H413" s="440"/>
      <c r="I413" s="440"/>
      <c r="J413" s="440"/>
      <c r="K413" s="440"/>
      <c r="L413" s="440"/>
      <c r="M413" s="440"/>
      <c r="N413" s="440"/>
      <c r="O413" s="440"/>
      <c r="AC413" s="121"/>
      <c r="AD413" s="121"/>
      <c r="AE413" s="121"/>
      <c r="AF413" s="121"/>
      <c r="AG413" s="121"/>
      <c r="AH413" s="121"/>
      <c r="AI413" s="477"/>
      <c r="AJ413" s="477"/>
    </row>
    <row r="414" ht="14.25" customHeight="1" spans="1:36">
      <c r="A414" s="440"/>
      <c r="B414" s="440"/>
      <c r="C414" s="440"/>
      <c r="D414" s="440"/>
      <c r="E414" s="440"/>
      <c r="F414" s="440"/>
      <c r="G414" s="440"/>
      <c r="H414" s="440"/>
      <c r="I414" s="440"/>
      <c r="J414" s="440"/>
      <c r="K414" s="440"/>
      <c r="L414" s="440"/>
      <c r="M414" s="440"/>
      <c r="N414" s="440"/>
      <c r="O414" s="440"/>
      <c r="AC414" s="121"/>
      <c r="AD414" s="121"/>
      <c r="AE414" s="121"/>
      <c r="AF414" s="121"/>
      <c r="AG414" s="121"/>
      <c r="AH414" s="121"/>
      <c r="AI414" s="477"/>
      <c r="AJ414" s="477"/>
    </row>
    <row r="415" ht="14.25" customHeight="1" spans="1:36">
      <c r="A415" s="440"/>
      <c r="B415" s="440"/>
      <c r="C415" s="440"/>
      <c r="D415" s="440"/>
      <c r="E415" s="440"/>
      <c r="F415" s="440"/>
      <c r="G415" s="440"/>
      <c r="H415" s="440"/>
      <c r="I415" s="440"/>
      <c r="J415" s="440"/>
      <c r="K415" s="440"/>
      <c r="L415" s="440"/>
      <c r="M415" s="440"/>
      <c r="N415" s="440"/>
      <c r="O415" s="440"/>
      <c r="AC415" s="121"/>
      <c r="AD415" s="121"/>
      <c r="AE415" s="121"/>
      <c r="AF415" s="121"/>
      <c r="AG415" s="121"/>
      <c r="AH415" s="121"/>
      <c r="AI415" s="477"/>
      <c r="AJ415" s="477"/>
    </row>
    <row r="416" ht="14.25" customHeight="1" spans="1:36">
      <c r="A416" s="440"/>
      <c r="B416" s="440"/>
      <c r="C416" s="440"/>
      <c r="D416" s="440"/>
      <c r="E416" s="440"/>
      <c r="F416" s="440"/>
      <c r="G416" s="440"/>
      <c r="H416" s="440"/>
      <c r="I416" s="440"/>
      <c r="J416" s="440"/>
      <c r="K416" s="440"/>
      <c r="L416" s="440"/>
      <c r="M416" s="440"/>
      <c r="N416" s="440"/>
      <c r="O416" s="440"/>
      <c r="AC416" s="121"/>
      <c r="AD416" s="121"/>
      <c r="AE416" s="121"/>
      <c r="AF416" s="121"/>
      <c r="AG416" s="121"/>
      <c r="AH416" s="121"/>
      <c r="AI416" s="477"/>
      <c r="AJ416" s="477"/>
    </row>
    <row r="417" ht="14.25" customHeight="1" spans="1:36">
      <c r="A417" s="440"/>
      <c r="B417" s="440"/>
      <c r="C417" s="440"/>
      <c r="D417" s="440"/>
      <c r="E417" s="440"/>
      <c r="F417" s="440"/>
      <c r="G417" s="440"/>
      <c r="H417" s="440"/>
      <c r="I417" s="440"/>
      <c r="J417" s="440"/>
      <c r="K417" s="440"/>
      <c r="L417" s="440"/>
      <c r="M417" s="440"/>
      <c r="N417" s="440"/>
      <c r="O417" s="440"/>
      <c r="AC417" s="121"/>
      <c r="AD417" s="121"/>
      <c r="AE417" s="121"/>
      <c r="AF417" s="121"/>
      <c r="AG417" s="121"/>
      <c r="AH417" s="121"/>
      <c r="AI417" s="477"/>
      <c r="AJ417" s="477"/>
    </row>
    <row r="418" ht="14.25" customHeight="1" spans="1:36">
      <c r="A418" s="440"/>
      <c r="B418" s="440"/>
      <c r="C418" s="440"/>
      <c r="D418" s="440"/>
      <c r="E418" s="440"/>
      <c r="F418" s="440"/>
      <c r="G418" s="440"/>
      <c r="H418" s="440"/>
      <c r="I418" s="440"/>
      <c r="J418" s="440"/>
      <c r="K418" s="440"/>
      <c r="L418" s="440"/>
      <c r="M418" s="440"/>
      <c r="N418" s="440"/>
      <c r="O418" s="440"/>
      <c r="AC418" s="121"/>
      <c r="AD418" s="121"/>
      <c r="AE418" s="121"/>
      <c r="AF418" s="121"/>
      <c r="AG418" s="121"/>
      <c r="AH418" s="121"/>
      <c r="AI418" s="477"/>
      <c r="AJ418" s="477"/>
    </row>
    <row r="419" ht="14.25" customHeight="1" spans="1:36">
      <c r="A419" s="440"/>
      <c r="B419" s="440"/>
      <c r="C419" s="440"/>
      <c r="D419" s="440"/>
      <c r="E419" s="440"/>
      <c r="F419" s="440"/>
      <c r="G419" s="440"/>
      <c r="H419" s="440"/>
      <c r="I419" s="440"/>
      <c r="J419" s="440"/>
      <c r="K419" s="440"/>
      <c r="L419" s="440"/>
      <c r="M419" s="440"/>
      <c r="N419" s="440"/>
      <c r="O419" s="440"/>
      <c r="AC419" s="121"/>
      <c r="AD419" s="121"/>
      <c r="AE419" s="121"/>
      <c r="AF419" s="121"/>
      <c r="AG419" s="121"/>
      <c r="AH419" s="121"/>
      <c r="AI419" s="477"/>
      <c r="AJ419" s="477"/>
    </row>
    <row r="420" ht="14.25" customHeight="1" spans="1:36">
      <c r="A420" s="440"/>
      <c r="B420" s="440"/>
      <c r="C420" s="440"/>
      <c r="D420" s="440"/>
      <c r="E420" s="440"/>
      <c r="F420" s="440"/>
      <c r="G420" s="440"/>
      <c r="H420" s="440"/>
      <c r="I420" s="440"/>
      <c r="J420" s="440"/>
      <c r="K420" s="440"/>
      <c r="L420" s="440"/>
      <c r="M420" s="440"/>
      <c r="N420" s="440"/>
      <c r="O420" s="440"/>
      <c r="AC420" s="121"/>
      <c r="AD420" s="121"/>
      <c r="AE420" s="121"/>
      <c r="AF420" s="121"/>
      <c r="AG420" s="121"/>
      <c r="AH420" s="121"/>
      <c r="AI420" s="477"/>
      <c r="AJ420" s="477"/>
    </row>
    <row r="421" ht="14.25" customHeight="1" spans="1:36">
      <c r="A421" s="440"/>
      <c r="B421" s="440"/>
      <c r="C421" s="440"/>
      <c r="D421" s="440"/>
      <c r="E421" s="440"/>
      <c r="F421" s="440"/>
      <c r="G421" s="440"/>
      <c r="H421" s="440"/>
      <c r="I421" s="440"/>
      <c r="J421" s="440"/>
      <c r="K421" s="440"/>
      <c r="L421" s="440"/>
      <c r="M421" s="440"/>
      <c r="N421" s="440"/>
      <c r="O421" s="440"/>
      <c r="AC421" s="121"/>
      <c r="AD421" s="121"/>
      <c r="AE421" s="121"/>
      <c r="AF421" s="121"/>
      <c r="AG421" s="121"/>
      <c r="AH421" s="121"/>
      <c r="AI421" s="477"/>
      <c r="AJ421" s="477"/>
    </row>
    <row r="422" ht="14.25" customHeight="1" spans="1:36">
      <c r="A422" s="440"/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AC422" s="121"/>
      <c r="AD422" s="121"/>
      <c r="AE422" s="121"/>
      <c r="AF422" s="121"/>
      <c r="AG422" s="121"/>
      <c r="AH422" s="121"/>
      <c r="AI422" s="477"/>
      <c r="AJ422" s="477"/>
    </row>
    <row r="423" ht="14.25" customHeight="1" spans="1:36">
      <c r="A423" s="440"/>
      <c r="B423" s="440"/>
      <c r="C423" s="440"/>
      <c r="D423" s="440"/>
      <c r="E423" s="440"/>
      <c r="F423" s="440"/>
      <c r="G423" s="440"/>
      <c r="H423" s="440"/>
      <c r="I423" s="440"/>
      <c r="J423" s="440"/>
      <c r="K423" s="440"/>
      <c r="L423" s="440"/>
      <c r="M423" s="440"/>
      <c r="N423" s="440"/>
      <c r="O423" s="440"/>
      <c r="AC423" s="121"/>
      <c r="AD423" s="121"/>
      <c r="AE423" s="121"/>
      <c r="AF423" s="121"/>
      <c r="AG423" s="121"/>
      <c r="AH423" s="121"/>
      <c r="AI423" s="477"/>
      <c r="AJ423" s="477"/>
    </row>
    <row r="424" ht="14.25" customHeight="1" spans="1:36">
      <c r="A424" s="440"/>
      <c r="B424" s="440"/>
      <c r="C424" s="440"/>
      <c r="D424" s="440"/>
      <c r="E424" s="440"/>
      <c r="F424" s="440"/>
      <c r="G424" s="440"/>
      <c r="H424" s="440"/>
      <c r="I424" s="440"/>
      <c r="J424" s="440"/>
      <c r="K424" s="440"/>
      <c r="L424" s="440"/>
      <c r="M424" s="440"/>
      <c r="N424" s="440"/>
      <c r="O424" s="440"/>
      <c r="AC424" s="121"/>
      <c r="AD424" s="121"/>
      <c r="AE424" s="121"/>
      <c r="AF424" s="121"/>
      <c r="AG424" s="121"/>
      <c r="AH424" s="121"/>
      <c r="AI424" s="477"/>
      <c r="AJ424" s="477"/>
    </row>
    <row r="425" ht="14.25" customHeight="1" spans="1:36">
      <c r="A425" s="440"/>
      <c r="B425" s="440"/>
      <c r="C425" s="440"/>
      <c r="D425" s="440"/>
      <c r="E425" s="440"/>
      <c r="F425" s="440"/>
      <c r="G425" s="440"/>
      <c r="H425" s="440"/>
      <c r="I425" s="440"/>
      <c r="J425" s="440"/>
      <c r="K425" s="440"/>
      <c r="L425" s="440"/>
      <c r="M425" s="440"/>
      <c r="N425" s="440"/>
      <c r="O425" s="440"/>
      <c r="AC425" s="121"/>
      <c r="AD425" s="121"/>
      <c r="AE425" s="121"/>
      <c r="AF425" s="121"/>
      <c r="AG425" s="121"/>
      <c r="AH425" s="121"/>
      <c r="AI425" s="477"/>
      <c r="AJ425" s="477"/>
    </row>
    <row r="426" ht="14.25" customHeight="1" spans="1:36">
      <c r="A426" s="440"/>
      <c r="B426" s="440"/>
      <c r="C426" s="440"/>
      <c r="D426" s="440"/>
      <c r="E426" s="440"/>
      <c r="F426" s="440"/>
      <c r="G426" s="440"/>
      <c r="H426" s="440"/>
      <c r="I426" s="440"/>
      <c r="J426" s="440"/>
      <c r="K426" s="440"/>
      <c r="L426" s="440"/>
      <c r="M426" s="440"/>
      <c r="N426" s="440"/>
      <c r="O426" s="440"/>
      <c r="AC426" s="121"/>
      <c r="AD426" s="121"/>
      <c r="AE426" s="121"/>
      <c r="AF426" s="121"/>
      <c r="AG426" s="121"/>
      <c r="AH426" s="121"/>
      <c r="AI426" s="477"/>
      <c r="AJ426" s="477"/>
    </row>
    <row r="427" ht="14.25" customHeight="1" spans="1:36">
      <c r="A427" s="440"/>
      <c r="B427" s="440"/>
      <c r="C427" s="440"/>
      <c r="D427" s="440"/>
      <c r="E427" s="440"/>
      <c r="F427" s="440"/>
      <c r="G427" s="440"/>
      <c r="H427" s="440"/>
      <c r="I427" s="440"/>
      <c r="J427" s="440"/>
      <c r="K427" s="440"/>
      <c r="L427" s="440"/>
      <c r="M427" s="440"/>
      <c r="N427" s="440"/>
      <c r="O427" s="440"/>
      <c r="AC427" s="121"/>
      <c r="AD427" s="121"/>
      <c r="AE427" s="121"/>
      <c r="AF427" s="121"/>
      <c r="AG427" s="121"/>
      <c r="AH427" s="121"/>
      <c r="AI427" s="477"/>
      <c r="AJ427" s="477"/>
    </row>
    <row r="428" ht="14.25" customHeight="1" spans="1:36">
      <c r="A428" s="440"/>
      <c r="B428" s="440"/>
      <c r="C428" s="440"/>
      <c r="D428" s="440"/>
      <c r="E428" s="440"/>
      <c r="F428" s="440"/>
      <c r="G428" s="440"/>
      <c r="H428" s="440"/>
      <c r="I428" s="440"/>
      <c r="J428" s="440"/>
      <c r="K428" s="440"/>
      <c r="L428" s="440"/>
      <c r="M428" s="440"/>
      <c r="N428" s="440"/>
      <c r="O428" s="440"/>
      <c r="AC428" s="121"/>
      <c r="AD428" s="121"/>
      <c r="AE428" s="121"/>
      <c r="AF428" s="121"/>
      <c r="AG428" s="121"/>
      <c r="AH428" s="121"/>
      <c r="AI428" s="477"/>
      <c r="AJ428" s="477"/>
    </row>
    <row r="429" ht="14.25" customHeight="1" spans="1:36">
      <c r="A429" s="440"/>
      <c r="B429" s="440"/>
      <c r="C429" s="440"/>
      <c r="D429" s="440"/>
      <c r="E429" s="440"/>
      <c r="F429" s="440"/>
      <c r="G429" s="440"/>
      <c r="H429" s="440"/>
      <c r="I429" s="440"/>
      <c r="J429" s="440"/>
      <c r="K429" s="440"/>
      <c r="L429" s="440"/>
      <c r="M429" s="440"/>
      <c r="N429" s="440"/>
      <c r="O429" s="440"/>
      <c r="AC429" s="121"/>
      <c r="AD429" s="121"/>
      <c r="AE429" s="121"/>
      <c r="AF429" s="121"/>
      <c r="AG429" s="121"/>
      <c r="AH429" s="121"/>
      <c r="AI429" s="477"/>
      <c r="AJ429" s="477"/>
    </row>
    <row r="430" ht="14.25" customHeight="1" spans="1:36">
      <c r="A430" s="440"/>
      <c r="B430" s="440"/>
      <c r="C430" s="440"/>
      <c r="D430" s="440"/>
      <c r="E430" s="440"/>
      <c r="F430" s="440"/>
      <c r="G430" s="440"/>
      <c r="H430" s="440"/>
      <c r="I430" s="440"/>
      <c r="J430" s="440"/>
      <c r="K430" s="440"/>
      <c r="L430" s="440"/>
      <c r="M430" s="440"/>
      <c r="N430" s="440"/>
      <c r="O430" s="440"/>
      <c r="AC430" s="121"/>
      <c r="AD430" s="121"/>
      <c r="AE430" s="121"/>
      <c r="AF430" s="121"/>
      <c r="AG430" s="121"/>
      <c r="AH430" s="121"/>
      <c r="AI430" s="477"/>
      <c r="AJ430" s="477"/>
    </row>
    <row r="431" ht="14.25" customHeight="1" spans="1:36">
      <c r="A431" s="440"/>
      <c r="B431" s="440"/>
      <c r="C431" s="440"/>
      <c r="D431" s="440"/>
      <c r="E431" s="440"/>
      <c r="F431" s="440"/>
      <c r="G431" s="440"/>
      <c r="H431" s="440"/>
      <c r="I431" s="440"/>
      <c r="J431" s="440"/>
      <c r="K431" s="440"/>
      <c r="L431" s="440"/>
      <c r="M431" s="440"/>
      <c r="N431" s="440"/>
      <c r="O431" s="440"/>
      <c r="AC431" s="121"/>
      <c r="AD431" s="121"/>
      <c r="AE431" s="121"/>
      <c r="AF431" s="121"/>
      <c r="AG431" s="121"/>
      <c r="AH431" s="121"/>
      <c r="AI431" s="477"/>
      <c r="AJ431" s="477"/>
    </row>
    <row r="432" ht="14.25" customHeight="1" spans="1:36">
      <c r="A432" s="440"/>
      <c r="B432" s="440"/>
      <c r="C432" s="440"/>
      <c r="D432" s="440"/>
      <c r="E432" s="440"/>
      <c r="F432" s="440"/>
      <c r="G432" s="440"/>
      <c r="H432" s="440"/>
      <c r="I432" s="440"/>
      <c r="J432" s="440"/>
      <c r="K432" s="440"/>
      <c r="L432" s="440"/>
      <c r="M432" s="440"/>
      <c r="N432" s="440"/>
      <c r="O432" s="440"/>
      <c r="AC432" s="121"/>
      <c r="AD432" s="121"/>
      <c r="AE432" s="121"/>
      <c r="AF432" s="121"/>
      <c r="AG432" s="121"/>
      <c r="AH432" s="121"/>
      <c r="AI432" s="477"/>
      <c r="AJ432" s="477"/>
    </row>
    <row r="433" ht="14.25" customHeight="1" spans="1:36">
      <c r="A433" s="440"/>
      <c r="B433" s="440"/>
      <c r="C433" s="440"/>
      <c r="D433" s="440"/>
      <c r="E433" s="440"/>
      <c r="F433" s="440"/>
      <c r="G433" s="440"/>
      <c r="H433" s="440"/>
      <c r="I433" s="440"/>
      <c r="J433" s="440"/>
      <c r="K433" s="440"/>
      <c r="L433" s="440"/>
      <c r="M433" s="440"/>
      <c r="N433" s="440"/>
      <c r="O433" s="440"/>
      <c r="AC433" s="121"/>
      <c r="AD433" s="121"/>
      <c r="AE433" s="121"/>
      <c r="AF433" s="121"/>
      <c r="AG433" s="121"/>
      <c r="AH433" s="121"/>
      <c r="AI433" s="477"/>
      <c r="AJ433" s="477"/>
    </row>
    <row r="434" ht="14.25" customHeight="1" spans="1:36">
      <c r="A434" s="440"/>
      <c r="B434" s="440"/>
      <c r="C434" s="440"/>
      <c r="D434" s="440"/>
      <c r="E434" s="440"/>
      <c r="F434" s="440"/>
      <c r="G434" s="440"/>
      <c r="H434" s="440"/>
      <c r="I434" s="440"/>
      <c r="J434" s="440"/>
      <c r="K434" s="440"/>
      <c r="L434" s="440"/>
      <c r="M434" s="440"/>
      <c r="N434" s="440"/>
      <c r="O434" s="440"/>
      <c r="AC434" s="121"/>
      <c r="AD434" s="121"/>
      <c r="AE434" s="121"/>
      <c r="AF434" s="121"/>
      <c r="AG434" s="121"/>
      <c r="AH434" s="121"/>
      <c r="AI434" s="477"/>
      <c r="AJ434" s="477"/>
    </row>
    <row r="435" ht="14.25" customHeight="1" spans="1:36">
      <c r="A435" s="440"/>
      <c r="B435" s="440"/>
      <c r="C435" s="440"/>
      <c r="D435" s="440"/>
      <c r="E435" s="440"/>
      <c r="F435" s="440"/>
      <c r="G435" s="440"/>
      <c r="H435" s="440"/>
      <c r="I435" s="440"/>
      <c r="J435" s="440"/>
      <c r="K435" s="440"/>
      <c r="L435" s="440"/>
      <c r="M435" s="440"/>
      <c r="N435" s="440"/>
      <c r="O435" s="440"/>
      <c r="AC435" s="121"/>
      <c r="AD435" s="121"/>
      <c r="AE435" s="121"/>
      <c r="AF435" s="121"/>
      <c r="AG435" s="121"/>
      <c r="AH435" s="121"/>
      <c r="AI435" s="477"/>
      <c r="AJ435" s="477"/>
    </row>
    <row r="436" ht="14.25" customHeight="1" spans="1:36">
      <c r="A436" s="440"/>
      <c r="B436" s="440"/>
      <c r="C436" s="440"/>
      <c r="D436" s="440"/>
      <c r="E436" s="440"/>
      <c r="F436" s="440"/>
      <c r="G436" s="440"/>
      <c r="H436" s="440"/>
      <c r="I436" s="440"/>
      <c r="J436" s="440"/>
      <c r="K436" s="440"/>
      <c r="L436" s="440"/>
      <c r="M436" s="440"/>
      <c r="N436" s="440"/>
      <c r="O436" s="440"/>
      <c r="AC436" s="121"/>
      <c r="AD436" s="121"/>
      <c r="AE436" s="121"/>
      <c r="AF436" s="121"/>
      <c r="AG436" s="121"/>
      <c r="AH436" s="121"/>
      <c r="AI436" s="477"/>
      <c r="AJ436" s="477"/>
    </row>
    <row r="437" ht="14.25" customHeight="1" spans="1:36">
      <c r="A437" s="440"/>
      <c r="B437" s="440"/>
      <c r="C437" s="440"/>
      <c r="D437" s="440"/>
      <c r="E437" s="440"/>
      <c r="F437" s="440"/>
      <c r="G437" s="440"/>
      <c r="H437" s="440"/>
      <c r="I437" s="440"/>
      <c r="J437" s="440"/>
      <c r="K437" s="440"/>
      <c r="L437" s="440"/>
      <c r="M437" s="440"/>
      <c r="N437" s="440"/>
      <c r="O437" s="440"/>
      <c r="AC437" s="121"/>
      <c r="AD437" s="121"/>
      <c r="AE437" s="121"/>
      <c r="AF437" s="121"/>
      <c r="AG437" s="121"/>
      <c r="AH437" s="121"/>
      <c r="AI437" s="477"/>
      <c r="AJ437" s="477"/>
    </row>
    <row r="438" ht="14.25" customHeight="1" spans="1:36">
      <c r="A438" s="440"/>
      <c r="B438" s="440"/>
      <c r="C438" s="440"/>
      <c r="D438" s="440"/>
      <c r="E438" s="440"/>
      <c r="F438" s="440"/>
      <c r="G438" s="440"/>
      <c r="H438" s="440"/>
      <c r="I438" s="440"/>
      <c r="J438" s="440"/>
      <c r="K438" s="440"/>
      <c r="L438" s="440"/>
      <c r="M438" s="440"/>
      <c r="N438" s="440"/>
      <c r="O438" s="440"/>
      <c r="AC438" s="121"/>
      <c r="AD438" s="121"/>
      <c r="AE438" s="121"/>
      <c r="AF438" s="121"/>
      <c r="AG438" s="121"/>
      <c r="AH438" s="121"/>
      <c r="AI438" s="477"/>
      <c r="AJ438" s="477"/>
    </row>
    <row r="439" ht="14.25" customHeight="1" spans="1:36">
      <c r="A439" s="440"/>
      <c r="B439" s="440"/>
      <c r="C439" s="440"/>
      <c r="D439" s="440"/>
      <c r="E439" s="440"/>
      <c r="F439" s="440"/>
      <c r="G439" s="440"/>
      <c r="H439" s="440"/>
      <c r="I439" s="440"/>
      <c r="J439" s="440"/>
      <c r="K439" s="440"/>
      <c r="L439" s="440"/>
      <c r="M439" s="440"/>
      <c r="N439" s="440"/>
      <c r="O439" s="440"/>
      <c r="AC439" s="121"/>
      <c r="AD439" s="121"/>
      <c r="AE439" s="121"/>
      <c r="AF439" s="121"/>
      <c r="AG439" s="121"/>
      <c r="AH439" s="121"/>
      <c r="AI439" s="477"/>
      <c r="AJ439" s="477"/>
    </row>
    <row r="440" ht="14.25" customHeight="1" spans="1:36">
      <c r="A440" s="440"/>
      <c r="B440" s="440"/>
      <c r="C440" s="440"/>
      <c r="D440" s="440"/>
      <c r="E440" s="440"/>
      <c r="F440" s="440"/>
      <c r="G440" s="440"/>
      <c r="H440" s="440"/>
      <c r="I440" s="440"/>
      <c r="J440" s="440"/>
      <c r="K440" s="440"/>
      <c r="L440" s="440"/>
      <c r="M440" s="440"/>
      <c r="N440" s="440"/>
      <c r="O440" s="440"/>
      <c r="AC440" s="121"/>
      <c r="AD440" s="121"/>
      <c r="AE440" s="121"/>
      <c r="AF440" s="121"/>
      <c r="AG440" s="121"/>
      <c r="AH440" s="121"/>
      <c r="AI440" s="477"/>
      <c r="AJ440" s="477"/>
    </row>
    <row r="441" ht="14.25" customHeight="1" spans="1:36">
      <c r="A441" s="440"/>
      <c r="B441" s="440"/>
      <c r="C441" s="440"/>
      <c r="D441" s="440"/>
      <c r="E441" s="440"/>
      <c r="F441" s="440"/>
      <c r="G441" s="440"/>
      <c r="H441" s="440"/>
      <c r="I441" s="440"/>
      <c r="J441" s="440"/>
      <c r="K441" s="440"/>
      <c r="L441" s="440"/>
      <c r="M441" s="440"/>
      <c r="N441" s="440"/>
      <c r="O441" s="440"/>
      <c r="AC441" s="121"/>
      <c r="AD441" s="121"/>
      <c r="AE441" s="121"/>
      <c r="AF441" s="121"/>
      <c r="AG441" s="121"/>
      <c r="AH441" s="121"/>
      <c r="AI441" s="477"/>
      <c r="AJ441" s="477"/>
    </row>
    <row r="442" ht="14.25" customHeight="1" spans="1:36">
      <c r="A442" s="440"/>
      <c r="B442" s="440"/>
      <c r="C442" s="440"/>
      <c r="D442" s="440"/>
      <c r="E442" s="440"/>
      <c r="F442" s="440"/>
      <c r="G442" s="440"/>
      <c r="H442" s="440"/>
      <c r="I442" s="440"/>
      <c r="J442" s="440"/>
      <c r="K442" s="440"/>
      <c r="L442" s="440"/>
      <c r="M442" s="440"/>
      <c r="N442" s="440"/>
      <c r="O442" s="440"/>
      <c r="AC442" s="121"/>
      <c r="AD442" s="121"/>
      <c r="AE442" s="121"/>
      <c r="AF442" s="121"/>
      <c r="AG442" s="121"/>
      <c r="AH442" s="121"/>
      <c r="AI442" s="477"/>
      <c r="AJ442" s="477"/>
    </row>
    <row r="443" ht="14.25" customHeight="1" spans="1:36">
      <c r="A443" s="440"/>
      <c r="B443" s="440"/>
      <c r="C443" s="440"/>
      <c r="D443" s="440"/>
      <c r="E443" s="440"/>
      <c r="F443" s="440"/>
      <c r="G443" s="440"/>
      <c r="H443" s="440"/>
      <c r="I443" s="440"/>
      <c r="J443" s="440"/>
      <c r="K443" s="440"/>
      <c r="L443" s="440"/>
      <c r="M443" s="440"/>
      <c r="N443" s="440"/>
      <c r="O443" s="440"/>
      <c r="AC443" s="121"/>
      <c r="AD443" s="121"/>
      <c r="AE443" s="121"/>
      <c r="AF443" s="121"/>
      <c r="AG443" s="121"/>
      <c r="AH443" s="121"/>
      <c r="AI443" s="477"/>
      <c r="AJ443" s="477"/>
    </row>
    <row r="444" ht="14.25" customHeight="1" spans="1:36">
      <c r="A444" s="440"/>
      <c r="B444" s="440"/>
      <c r="C444" s="440"/>
      <c r="D444" s="440"/>
      <c r="E444" s="440"/>
      <c r="F444" s="440"/>
      <c r="G444" s="440"/>
      <c r="H444" s="440"/>
      <c r="I444" s="440"/>
      <c r="J444" s="440"/>
      <c r="K444" s="440"/>
      <c r="L444" s="440"/>
      <c r="M444" s="440"/>
      <c r="N444" s="440"/>
      <c r="O444" s="440"/>
      <c r="AC444" s="121"/>
      <c r="AD444" s="121"/>
      <c r="AE444" s="121"/>
      <c r="AF444" s="121"/>
      <c r="AG444" s="121"/>
      <c r="AH444" s="121"/>
      <c r="AI444" s="477"/>
      <c r="AJ444" s="477"/>
    </row>
    <row r="445" ht="14.25" customHeight="1" spans="1:36">
      <c r="A445" s="440"/>
      <c r="B445" s="440"/>
      <c r="C445" s="440"/>
      <c r="D445" s="440"/>
      <c r="E445" s="440"/>
      <c r="F445" s="440"/>
      <c r="G445" s="440"/>
      <c r="H445" s="440"/>
      <c r="I445" s="440"/>
      <c r="J445" s="440"/>
      <c r="K445" s="440"/>
      <c r="L445" s="440"/>
      <c r="M445" s="440"/>
      <c r="N445" s="440"/>
      <c r="O445" s="440"/>
      <c r="AC445" s="121"/>
      <c r="AD445" s="121"/>
      <c r="AE445" s="121"/>
      <c r="AF445" s="121"/>
      <c r="AG445" s="121"/>
      <c r="AH445" s="121"/>
      <c r="AI445" s="477"/>
      <c r="AJ445" s="477"/>
    </row>
    <row r="446" ht="14.25" customHeight="1" spans="1:36">
      <c r="A446" s="440"/>
      <c r="B446" s="440"/>
      <c r="C446" s="440"/>
      <c r="D446" s="440"/>
      <c r="E446" s="440"/>
      <c r="F446" s="440"/>
      <c r="G446" s="440"/>
      <c r="H446" s="440"/>
      <c r="I446" s="440"/>
      <c r="J446" s="440"/>
      <c r="K446" s="440"/>
      <c r="L446" s="440"/>
      <c r="M446" s="440"/>
      <c r="N446" s="440"/>
      <c r="O446" s="440"/>
      <c r="AC446" s="121"/>
      <c r="AD446" s="121"/>
      <c r="AE446" s="121"/>
      <c r="AF446" s="121"/>
      <c r="AG446" s="121"/>
      <c r="AH446" s="121"/>
      <c r="AI446" s="477"/>
      <c r="AJ446" s="477"/>
    </row>
    <row r="447" ht="14.25" customHeight="1" spans="1:36">
      <c r="A447" s="440"/>
      <c r="B447" s="440"/>
      <c r="C447" s="440"/>
      <c r="D447" s="440"/>
      <c r="E447" s="440"/>
      <c r="F447" s="440"/>
      <c r="G447" s="440"/>
      <c r="H447" s="440"/>
      <c r="I447" s="440"/>
      <c r="J447" s="440"/>
      <c r="K447" s="440"/>
      <c r="L447" s="440"/>
      <c r="M447" s="440"/>
      <c r="N447" s="440"/>
      <c r="O447" s="440"/>
      <c r="AC447" s="121"/>
      <c r="AD447" s="121"/>
      <c r="AE447" s="121"/>
      <c r="AF447" s="121"/>
      <c r="AG447" s="121"/>
      <c r="AH447" s="121"/>
      <c r="AI447" s="477"/>
      <c r="AJ447" s="477"/>
    </row>
    <row r="448" ht="14.25" customHeight="1" spans="1:36">
      <c r="A448" s="440"/>
      <c r="B448" s="440"/>
      <c r="C448" s="440"/>
      <c r="D448" s="440"/>
      <c r="E448" s="440"/>
      <c r="F448" s="440"/>
      <c r="G448" s="440"/>
      <c r="H448" s="440"/>
      <c r="I448" s="440"/>
      <c r="J448" s="440"/>
      <c r="K448" s="440"/>
      <c r="L448" s="440"/>
      <c r="M448" s="440"/>
      <c r="N448" s="440"/>
      <c r="O448" s="440"/>
      <c r="AC448" s="121"/>
      <c r="AD448" s="121"/>
      <c r="AE448" s="121"/>
      <c r="AF448" s="121"/>
      <c r="AG448" s="121"/>
      <c r="AH448" s="121"/>
      <c r="AI448" s="477"/>
      <c r="AJ448" s="477"/>
    </row>
    <row r="449" ht="14.25" customHeight="1" spans="1:36">
      <c r="A449" s="440"/>
      <c r="B449" s="440"/>
      <c r="C449" s="440"/>
      <c r="D449" s="440"/>
      <c r="E449" s="440"/>
      <c r="F449" s="440"/>
      <c r="G449" s="440"/>
      <c r="H449" s="440"/>
      <c r="I449" s="440"/>
      <c r="J449" s="440"/>
      <c r="K449" s="440"/>
      <c r="L449" s="440"/>
      <c r="M449" s="440"/>
      <c r="N449" s="440"/>
      <c r="O449" s="440"/>
      <c r="AC449" s="121"/>
      <c r="AD449" s="121"/>
      <c r="AE449" s="121"/>
      <c r="AF449" s="121"/>
      <c r="AG449" s="121"/>
      <c r="AH449" s="121"/>
      <c r="AI449" s="477"/>
      <c r="AJ449" s="477"/>
    </row>
    <row r="450" ht="14.25" customHeight="1" spans="1:36">
      <c r="A450" s="440"/>
      <c r="B450" s="440"/>
      <c r="C450" s="440"/>
      <c r="D450" s="440"/>
      <c r="E450" s="440"/>
      <c r="F450" s="440"/>
      <c r="G450" s="440"/>
      <c r="H450" s="440"/>
      <c r="I450" s="440"/>
      <c r="J450" s="440"/>
      <c r="K450" s="440"/>
      <c r="L450" s="440"/>
      <c r="M450" s="440"/>
      <c r="N450" s="440"/>
      <c r="O450" s="440"/>
      <c r="AC450" s="121"/>
      <c r="AD450" s="121"/>
      <c r="AE450" s="121"/>
      <c r="AF450" s="121"/>
      <c r="AG450" s="121"/>
      <c r="AH450" s="121"/>
      <c r="AI450" s="477"/>
      <c r="AJ450" s="477"/>
    </row>
    <row r="451" ht="14.25" customHeight="1" spans="1:36">
      <c r="A451" s="440"/>
      <c r="B451" s="440"/>
      <c r="C451" s="440"/>
      <c r="D451" s="440"/>
      <c r="E451" s="440"/>
      <c r="F451" s="440"/>
      <c r="G451" s="440"/>
      <c r="H451" s="440"/>
      <c r="I451" s="440"/>
      <c r="J451" s="440"/>
      <c r="K451" s="440"/>
      <c r="L451" s="440"/>
      <c r="M451" s="440"/>
      <c r="N451" s="440"/>
      <c r="O451" s="440"/>
      <c r="AC451" s="121"/>
      <c r="AD451" s="121"/>
      <c r="AE451" s="121"/>
      <c r="AF451" s="121"/>
      <c r="AG451" s="121"/>
      <c r="AH451" s="121"/>
      <c r="AI451" s="477"/>
      <c r="AJ451" s="477"/>
    </row>
    <row r="452" ht="14.25" customHeight="1" spans="1:36">
      <c r="A452" s="440"/>
      <c r="B452" s="440"/>
      <c r="C452" s="440"/>
      <c r="D452" s="440"/>
      <c r="E452" s="440"/>
      <c r="F452" s="440"/>
      <c r="G452" s="440"/>
      <c r="H452" s="440"/>
      <c r="I452" s="440"/>
      <c r="J452" s="440"/>
      <c r="K452" s="440"/>
      <c r="L452" s="440"/>
      <c r="M452" s="440"/>
      <c r="N452" s="440"/>
      <c r="O452" s="440"/>
      <c r="AC452" s="121"/>
      <c r="AD452" s="121"/>
      <c r="AE452" s="121"/>
      <c r="AF452" s="121"/>
      <c r="AG452" s="121"/>
      <c r="AH452" s="121"/>
      <c r="AI452" s="477"/>
      <c r="AJ452" s="477"/>
    </row>
    <row r="453" ht="14.25" customHeight="1" spans="1:36">
      <c r="A453" s="440"/>
      <c r="B453" s="440"/>
      <c r="C453" s="440"/>
      <c r="D453" s="440"/>
      <c r="E453" s="440"/>
      <c r="F453" s="440"/>
      <c r="G453" s="440"/>
      <c r="H453" s="440"/>
      <c r="I453" s="440"/>
      <c r="J453" s="440"/>
      <c r="K453" s="440"/>
      <c r="L453" s="440"/>
      <c r="M453" s="440"/>
      <c r="N453" s="440"/>
      <c r="O453" s="440"/>
      <c r="AC453" s="121"/>
      <c r="AD453" s="121"/>
      <c r="AE453" s="121"/>
      <c r="AF453" s="121"/>
      <c r="AG453" s="121"/>
      <c r="AH453" s="121"/>
      <c r="AI453" s="477"/>
      <c r="AJ453" s="477"/>
    </row>
    <row r="454" ht="14.25" customHeight="1" spans="1:36">
      <c r="A454" s="440"/>
      <c r="B454" s="440"/>
      <c r="C454" s="440"/>
      <c r="D454" s="440"/>
      <c r="E454" s="440"/>
      <c r="F454" s="440"/>
      <c r="G454" s="440"/>
      <c r="H454" s="440"/>
      <c r="I454" s="440"/>
      <c r="J454" s="440"/>
      <c r="K454" s="440"/>
      <c r="L454" s="440"/>
      <c r="M454" s="440"/>
      <c r="N454" s="440"/>
      <c r="O454" s="440"/>
      <c r="AC454" s="121"/>
      <c r="AD454" s="121"/>
      <c r="AE454" s="121"/>
      <c r="AF454" s="121"/>
      <c r="AG454" s="121"/>
      <c r="AH454" s="121"/>
      <c r="AI454" s="477"/>
      <c r="AJ454" s="477"/>
    </row>
    <row r="455" ht="14.25" customHeight="1" spans="1:36">
      <c r="A455" s="440"/>
      <c r="B455" s="440"/>
      <c r="C455" s="440"/>
      <c r="D455" s="440"/>
      <c r="E455" s="440"/>
      <c r="F455" s="440"/>
      <c r="G455" s="440"/>
      <c r="H455" s="440"/>
      <c r="I455" s="440"/>
      <c r="J455" s="440"/>
      <c r="K455" s="440"/>
      <c r="L455" s="440"/>
      <c r="M455" s="440"/>
      <c r="N455" s="440"/>
      <c r="O455" s="440"/>
      <c r="AC455" s="121"/>
      <c r="AD455" s="121"/>
      <c r="AE455" s="121"/>
      <c r="AF455" s="121"/>
      <c r="AG455" s="121"/>
      <c r="AH455" s="121"/>
      <c r="AI455" s="477"/>
      <c r="AJ455" s="477"/>
    </row>
    <row r="456" ht="14.25" customHeight="1" spans="1:36">
      <c r="A456" s="440"/>
      <c r="B456" s="440"/>
      <c r="C456" s="440"/>
      <c r="D456" s="440"/>
      <c r="E456" s="440"/>
      <c r="F456" s="440"/>
      <c r="G456" s="440"/>
      <c r="H456" s="440"/>
      <c r="I456" s="440"/>
      <c r="J456" s="440"/>
      <c r="K456" s="440"/>
      <c r="L456" s="440"/>
      <c r="M456" s="440"/>
      <c r="N456" s="440"/>
      <c r="O456" s="440"/>
      <c r="AC456" s="121"/>
      <c r="AD456" s="121"/>
      <c r="AE456" s="121"/>
      <c r="AF456" s="121"/>
      <c r="AG456" s="121"/>
      <c r="AH456" s="121"/>
      <c r="AI456" s="477"/>
      <c r="AJ456" s="477"/>
    </row>
    <row r="457" ht="14.25" customHeight="1" spans="1:36">
      <c r="A457" s="440"/>
      <c r="B457" s="440"/>
      <c r="C457" s="440"/>
      <c r="D457" s="440"/>
      <c r="E457" s="440"/>
      <c r="F457" s="440"/>
      <c r="G457" s="440"/>
      <c r="H457" s="440"/>
      <c r="I457" s="440"/>
      <c r="J457" s="440"/>
      <c r="K457" s="440"/>
      <c r="L457" s="440"/>
      <c r="M457" s="440"/>
      <c r="N457" s="440"/>
      <c r="O457" s="440"/>
      <c r="AC457" s="121"/>
      <c r="AD457" s="121"/>
      <c r="AE457" s="121"/>
      <c r="AF457" s="121"/>
      <c r="AG457" s="121"/>
      <c r="AH457" s="121"/>
      <c r="AI457" s="477"/>
      <c r="AJ457" s="477"/>
    </row>
    <row r="458" ht="14.25" customHeight="1" spans="1:36">
      <c r="A458" s="440"/>
      <c r="B458" s="440"/>
      <c r="C458" s="440"/>
      <c r="D458" s="440"/>
      <c r="E458" s="440"/>
      <c r="F458" s="440"/>
      <c r="G458" s="440"/>
      <c r="H458" s="440"/>
      <c r="I458" s="440"/>
      <c r="J458" s="440"/>
      <c r="K458" s="440"/>
      <c r="L458" s="440"/>
      <c r="M458" s="440"/>
      <c r="N458" s="440"/>
      <c r="O458" s="440"/>
      <c r="AC458" s="121"/>
      <c r="AD458" s="121"/>
      <c r="AE458" s="121"/>
      <c r="AF458" s="121"/>
      <c r="AG458" s="121"/>
      <c r="AH458" s="121"/>
      <c r="AI458" s="477"/>
      <c r="AJ458" s="477"/>
    </row>
    <row r="459" ht="14.25" customHeight="1" spans="1:36">
      <c r="A459" s="440"/>
      <c r="B459" s="440"/>
      <c r="C459" s="440"/>
      <c r="D459" s="440"/>
      <c r="E459" s="440"/>
      <c r="F459" s="440"/>
      <c r="G459" s="440"/>
      <c r="H459" s="440"/>
      <c r="I459" s="440"/>
      <c r="J459" s="440"/>
      <c r="K459" s="440"/>
      <c r="L459" s="440"/>
      <c r="M459" s="440"/>
      <c r="N459" s="440"/>
      <c r="O459" s="440"/>
      <c r="AC459" s="121"/>
      <c r="AD459" s="121"/>
      <c r="AE459" s="121"/>
      <c r="AF459" s="121"/>
      <c r="AG459" s="121"/>
      <c r="AH459" s="121"/>
      <c r="AI459" s="477"/>
      <c r="AJ459" s="477"/>
    </row>
    <row r="460" ht="14.25" customHeight="1" spans="1:36">
      <c r="A460" s="440"/>
      <c r="B460" s="440"/>
      <c r="C460" s="440"/>
      <c r="D460" s="440"/>
      <c r="E460" s="440"/>
      <c r="F460" s="440"/>
      <c r="G460" s="440"/>
      <c r="H460" s="440"/>
      <c r="I460" s="440"/>
      <c r="J460" s="440"/>
      <c r="K460" s="440"/>
      <c r="L460" s="440"/>
      <c r="M460" s="440"/>
      <c r="N460" s="440"/>
      <c r="O460" s="440"/>
      <c r="AC460" s="121"/>
      <c r="AD460" s="121"/>
      <c r="AE460" s="121"/>
      <c r="AF460" s="121"/>
      <c r="AG460" s="121"/>
      <c r="AH460" s="121"/>
      <c r="AI460" s="477"/>
      <c r="AJ460" s="477"/>
    </row>
    <row r="461" ht="14.25" customHeight="1" spans="1:36">
      <c r="A461" s="440"/>
      <c r="B461" s="440"/>
      <c r="C461" s="440"/>
      <c r="D461" s="440"/>
      <c r="E461" s="440"/>
      <c r="F461" s="440"/>
      <c r="G461" s="440"/>
      <c r="H461" s="440"/>
      <c r="I461" s="440"/>
      <c r="J461" s="440"/>
      <c r="K461" s="440"/>
      <c r="L461" s="440"/>
      <c r="M461" s="440"/>
      <c r="N461" s="440"/>
      <c r="O461" s="440"/>
      <c r="AC461" s="121"/>
      <c r="AD461" s="121"/>
      <c r="AE461" s="121"/>
      <c r="AF461" s="121"/>
      <c r="AG461" s="121"/>
      <c r="AH461" s="121"/>
      <c r="AI461" s="477"/>
      <c r="AJ461" s="477"/>
    </row>
    <row r="462" ht="14.25" customHeight="1" spans="1:36">
      <c r="A462" s="440"/>
      <c r="B462" s="440"/>
      <c r="C462" s="440"/>
      <c r="D462" s="440"/>
      <c r="E462" s="440"/>
      <c r="F462" s="440"/>
      <c r="G462" s="440"/>
      <c r="H462" s="440"/>
      <c r="I462" s="440"/>
      <c r="J462" s="440"/>
      <c r="K462" s="440"/>
      <c r="L462" s="440"/>
      <c r="M462" s="440"/>
      <c r="N462" s="440"/>
      <c r="O462" s="440"/>
      <c r="AC462" s="121"/>
      <c r="AD462" s="121"/>
      <c r="AE462" s="121"/>
      <c r="AF462" s="121"/>
      <c r="AG462" s="121"/>
      <c r="AH462" s="121"/>
      <c r="AI462" s="477"/>
      <c r="AJ462" s="477"/>
    </row>
    <row r="463" ht="14.25" customHeight="1" spans="1:36">
      <c r="A463" s="440"/>
      <c r="B463" s="440"/>
      <c r="C463" s="440"/>
      <c r="D463" s="440"/>
      <c r="E463" s="440"/>
      <c r="F463" s="440"/>
      <c r="G463" s="440"/>
      <c r="H463" s="440"/>
      <c r="I463" s="440"/>
      <c r="J463" s="440"/>
      <c r="K463" s="440"/>
      <c r="L463" s="440"/>
      <c r="M463" s="440"/>
      <c r="N463" s="440"/>
      <c r="O463" s="440"/>
      <c r="AC463" s="121"/>
      <c r="AD463" s="121"/>
      <c r="AE463" s="121"/>
      <c r="AF463" s="121"/>
      <c r="AG463" s="121"/>
      <c r="AH463" s="121"/>
      <c r="AI463" s="477"/>
      <c r="AJ463" s="477"/>
    </row>
    <row r="464" ht="14.25" customHeight="1" spans="1:36">
      <c r="A464" s="440"/>
      <c r="B464" s="440"/>
      <c r="C464" s="440"/>
      <c r="D464" s="440"/>
      <c r="E464" s="440"/>
      <c r="F464" s="440"/>
      <c r="G464" s="440"/>
      <c r="H464" s="440"/>
      <c r="I464" s="440"/>
      <c r="J464" s="440"/>
      <c r="K464" s="440"/>
      <c r="L464" s="440"/>
      <c r="M464" s="440"/>
      <c r="N464" s="440"/>
      <c r="O464" s="440"/>
      <c r="AC464" s="121"/>
      <c r="AD464" s="121"/>
      <c r="AE464" s="121"/>
      <c r="AF464" s="121"/>
      <c r="AG464" s="121"/>
      <c r="AH464" s="121"/>
      <c r="AI464" s="477"/>
      <c r="AJ464" s="477"/>
    </row>
    <row r="465" ht="14.25" customHeight="1" spans="1:36">
      <c r="A465" s="440"/>
      <c r="B465" s="440"/>
      <c r="C465" s="440"/>
      <c r="D465" s="440"/>
      <c r="E465" s="440"/>
      <c r="F465" s="440"/>
      <c r="G465" s="440"/>
      <c r="H465" s="440"/>
      <c r="I465" s="440"/>
      <c r="J465" s="440"/>
      <c r="K465" s="440"/>
      <c r="L465" s="440"/>
      <c r="M465" s="440"/>
      <c r="N465" s="440"/>
      <c r="O465" s="440"/>
      <c r="AC465" s="121"/>
      <c r="AD465" s="121"/>
      <c r="AE465" s="121"/>
      <c r="AF465" s="121"/>
      <c r="AG465" s="121"/>
      <c r="AH465" s="121"/>
      <c r="AI465" s="477"/>
      <c r="AJ465" s="477"/>
    </row>
    <row r="466" ht="14.25" customHeight="1" spans="1:36">
      <c r="A466" s="440"/>
      <c r="B466" s="440"/>
      <c r="C466" s="440"/>
      <c r="D466" s="440"/>
      <c r="E466" s="440"/>
      <c r="F466" s="440"/>
      <c r="G466" s="440"/>
      <c r="H466" s="440"/>
      <c r="I466" s="440"/>
      <c r="J466" s="440"/>
      <c r="K466" s="440"/>
      <c r="L466" s="440"/>
      <c r="M466" s="440"/>
      <c r="N466" s="440"/>
      <c r="O466" s="440"/>
      <c r="AC466" s="121"/>
      <c r="AD466" s="121"/>
      <c r="AE466" s="121"/>
      <c r="AF466" s="121"/>
      <c r="AG466" s="121"/>
      <c r="AH466" s="121"/>
      <c r="AI466" s="477"/>
      <c r="AJ466" s="477"/>
    </row>
    <row r="467" ht="14.25" customHeight="1" spans="1:36">
      <c r="A467" s="440"/>
      <c r="B467" s="440"/>
      <c r="C467" s="440"/>
      <c r="D467" s="440"/>
      <c r="E467" s="440"/>
      <c r="F467" s="440"/>
      <c r="G467" s="440"/>
      <c r="H467" s="440"/>
      <c r="I467" s="440"/>
      <c r="J467" s="440"/>
      <c r="K467" s="440"/>
      <c r="L467" s="440"/>
      <c r="M467" s="440"/>
      <c r="N467" s="440"/>
      <c r="O467" s="440"/>
      <c r="AC467" s="121"/>
      <c r="AD467" s="121"/>
      <c r="AE467" s="121"/>
      <c r="AF467" s="121"/>
      <c r="AG467" s="121"/>
      <c r="AH467" s="121"/>
      <c r="AI467" s="477"/>
      <c r="AJ467" s="477"/>
    </row>
    <row r="468" ht="14.25" customHeight="1" spans="1:36">
      <c r="A468" s="440"/>
      <c r="B468" s="440"/>
      <c r="C468" s="440"/>
      <c r="D468" s="440"/>
      <c r="E468" s="440"/>
      <c r="F468" s="440"/>
      <c r="G468" s="440"/>
      <c r="H468" s="440"/>
      <c r="I468" s="440"/>
      <c r="J468" s="440"/>
      <c r="K468" s="440"/>
      <c r="L468" s="440"/>
      <c r="M468" s="440"/>
      <c r="N468" s="440"/>
      <c r="O468" s="440"/>
      <c r="AC468" s="121"/>
      <c r="AD468" s="121"/>
      <c r="AE468" s="121"/>
      <c r="AF468" s="121"/>
      <c r="AG468" s="121"/>
      <c r="AH468" s="121"/>
      <c r="AI468" s="477"/>
      <c r="AJ468" s="477"/>
    </row>
    <row r="469" ht="14.25" customHeight="1" spans="1:36">
      <c r="A469" s="440"/>
      <c r="B469" s="440"/>
      <c r="C469" s="440"/>
      <c r="D469" s="440"/>
      <c r="E469" s="440"/>
      <c r="F469" s="440"/>
      <c r="G469" s="440"/>
      <c r="H469" s="440"/>
      <c r="I469" s="440"/>
      <c r="J469" s="440"/>
      <c r="K469" s="440"/>
      <c r="L469" s="440"/>
      <c r="M469" s="440"/>
      <c r="N469" s="440"/>
      <c r="O469" s="440"/>
      <c r="AC469" s="121"/>
      <c r="AD469" s="121"/>
      <c r="AE469" s="121"/>
      <c r="AF469" s="121"/>
      <c r="AG469" s="121"/>
      <c r="AH469" s="121"/>
      <c r="AI469" s="477"/>
      <c r="AJ469" s="477"/>
    </row>
    <row r="470" ht="14.25" customHeight="1" spans="1:36">
      <c r="A470" s="440"/>
      <c r="B470" s="440"/>
      <c r="C470" s="440"/>
      <c r="D470" s="440"/>
      <c r="E470" s="440"/>
      <c r="F470" s="440"/>
      <c r="G470" s="440"/>
      <c r="H470" s="440"/>
      <c r="I470" s="440"/>
      <c r="J470" s="440"/>
      <c r="K470" s="440"/>
      <c r="L470" s="440"/>
      <c r="M470" s="440"/>
      <c r="N470" s="440"/>
      <c r="O470" s="440"/>
      <c r="AC470" s="121"/>
      <c r="AD470" s="121"/>
      <c r="AE470" s="121"/>
      <c r="AF470" s="121"/>
      <c r="AG470" s="121"/>
      <c r="AH470" s="121"/>
      <c r="AI470" s="477"/>
      <c r="AJ470" s="477"/>
    </row>
    <row r="471" ht="14.25" customHeight="1" spans="1:36">
      <c r="A471" s="440"/>
      <c r="B471" s="440"/>
      <c r="C471" s="440"/>
      <c r="D471" s="440"/>
      <c r="E471" s="440"/>
      <c r="F471" s="440"/>
      <c r="G471" s="440"/>
      <c r="H471" s="440"/>
      <c r="I471" s="440"/>
      <c r="J471" s="440"/>
      <c r="K471" s="440"/>
      <c r="L471" s="440"/>
      <c r="M471" s="440"/>
      <c r="N471" s="440"/>
      <c r="O471" s="440"/>
      <c r="AC471" s="121"/>
      <c r="AD471" s="121"/>
      <c r="AE471" s="121"/>
      <c r="AF471" s="121"/>
      <c r="AG471" s="121"/>
      <c r="AH471" s="121"/>
      <c r="AI471" s="477"/>
      <c r="AJ471" s="477"/>
    </row>
    <row r="472" ht="14.25" customHeight="1" spans="1:36">
      <c r="A472" s="440"/>
      <c r="B472" s="440"/>
      <c r="C472" s="440"/>
      <c r="D472" s="440"/>
      <c r="E472" s="440"/>
      <c r="F472" s="440"/>
      <c r="G472" s="440"/>
      <c r="H472" s="440"/>
      <c r="I472" s="440"/>
      <c r="J472" s="440"/>
      <c r="K472" s="440"/>
      <c r="L472" s="440"/>
      <c r="M472" s="440"/>
      <c r="N472" s="440"/>
      <c r="O472" s="440"/>
      <c r="AC472" s="121"/>
      <c r="AD472" s="121"/>
      <c r="AE472" s="121"/>
      <c r="AF472" s="121"/>
      <c r="AG472" s="121"/>
      <c r="AH472" s="121"/>
      <c r="AI472" s="477"/>
      <c r="AJ472" s="477"/>
    </row>
    <row r="473" ht="14.25" customHeight="1" spans="1:36">
      <c r="A473" s="440"/>
      <c r="B473" s="440"/>
      <c r="C473" s="440"/>
      <c r="D473" s="440"/>
      <c r="E473" s="440"/>
      <c r="F473" s="440"/>
      <c r="G473" s="440"/>
      <c r="H473" s="440"/>
      <c r="I473" s="440"/>
      <c r="J473" s="440"/>
      <c r="K473" s="440"/>
      <c r="L473" s="440"/>
      <c r="M473" s="440"/>
      <c r="N473" s="440"/>
      <c r="O473" s="440"/>
      <c r="AC473" s="121"/>
      <c r="AD473" s="121"/>
      <c r="AE473" s="121"/>
      <c r="AF473" s="121"/>
      <c r="AG473" s="121"/>
      <c r="AH473" s="121"/>
      <c r="AI473" s="477"/>
      <c r="AJ473" s="477"/>
    </row>
    <row r="474" ht="14.25" customHeight="1" spans="1:36">
      <c r="A474" s="440"/>
      <c r="B474" s="440"/>
      <c r="C474" s="440"/>
      <c r="D474" s="440"/>
      <c r="E474" s="440"/>
      <c r="F474" s="440"/>
      <c r="G474" s="440"/>
      <c r="H474" s="440"/>
      <c r="I474" s="440"/>
      <c r="J474" s="440"/>
      <c r="K474" s="440"/>
      <c r="L474" s="440"/>
      <c r="M474" s="440"/>
      <c r="N474" s="440"/>
      <c r="O474" s="440"/>
      <c r="AC474" s="121"/>
      <c r="AD474" s="121"/>
      <c r="AE474" s="121"/>
      <c r="AF474" s="121"/>
      <c r="AG474" s="121"/>
      <c r="AH474" s="121"/>
      <c r="AI474" s="477"/>
      <c r="AJ474" s="477"/>
    </row>
    <row r="475" ht="14.25" customHeight="1" spans="1:36">
      <c r="A475" s="440"/>
      <c r="B475" s="440"/>
      <c r="C475" s="440"/>
      <c r="D475" s="440"/>
      <c r="E475" s="440"/>
      <c r="F475" s="440"/>
      <c r="G475" s="440"/>
      <c r="H475" s="440"/>
      <c r="I475" s="440"/>
      <c r="J475" s="440"/>
      <c r="K475" s="440"/>
      <c r="L475" s="440"/>
      <c r="M475" s="440"/>
      <c r="N475" s="440"/>
      <c r="O475" s="440"/>
      <c r="AC475" s="121"/>
      <c r="AD475" s="121"/>
      <c r="AE475" s="121"/>
      <c r="AF475" s="121"/>
      <c r="AG475" s="121"/>
      <c r="AH475" s="121"/>
      <c r="AI475" s="477"/>
      <c r="AJ475" s="477"/>
    </row>
    <row r="476" ht="14.25" customHeight="1" spans="1:36">
      <c r="A476" s="440"/>
      <c r="B476" s="440"/>
      <c r="C476" s="440"/>
      <c r="D476" s="440"/>
      <c r="E476" s="440"/>
      <c r="F476" s="440"/>
      <c r="G476" s="440"/>
      <c r="H476" s="440"/>
      <c r="I476" s="440"/>
      <c r="J476" s="440"/>
      <c r="K476" s="440"/>
      <c r="L476" s="440"/>
      <c r="M476" s="440"/>
      <c r="N476" s="440"/>
      <c r="O476" s="440"/>
      <c r="AC476" s="121"/>
      <c r="AD476" s="121"/>
      <c r="AE476" s="121"/>
      <c r="AF476" s="121"/>
      <c r="AG476" s="121"/>
      <c r="AH476" s="121"/>
      <c r="AI476" s="477"/>
      <c r="AJ476" s="477"/>
    </row>
    <row r="477" ht="14.25" customHeight="1" spans="1:36">
      <c r="A477" s="440"/>
      <c r="B477" s="440"/>
      <c r="C477" s="440"/>
      <c r="D477" s="440"/>
      <c r="E477" s="440"/>
      <c r="F477" s="440"/>
      <c r="G477" s="440"/>
      <c r="H477" s="440"/>
      <c r="I477" s="440"/>
      <c r="J477" s="440"/>
      <c r="K477" s="440"/>
      <c r="L477" s="440"/>
      <c r="M477" s="440"/>
      <c r="N477" s="440"/>
      <c r="O477" s="440"/>
      <c r="AC477" s="121"/>
      <c r="AD477" s="121"/>
      <c r="AE477" s="121"/>
      <c r="AF477" s="121"/>
      <c r="AG477" s="121"/>
      <c r="AH477" s="121"/>
      <c r="AI477" s="477"/>
      <c r="AJ477" s="477"/>
    </row>
    <row r="478" ht="14.25" customHeight="1" spans="1:36">
      <c r="A478" s="440"/>
      <c r="B478" s="440"/>
      <c r="C478" s="440"/>
      <c r="D478" s="440"/>
      <c r="E478" s="440"/>
      <c r="F478" s="440"/>
      <c r="G478" s="440"/>
      <c r="H478" s="440"/>
      <c r="I478" s="440"/>
      <c r="J478" s="440"/>
      <c r="K478" s="440"/>
      <c r="L478" s="440"/>
      <c r="M478" s="440"/>
      <c r="N478" s="440"/>
      <c r="O478" s="440"/>
      <c r="AC478" s="121"/>
      <c r="AD478" s="121"/>
      <c r="AE478" s="121"/>
      <c r="AF478" s="121"/>
      <c r="AG478" s="121"/>
      <c r="AH478" s="121"/>
      <c r="AI478" s="477"/>
      <c r="AJ478" s="477"/>
    </row>
    <row r="479" ht="14.25" customHeight="1" spans="1:36">
      <c r="A479" s="440"/>
      <c r="B479" s="440"/>
      <c r="C479" s="440"/>
      <c r="D479" s="440"/>
      <c r="E479" s="440"/>
      <c r="F479" s="440"/>
      <c r="G479" s="440"/>
      <c r="H479" s="440"/>
      <c r="I479" s="440"/>
      <c r="J479" s="440"/>
      <c r="K479" s="440"/>
      <c r="L479" s="440"/>
      <c r="M479" s="440"/>
      <c r="N479" s="440"/>
      <c r="O479" s="440"/>
      <c r="AC479" s="121"/>
      <c r="AD479" s="121"/>
      <c r="AE479" s="121"/>
      <c r="AF479" s="121"/>
      <c r="AG479" s="121"/>
      <c r="AH479" s="121"/>
      <c r="AI479" s="477"/>
      <c r="AJ479" s="477"/>
    </row>
    <row r="480" ht="14.25" customHeight="1" spans="1:36">
      <c r="A480" s="440"/>
      <c r="B480" s="440"/>
      <c r="C480" s="440"/>
      <c r="D480" s="440"/>
      <c r="E480" s="440"/>
      <c r="F480" s="440"/>
      <c r="G480" s="440"/>
      <c r="H480" s="440"/>
      <c r="I480" s="440"/>
      <c r="J480" s="440"/>
      <c r="K480" s="440"/>
      <c r="L480" s="440"/>
      <c r="M480" s="440"/>
      <c r="N480" s="440"/>
      <c r="O480" s="440"/>
      <c r="AC480" s="121"/>
      <c r="AD480" s="121"/>
      <c r="AE480" s="121"/>
      <c r="AF480" s="121"/>
      <c r="AG480" s="121"/>
      <c r="AH480" s="121"/>
      <c r="AI480" s="477"/>
      <c r="AJ480" s="477"/>
    </row>
    <row r="481" ht="14.25" customHeight="1" spans="1:36">
      <c r="A481" s="440"/>
      <c r="B481" s="440"/>
      <c r="C481" s="440"/>
      <c r="D481" s="440"/>
      <c r="E481" s="440"/>
      <c r="F481" s="440"/>
      <c r="G481" s="440"/>
      <c r="H481" s="440"/>
      <c r="I481" s="440"/>
      <c r="J481" s="440"/>
      <c r="K481" s="440"/>
      <c r="L481" s="440"/>
      <c r="M481" s="440"/>
      <c r="N481" s="440"/>
      <c r="O481" s="440"/>
      <c r="AC481" s="121"/>
      <c r="AD481" s="121"/>
      <c r="AE481" s="121"/>
      <c r="AF481" s="121"/>
      <c r="AG481" s="121"/>
      <c r="AH481" s="121"/>
      <c r="AI481" s="477"/>
      <c r="AJ481" s="477"/>
    </row>
    <row r="482" ht="14.25" customHeight="1" spans="1:36">
      <c r="A482" s="440"/>
      <c r="B482" s="440"/>
      <c r="C482" s="440"/>
      <c r="D482" s="440"/>
      <c r="E482" s="440"/>
      <c r="F482" s="440"/>
      <c r="G482" s="440"/>
      <c r="H482" s="440"/>
      <c r="I482" s="440"/>
      <c r="J482" s="440"/>
      <c r="K482" s="440"/>
      <c r="L482" s="440"/>
      <c r="M482" s="440"/>
      <c r="N482" s="440"/>
      <c r="O482" s="440"/>
      <c r="AC482" s="121"/>
      <c r="AD482" s="121"/>
      <c r="AE482" s="121"/>
      <c r="AF482" s="121"/>
      <c r="AG482" s="121"/>
      <c r="AH482" s="121"/>
      <c r="AI482" s="477"/>
      <c r="AJ482" s="477"/>
    </row>
    <row r="483" ht="14.25" customHeight="1" spans="1:36">
      <c r="A483" s="440"/>
      <c r="B483" s="440"/>
      <c r="C483" s="440"/>
      <c r="D483" s="440"/>
      <c r="E483" s="440"/>
      <c r="F483" s="440"/>
      <c r="G483" s="440"/>
      <c r="H483" s="440"/>
      <c r="I483" s="440"/>
      <c r="J483" s="440"/>
      <c r="K483" s="440"/>
      <c r="L483" s="440"/>
      <c r="M483" s="440"/>
      <c r="N483" s="440"/>
      <c r="O483" s="440"/>
      <c r="AC483" s="121"/>
      <c r="AD483" s="121"/>
      <c r="AE483" s="121"/>
      <c r="AF483" s="121"/>
      <c r="AG483" s="121"/>
      <c r="AH483" s="121"/>
      <c r="AI483" s="477"/>
      <c r="AJ483" s="477"/>
    </row>
    <row r="484" ht="14.25" customHeight="1" spans="1:36">
      <c r="A484" s="440"/>
      <c r="B484" s="440"/>
      <c r="C484" s="440"/>
      <c r="D484" s="440"/>
      <c r="E484" s="440"/>
      <c r="F484" s="440"/>
      <c r="G484" s="440"/>
      <c r="H484" s="440"/>
      <c r="I484" s="440"/>
      <c r="J484" s="440"/>
      <c r="K484" s="440"/>
      <c r="L484" s="440"/>
      <c r="M484" s="440"/>
      <c r="N484" s="440"/>
      <c r="O484" s="440"/>
      <c r="AC484" s="121"/>
      <c r="AD484" s="121"/>
      <c r="AE484" s="121"/>
      <c r="AF484" s="121"/>
      <c r="AG484" s="121"/>
      <c r="AH484" s="121"/>
      <c r="AI484" s="477"/>
      <c r="AJ484" s="477"/>
    </row>
    <row r="485" ht="14.25" customHeight="1" spans="1:36">
      <c r="A485" s="440"/>
      <c r="B485" s="440"/>
      <c r="C485" s="440"/>
      <c r="D485" s="440"/>
      <c r="E485" s="440"/>
      <c r="F485" s="440"/>
      <c r="G485" s="440"/>
      <c r="H485" s="440"/>
      <c r="I485" s="440"/>
      <c r="J485" s="440"/>
      <c r="K485" s="440"/>
      <c r="L485" s="440"/>
      <c r="M485" s="440"/>
      <c r="N485" s="440"/>
      <c r="O485" s="440"/>
      <c r="AC485" s="121"/>
      <c r="AD485" s="121"/>
      <c r="AE485" s="121"/>
      <c r="AF485" s="121"/>
      <c r="AG485" s="121"/>
      <c r="AH485" s="121"/>
      <c r="AI485" s="477"/>
      <c r="AJ485" s="477"/>
    </row>
    <row r="486" ht="14.25" customHeight="1" spans="1:36">
      <c r="A486" s="440"/>
      <c r="B486" s="440"/>
      <c r="C486" s="440"/>
      <c r="D486" s="440"/>
      <c r="E486" s="440"/>
      <c r="F486" s="440"/>
      <c r="G486" s="440"/>
      <c r="H486" s="440"/>
      <c r="I486" s="440"/>
      <c r="J486" s="440"/>
      <c r="K486" s="440"/>
      <c r="L486" s="440"/>
      <c r="M486" s="440"/>
      <c r="N486" s="440"/>
      <c r="O486" s="440"/>
      <c r="AC486" s="121"/>
      <c r="AD486" s="121"/>
      <c r="AE486" s="121"/>
      <c r="AF486" s="121"/>
      <c r="AG486" s="121"/>
      <c r="AH486" s="121"/>
      <c r="AI486" s="477"/>
      <c r="AJ486" s="477"/>
    </row>
    <row r="487" ht="14.25" customHeight="1" spans="1:36">
      <c r="A487" s="440"/>
      <c r="B487" s="440"/>
      <c r="C487" s="440"/>
      <c r="D487" s="440"/>
      <c r="E487" s="440"/>
      <c r="F487" s="440"/>
      <c r="G487" s="440"/>
      <c r="H487" s="440"/>
      <c r="I487" s="440"/>
      <c r="J487" s="440"/>
      <c r="K487" s="440"/>
      <c r="L487" s="440"/>
      <c r="M487" s="440"/>
      <c r="N487" s="440"/>
      <c r="O487" s="440"/>
      <c r="AC487" s="121"/>
      <c r="AD487" s="121"/>
      <c r="AE487" s="121"/>
      <c r="AF487" s="121"/>
      <c r="AG487" s="121"/>
      <c r="AH487" s="121"/>
      <c r="AI487" s="477"/>
      <c r="AJ487" s="477"/>
    </row>
    <row r="488" ht="14.25" customHeight="1" spans="1:36">
      <c r="A488" s="440"/>
      <c r="B488" s="440"/>
      <c r="C488" s="440"/>
      <c r="D488" s="440"/>
      <c r="E488" s="440"/>
      <c r="F488" s="440"/>
      <c r="G488" s="440"/>
      <c r="H488" s="440"/>
      <c r="I488" s="440"/>
      <c r="J488" s="440"/>
      <c r="K488" s="440"/>
      <c r="L488" s="440"/>
      <c r="M488" s="440"/>
      <c r="N488" s="440"/>
      <c r="O488" s="440"/>
      <c r="AC488" s="121"/>
      <c r="AD488" s="121"/>
      <c r="AE488" s="121"/>
      <c r="AF488" s="121"/>
      <c r="AG488" s="121"/>
      <c r="AH488" s="121"/>
      <c r="AI488" s="477"/>
      <c r="AJ488" s="477"/>
    </row>
    <row r="489" ht="14.25" customHeight="1" spans="1:36">
      <c r="A489" s="440"/>
      <c r="B489" s="440"/>
      <c r="C489" s="440"/>
      <c r="D489" s="440"/>
      <c r="E489" s="440"/>
      <c r="F489" s="440"/>
      <c r="G489" s="440"/>
      <c r="H489" s="440"/>
      <c r="I489" s="440"/>
      <c r="J489" s="440"/>
      <c r="K489" s="440"/>
      <c r="L489" s="440"/>
      <c r="M489" s="440"/>
      <c r="N489" s="440"/>
      <c r="O489" s="440"/>
      <c r="AC489" s="121"/>
      <c r="AD489" s="121"/>
      <c r="AE489" s="121"/>
      <c r="AF489" s="121"/>
      <c r="AG489" s="121"/>
      <c r="AH489" s="121"/>
      <c r="AI489" s="477"/>
      <c r="AJ489" s="477"/>
    </row>
    <row r="490" ht="14.25" customHeight="1" spans="1:36">
      <c r="A490" s="440"/>
      <c r="B490" s="440"/>
      <c r="C490" s="440"/>
      <c r="D490" s="440"/>
      <c r="E490" s="440"/>
      <c r="F490" s="440"/>
      <c r="G490" s="440"/>
      <c r="H490" s="440"/>
      <c r="I490" s="440"/>
      <c r="J490" s="440"/>
      <c r="K490" s="440"/>
      <c r="L490" s="440"/>
      <c r="M490" s="440"/>
      <c r="N490" s="440"/>
      <c r="O490" s="440"/>
      <c r="AC490" s="121"/>
      <c r="AD490" s="121"/>
      <c r="AE490" s="121"/>
      <c r="AF490" s="121"/>
      <c r="AG490" s="121"/>
      <c r="AH490" s="121"/>
      <c r="AI490" s="477"/>
      <c r="AJ490" s="477"/>
    </row>
    <row r="491" ht="14.25" customHeight="1" spans="1:36">
      <c r="A491" s="440"/>
      <c r="B491" s="440"/>
      <c r="C491" s="440"/>
      <c r="D491" s="440"/>
      <c r="E491" s="440"/>
      <c r="F491" s="440"/>
      <c r="G491" s="440"/>
      <c r="H491" s="440"/>
      <c r="I491" s="440"/>
      <c r="J491" s="440"/>
      <c r="K491" s="440"/>
      <c r="L491" s="440"/>
      <c r="M491" s="440"/>
      <c r="N491" s="440"/>
      <c r="O491" s="440"/>
      <c r="AC491" s="121"/>
      <c r="AD491" s="121"/>
      <c r="AE491" s="121"/>
      <c r="AF491" s="121"/>
      <c r="AG491" s="121"/>
      <c r="AH491" s="121"/>
      <c r="AI491" s="477"/>
      <c r="AJ491" s="477"/>
    </row>
    <row r="492" ht="14.25" customHeight="1" spans="1:36">
      <c r="A492" s="440"/>
      <c r="B492" s="440"/>
      <c r="C492" s="440"/>
      <c r="D492" s="440"/>
      <c r="E492" s="440"/>
      <c r="F492" s="440"/>
      <c r="G492" s="440"/>
      <c r="H492" s="440"/>
      <c r="I492" s="440"/>
      <c r="J492" s="440"/>
      <c r="K492" s="440"/>
      <c r="L492" s="440"/>
      <c r="M492" s="440"/>
      <c r="N492" s="440"/>
      <c r="O492" s="440"/>
      <c r="AC492" s="121"/>
      <c r="AD492" s="121"/>
      <c r="AE492" s="121"/>
      <c r="AF492" s="121"/>
      <c r="AG492" s="121"/>
      <c r="AH492" s="121"/>
      <c r="AI492" s="477"/>
      <c r="AJ492" s="477"/>
    </row>
    <row r="493" ht="14.25" customHeight="1" spans="1:36">
      <c r="A493" s="440"/>
      <c r="B493" s="440"/>
      <c r="C493" s="440"/>
      <c r="D493" s="440"/>
      <c r="E493" s="440"/>
      <c r="F493" s="440"/>
      <c r="G493" s="440"/>
      <c r="H493" s="440"/>
      <c r="I493" s="440"/>
      <c r="J493" s="440"/>
      <c r="K493" s="440"/>
      <c r="L493" s="440"/>
      <c r="M493" s="440"/>
      <c r="N493" s="440"/>
      <c r="O493" s="440"/>
      <c r="AC493" s="121"/>
      <c r="AD493" s="121"/>
      <c r="AE493" s="121"/>
      <c r="AF493" s="121"/>
      <c r="AG493" s="121"/>
      <c r="AH493" s="121"/>
      <c r="AI493" s="477"/>
      <c r="AJ493" s="477"/>
    </row>
    <row r="494" ht="14.25" customHeight="1" spans="1:36">
      <c r="A494" s="440"/>
      <c r="B494" s="440"/>
      <c r="C494" s="440"/>
      <c r="D494" s="440"/>
      <c r="E494" s="440"/>
      <c r="F494" s="440"/>
      <c r="G494" s="440"/>
      <c r="H494" s="440"/>
      <c r="I494" s="440"/>
      <c r="J494" s="440"/>
      <c r="K494" s="440"/>
      <c r="L494" s="440"/>
      <c r="M494" s="440"/>
      <c r="N494" s="440"/>
      <c r="O494" s="440"/>
      <c r="AC494" s="121"/>
      <c r="AD494" s="121"/>
      <c r="AE494" s="121"/>
      <c r="AF494" s="121"/>
      <c r="AG494" s="121"/>
      <c r="AH494" s="121"/>
      <c r="AI494" s="477"/>
      <c r="AJ494" s="477"/>
    </row>
    <row r="495" ht="14.25" customHeight="1" spans="1:36">
      <c r="A495" s="440"/>
      <c r="B495" s="440"/>
      <c r="C495" s="440"/>
      <c r="D495" s="440"/>
      <c r="E495" s="440"/>
      <c r="F495" s="440"/>
      <c r="G495" s="440"/>
      <c r="H495" s="440"/>
      <c r="I495" s="440"/>
      <c r="J495" s="440"/>
      <c r="K495" s="440"/>
      <c r="L495" s="440"/>
      <c r="M495" s="440"/>
      <c r="N495" s="440"/>
      <c r="O495" s="440"/>
      <c r="AC495" s="121"/>
      <c r="AD495" s="121"/>
      <c r="AE495" s="121"/>
      <c r="AF495" s="121"/>
      <c r="AG495" s="121"/>
      <c r="AH495" s="121"/>
      <c r="AI495" s="477"/>
      <c r="AJ495" s="477"/>
    </row>
    <row r="496" ht="14.25" customHeight="1" spans="1:36">
      <c r="A496" s="440"/>
      <c r="B496" s="440"/>
      <c r="C496" s="440"/>
      <c r="D496" s="440"/>
      <c r="E496" s="440"/>
      <c r="F496" s="440"/>
      <c r="G496" s="440"/>
      <c r="H496" s="440"/>
      <c r="I496" s="440"/>
      <c r="J496" s="440"/>
      <c r="K496" s="440"/>
      <c r="L496" s="440"/>
      <c r="M496" s="440"/>
      <c r="N496" s="440"/>
      <c r="O496" s="440"/>
      <c r="AC496" s="121"/>
      <c r="AD496" s="121"/>
      <c r="AE496" s="121"/>
      <c r="AF496" s="121"/>
      <c r="AG496" s="121"/>
      <c r="AH496" s="121"/>
      <c r="AI496" s="477"/>
      <c r="AJ496" s="477"/>
    </row>
    <row r="497" ht="14.25" customHeight="1" spans="1:36">
      <c r="A497" s="440"/>
      <c r="B497" s="440"/>
      <c r="C497" s="440"/>
      <c r="D497" s="440"/>
      <c r="E497" s="440"/>
      <c r="F497" s="440"/>
      <c r="G497" s="440"/>
      <c r="H497" s="440"/>
      <c r="I497" s="440"/>
      <c r="J497" s="440"/>
      <c r="K497" s="440"/>
      <c r="L497" s="440"/>
      <c r="M497" s="440"/>
      <c r="N497" s="440"/>
      <c r="O497" s="440"/>
      <c r="AC497" s="121"/>
      <c r="AD497" s="121"/>
      <c r="AE497" s="121"/>
      <c r="AF497" s="121"/>
      <c r="AG497" s="121"/>
      <c r="AH497" s="121"/>
      <c r="AI497" s="477"/>
      <c r="AJ497" s="477"/>
    </row>
    <row r="498" ht="14.25" customHeight="1" spans="1:36">
      <c r="A498" s="440"/>
      <c r="B498" s="440"/>
      <c r="C498" s="440"/>
      <c r="D498" s="440"/>
      <c r="E498" s="440"/>
      <c r="F498" s="440"/>
      <c r="G498" s="440"/>
      <c r="H498" s="440"/>
      <c r="I498" s="440"/>
      <c r="J498" s="440"/>
      <c r="K498" s="440"/>
      <c r="L498" s="440"/>
      <c r="M498" s="440"/>
      <c r="N498" s="440"/>
      <c r="O498" s="440"/>
      <c r="AC498" s="121"/>
      <c r="AD498" s="121"/>
      <c r="AE498" s="121"/>
      <c r="AF498" s="121"/>
      <c r="AG498" s="121"/>
      <c r="AH498" s="121"/>
      <c r="AI498" s="477"/>
      <c r="AJ498" s="477"/>
    </row>
    <row r="499" ht="14.25" customHeight="1" spans="1:36">
      <c r="A499" s="440"/>
      <c r="B499" s="440"/>
      <c r="C499" s="440"/>
      <c r="D499" s="440"/>
      <c r="E499" s="440"/>
      <c r="F499" s="440"/>
      <c r="G499" s="440"/>
      <c r="H499" s="440"/>
      <c r="I499" s="440"/>
      <c r="J499" s="440"/>
      <c r="K499" s="440"/>
      <c r="L499" s="440"/>
      <c r="M499" s="440"/>
      <c r="N499" s="440"/>
      <c r="O499" s="440"/>
      <c r="AC499" s="121"/>
      <c r="AD499" s="121"/>
      <c r="AE499" s="121"/>
      <c r="AF499" s="121"/>
      <c r="AG499" s="121"/>
      <c r="AH499" s="121"/>
      <c r="AI499" s="477"/>
      <c r="AJ499" s="477"/>
    </row>
    <row r="500" ht="14.25" customHeight="1" spans="1:36">
      <c r="A500" s="440"/>
      <c r="B500" s="440"/>
      <c r="C500" s="440"/>
      <c r="D500" s="440"/>
      <c r="E500" s="440"/>
      <c r="F500" s="440"/>
      <c r="G500" s="440"/>
      <c r="H500" s="440"/>
      <c r="I500" s="440"/>
      <c r="J500" s="440"/>
      <c r="K500" s="440"/>
      <c r="L500" s="440"/>
      <c r="M500" s="440"/>
      <c r="N500" s="440"/>
      <c r="O500" s="440"/>
      <c r="AC500" s="121"/>
      <c r="AD500" s="121"/>
      <c r="AE500" s="121"/>
      <c r="AF500" s="121"/>
      <c r="AG500" s="121"/>
      <c r="AH500" s="121"/>
      <c r="AI500" s="477"/>
      <c r="AJ500" s="477"/>
    </row>
    <row r="501" ht="14.25" customHeight="1" spans="1:36">
      <c r="A501" s="440"/>
      <c r="B501" s="440"/>
      <c r="C501" s="440"/>
      <c r="D501" s="440"/>
      <c r="E501" s="440"/>
      <c r="F501" s="440"/>
      <c r="G501" s="440"/>
      <c r="H501" s="440"/>
      <c r="I501" s="440"/>
      <c r="J501" s="440"/>
      <c r="K501" s="440"/>
      <c r="L501" s="440"/>
      <c r="M501" s="440"/>
      <c r="N501" s="440"/>
      <c r="O501" s="440"/>
      <c r="AC501" s="121"/>
      <c r="AD501" s="121"/>
      <c r="AE501" s="121"/>
      <c r="AF501" s="121"/>
      <c r="AG501" s="121"/>
      <c r="AH501" s="121"/>
      <c r="AI501" s="477"/>
      <c r="AJ501" s="477"/>
    </row>
    <row r="502" ht="14.25" customHeight="1" spans="1:36">
      <c r="A502" s="440"/>
      <c r="B502" s="440"/>
      <c r="C502" s="440"/>
      <c r="D502" s="440"/>
      <c r="E502" s="440"/>
      <c r="F502" s="440"/>
      <c r="G502" s="440"/>
      <c r="H502" s="440"/>
      <c r="I502" s="440"/>
      <c r="J502" s="440"/>
      <c r="K502" s="440"/>
      <c r="L502" s="440"/>
      <c r="M502" s="440"/>
      <c r="N502" s="440"/>
      <c r="O502" s="440"/>
      <c r="AC502" s="121"/>
      <c r="AD502" s="121"/>
      <c r="AE502" s="121"/>
      <c r="AF502" s="121"/>
      <c r="AG502" s="121"/>
      <c r="AH502" s="121"/>
      <c r="AI502" s="477"/>
      <c r="AJ502" s="477"/>
    </row>
    <row r="503" ht="14.25" customHeight="1" spans="1:36">
      <c r="A503" s="440"/>
      <c r="B503" s="440"/>
      <c r="C503" s="440"/>
      <c r="D503" s="440"/>
      <c r="E503" s="440"/>
      <c r="F503" s="440"/>
      <c r="G503" s="440"/>
      <c r="H503" s="440"/>
      <c r="I503" s="440"/>
      <c r="J503" s="440"/>
      <c r="K503" s="440"/>
      <c r="L503" s="440"/>
      <c r="M503" s="440"/>
      <c r="N503" s="440"/>
      <c r="O503" s="440"/>
      <c r="AC503" s="121"/>
      <c r="AD503" s="121"/>
      <c r="AE503" s="121"/>
      <c r="AF503" s="121"/>
      <c r="AG503" s="121"/>
      <c r="AH503" s="121"/>
      <c r="AI503" s="477"/>
      <c r="AJ503" s="477"/>
    </row>
    <row r="504" ht="14.25" customHeight="1" spans="1:36">
      <c r="A504" s="440"/>
      <c r="B504" s="440"/>
      <c r="C504" s="440"/>
      <c r="D504" s="440"/>
      <c r="E504" s="440"/>
      <c r="F504" s="440"/>
      <c r="G504" s="440"/>
      <c r="H504" s="440"/>
      <c r="I504" s="440"/>
      <c r="J504" s="440"/>
      <c r="K504" s="440"/>
      <c r="L504" s="440"/>
      <c r="M504" s="440"/>
      <c r="N504" s="440"/>
      <c r="O504" s="440"/>
      <c r="AC504" s="121"/>
      <c r="AD504" s="121"/>
      <c r="AE504" s="121"/>
      <c r="AF504" s="121"/>
      <c r="AG504" s="121"/>
      <c r="AH504" s="121"/>
      <c r="AI504" s="477"/>
      <c r="AJ504" s="477"/>
    </row>
    <row r="505" ht="14.25" customHeight="1" spans="1:36">
      <c r="A505" s="440"/>
      <c r="B505" s="440"/>
      <c r="C505" s="440"/>
      <c r="D505" s="440"/>
      <c r="E505" s="440"/>
      <c r="F505" s="440"/>
      <c r="G505" s="440"/>
      <c r="H505" s="440"/>
      <c r="I505" s="440"/>
      <c r="J505" s="440"/>
      <c r="K505" s="440"/>
      <c r="L505" s="440"/>
      <c r="M505" s="440"/>
      <c r="N505" s="440"/>
      <c r="O505" s="440"/>
      <c r="AC505" s="121"/>
      <c r="AD505" s="121"/>
      <c r="AE505" s="121"/>
      <c r="AF505" s="121"/>
      <c r="AG505" s="121"/>
      <c r="AH505" s="121"/>
      <c r="AI505" s="477"/>
      <c r="AJ505" s="477"/>
    </row>
    <row r="506" ht="14.25" customHeight="1" spans="1:36">
      <c r="A506" s="440"/>
      <c r="B506" s="440"/>
      <c r="C506" s="440"/>
      <c r="D506" s="440"/>
      <c r="E506" s="440"/>
      <c r="F506" s="440"/>
      <c r="G506" s="440"/>
      <c r="H506" s="440"/>
      <c r="I506" s="440"/>
      <c r="J506" s="440"/>
      <c r="K506" s="440"/>
      <c r="L506" s="440"/>
      <c r="M506" s="440"/>
      <c r="N506" s="440"/>
      <c r="O506" s="440"/>
      <c r="AC506" s="121"/>
      <c r="AD506" s="121"/>
      <c r="AE506" s="121"/>
      <c r="AF506" s="121"/>
      <c r="AG506" s="121"/>
      <c r="AH506" s="121"/>
      <c r="AI506" s="477"/>
      <c r="AJ506" s="477"/>
    </row>
    <row r="507" ht="14.25" customHeight="1" spans="1:36">
      <c r="A507" s="440"/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AC507" s="121"/>
      <c r="AD507" s="121"/>
      <c r="AE507" s="121"/>
      <c r="AF507" s="121"/>
      <c r="AG507" s="121"/>
      <c r="AH507" s="121"/>
      <c r="AI507" s="477"/>
      <c r="AJ507" s="477"/>
    </row>
    <row r="508" ht="14.25" customHeight="1" spans="1:36">
      <c r="A508" s="440"/>
      <c r="B508" s="440"/>
      <c r="C508" s="440"/>
      <c r="D508" s="440"/>
      <c r="E508" s="440"/>
      <c r="F508" s="440"/>
      <c r="G508" s="440"/>
      <c r="H508" s="440"/>
      <c r="I508" s="440"/>
      <c r="J508" s="440"/>
      <c r="K508" s="440"/>
      <c r="L508" s="440"/>
      <c r="M508" s="440"/>
      <c r="N508" s="440"/>
      <c r="O508" s="440"/>
      <c r="AC508" s="121"/>
      <c r="AD508" s="121"/>
      <c r="AE508" s="121"/>
      <c r="AF508" s="121"/>
      <c r="AG508" s="121"/>
      <c r="AH508" s="121"/>
      <c r="AI508" s="477"/>
      <c r="AJ508" s="477"/>
    </row>
    <row r="509" ht="14.25" customHeight="1" spans="1:36">
      <c r="A509" s="440"/>
      <c r="B509" s="440"/>
      <c r="C509" s="440"/>
      <c r="D509" s="440"/>
      <c r="E509" s="440"/>
      <c r="F509" s="440"/>
      <c r="G509" s="440"/>
      <c r="H509" s="440"/>
      <c r="I509" s="440"/>
      <c r="J509" s="440"/>
      <c r="K509" s="440"/>
      <c r="L509" s="440"/>
      <c r="M509" s="440"/>
      <c r="N509" s="440"/>
      <c r="O509" s="440"/>
      <c r="AC509" s="121"/>
      <c r="AD509" s="121"/>
      <c r="AE509" s="121"/>
      <c r="AF509" s="121"/>
      <c r="AG509" s="121"/>
      <c r="AH509" s="121"/>
      <c r="AI509" s="477"/>
      <c r="AJ509" s="477"/>
    </row>
    <row r="510" ht="14.25" customHeight="1" spans="1:36">
      <c r="A510" s="440"/>
      <c r="B510" s="440"/>
      <c r="C510" s="440"/>
      <c r="D510" s="440"/>
      <c r="E510" s="440"/>
      <c r="F510" s="440"/>
      <c r="G510" s="440"/>
      <c r="H510" s="440"/>
      <c r="I510" s="440"/>
      <c r="J510" s="440"/>
      <c r="K510" s="440"/>
      <c r="L510" s="440"/>
      <c r="M510" s="440"/>
      <c r="N510" s="440"/>
      <c r="O510" s="440"/>
      <c r="AC510" s="121"/>
      <c r="AD510" s="121"/>
      <c r="AE510" s="121"/>
      <c r="AF510" s="121"/>
      <c r="AG510" s="121"/>
      <c r="AH510" s="121"/>
      <c r="AI510" s="477"/>
      <c r="AJ510" s="477"/>
    </row>
    <row r="511" ht="14.25" customHeight="1" spans="1:36">
      <c r="A511" s="440"/>
      <c r="B511" s="440"/>
      <c r="C511" s="440"/>
      <c r="D511" s="440"/>
      <c r="E511" s="440"/>
      <c r="F511" s="440"/>
      <c r="G511" s="440"/>
      <c r="H511" s="440"/>
      <c r="I511" s="440"/>
      <c r="J511" s="440"/>
      <c r="K511" s="440"/>
      <c r="L511" s="440"/>
      <c r="M511" s="440"/>
      <c r="N511" s="440"/>
      <c r="O511" s="440"/>
      <c r="AC511" s="121"/>
      <c r="AD511" s="121"/>
      <c r="AE511" s="121"/>
      <c r="AF511" s="121"/>
      <c r="AG511" s="121"/>
      <c r="AH511" s="121"/>
      <c r="AI511" s="477"/>
      <c r="AJ511" s="477"/>
    </row>
    <row r="512" ht="14.25" customHeight="1" spans="1:36">
      <c r="A512" s="440"/>
      <c r="B512" s="440"/>
      <c r="C512" s="440"/>
      <c r="D512" s="440"/>
      <c r="E512" s="440"/>
      <c r="F512" s="440"/>
      <c r="G512" s="440"/>
      <c r="H512" s="440"/>
      <c r="I512" s="440"/>
      <c r="J512" s="440"/>
      <c r="K512" s="440"/>
      <c r="L512" s="440"/>
      <c r="M512" s="440"/>
      <c r="N512" s="440"/>
      <c r="O512" s="440"/>
      <c r="AC512" s="121"/>
      <c r="AD512" s="121"/>
      <c r="AE512" s="121"/>
      <c r="AF512" s="121"/>
      <c r="AG512" s="121"/>
      <c r="AH512" s="121"/>
      <c r="AI512" s="477"/>
      <c r="AJ512" s="477"/>
    </row>
    <row r="513" ht="14.25" customHeight="1" spans="1:36">
      <c r="A513" s="440"/>
      <c r="B513" s="440"/>
      <c r="C513" s="440"/>
      <c r="D513" s="440"/>
      <c r="E513" s="440"/>
      <c r="F513" s="440"/>
      <c r="G513" s="440"/>
      <c r="H513" s="440"/>
      <c r="I513" s="440"/>
      <c r="J513" s="440"/>
      <c r="K513" s="440"/>
      <c r="L513" s="440"/>
      <c r="M513" s="440"/>
      <c r="N513" s="440"/>
      <c r="O513" s="440"/>
      <c r="AC513" s="121"/>
      <c r="AD513" s="121"/>
      <c r="AE513" s="121"/>
      <c r="AF513" s="121"/>
      <c r="AG513" s="121"/>
      <c r="AH513" s="121"/>
      <c r="AI513" s="477"/>
      <c r="AJ513" s="477"/>
    </row>
    <row r="514" ht="14.25" customHeight="1" spans="1:36">
      <c r="A514" s="440"/>
      <c r="B514" s="440"/>
      <c r="C514" s="440"/>
      <c r="D514" s="440"/>
      <c r="E514" s="440"/>
      <c r="F514" s="440"/>
      <c r="G514" s="440"/>
      <c r="H514" s="440"/>
      <c r="I514" s="440"/>
      <c r="J514" s="440"/>
      <c r="K514" s="440"/>
      <c r="L514" s="440"/>
      <c r="M514" s="440"/>
      <c r="N514" s="440"/>
      <c r="O514" s="440"/>
      <c r="AC514" s="121"/>
      <c r="AD514" s="121"/>
      <c r="AE514" s="121"/>
      <c r="AF514" s="121"/>
      <c r="AG514" s="121"/>
      <c r="AH514" s="121"/>
      <c r="AI514" s="477"/>
      <c r="AJ514" s="477"/>
    </row>
    <row r="515" ht="14.25" customHeight="1" spans="1:36">
      <c r="A515" s="440"/>
      <c r="B515" s="440"/>
      <c r="C515" s="440"/>
      <c r="D515" s="440"/>
      <c r="E515" s="440"/>
      <c r="F515" s="440"/>
      <c r="G515" s="440"/>
      <c r="H515" s="440"/>
      <c r="I515" s="440"/>
      <c r="J515" s="440"/>
      <c r="K515" s="440"/>
      <c r="L515" s="440"/>
      <c r="M515" s="440"/>
      <c r="N515" s="440"/>
      <c r="O515" s="440"/>
      <c r="AC515" s="121"/>
      <c r="AD515" s="121"/>
      <c r="AE515" s="121"/>
      <c r="AF515" s="121"/>
      <c r="AG515" s="121"/>
      <c r="AH515" s="121"/>
      <c r="AI515" s="477"/>
      <c r="AJ515" s="477"/>
    </row>
    <row r="516" ht="14.25" customHeight="1" spans="1:36">
      <c r="A516" s="440"/>
      <c r="B516" s="440"/>
      <c r="C516" s="440"/>
      <c r="D516" s="440"/>
      <c r="E516" s="440"/>
      <c r="F516" s="440"/>
      <c r="G516" s="440"/>
      <c r="H516" s="440"/>
      <c r="I516" s="440"/>
      <c r="J516" s="440"/>
      <c r="K516" s="440"/>
      <c r="L516" s="440"/>
      <c r="M516" s="440"/>
      <c r="N516" s="440"/>
      <c r="O516" s="440"/>
      <c r="AC516" s="121"/>
      <c r="AD516" s="121"/>
      <c r="AE516" s="121"/>
      <c r="AF516" s="121"/>
      <c r="AG516" s="121"/>
      <c r="AH516" s="121"/>
      <c r="AI516" s="477"/>
      <c r="AJ516" s="477"/>
    </row>
    <row r="517" ht="14.25" customHeight="1" spans="1:36">
      <c r="A517" s="440"/>
      <c r="B517" s="440"/>
      <c r="C517" s="440"/>
      <c r="D517" s="440"/>
      <c r="E517" s="440"/>
      <c r="F517" s="440"/>
      <c r="G517" s="440"/>
      <c r="H517" s="440"/>
      <c r="I517" s="440"/>
      <c r="J517" s="440"/>
      <c r="K517" s="440"/>
      <c r="L517" s="440"/>
      <c r="M517" s="440"/>
      <c r="N517" s="440"/>
      <c r="O517" s="440"/>
      <c r="AC517" s="121"/>
      <c r="AD517" s="121"/>
      <c r="AE517" s="121"/>
      <c r="AF517" s="121"/>
      <c r="AG517" s="121"/>
      <c r="AH517" s="121"/>
      <c r="AI517" s="477"/>
      <c r="AJ517" s="477"/>
    </row>
    <row r="518" ht="14.25" customHeight="1" spans="1:36">
      <c r="A518" s="440"/>
      <c r="B518" s="440"/>
      <c r="C518" s="440"/>
      <c r="D518" s="440"/>
      <c r="E518" s="440"/>
      <c r="F518" s="440"/>
      <c r="G518" s="440"/>
      <c r="H518" s="440"/>
      <c r="I518" s="440"/>
      <c r="J518" s="440"/>
      <c r="K518" s="440"/>
      <c r="L518" s="440"/>
      <c r="M518" s="440"/>
      <c r="N518" s="440"/>
      <c r="O518" s="440"/>
      <c r="AC518" s="121"/>
      <c r="AD518" s="121"/>
      <c r="AE518" s="121"/>
      <c r="AF518" s="121"/>
      <c r="AG518" s="121"/>
      <c r="AH518" s="121"/>
      <c r="AI518" s="477"/>
      <c r="AJ518" s="477"/>
    </row>
    <row r="519" ht="14.25" customHeight="1" spans="1:36">
      <c r="A519" s="440"/>
      <c r="B519" s="440"/>
      <c r="C519" s="440"/>
      <c r="D519" s="440"/>
      <c r="E519" s="440"/>
      <c r="F519" s="440"/>
      <c r="G519" s="440"/>
      <c r="H519" s="440"/>
      <c r="I519" s="440"/>
      <c r="J519" s="440"/>
      <c r="K519" s="440"/>
      <c r="L519" s="440"/>
      <c r="M519" s="440"/>
      <c r="N519" s="440"/>
      <c r="O519" s="440"/>
      <c r="AC519" s="121"/>
      <c r="AD519" s="121"/>
      <c r="AE519" s="121"/>
      <c r="AF519" s="121"/>
      <c r="AG519" s="121"/>
      <c r="AH519" s="121"/>
      <c r="AI519" s="477"/>
      <c r="AJ519" s="477"/>
    </row>
    <row r="520" ht="14.25" customHeight="1" spans="1:36">
      <c r="A520" s="440"/>
      <c r="B520" s="440"/>
      <c r="C520" s="440"/>
      <c r="D520" s="440"/>
      <c r="E520" s="440"/>
      <c r="F520" s="440"/>
      <c r="G520" s="440"/>
      <c r="H520" s="440"/>
      <c r="I520" s="440"/>
      <c r="J520" s="440"/>
      <c r="K520" s="440"/>
      <c r="L520" s="440"/>
      <c r="M520" s="440"/>
      <c r="N520" s="440"/>
      <c r="O520" s="440"/>
      <c r="AC520" s="121"/>
      <c r="AD520" s="121"/>
      <c r="AE520" s="121"/>
      <c r="AF520" s="121"/>
      <c r="AG520" s="121"/>
      <c r="AH520" s="121"/>
      <c r="AI520" s="477"/>
      <c r="AJ520" s="477"/>
    </row>
    <row r="521" ht="14.25" customHeight="1" spans="1:36">
      <c r="A521" s="440"/>
      <c r="B521" s="440"/>
      <c r="C521" s="440"/>
      <c r="D521" s="440"/>
      <c r="E521" s="440"/>
      <c r="F521" s="440"/>
      <c r="G521" s="440"/>
      <c r="H521" s="440"/>
      <c r="I521" s="440"/>
      <c r="J521" s="440"/>
      <c r="K521" s="440"/>
      <c r="L521" s="440"/>
      <c r="M521" s="440"/>
      <c r="N521" s="440"/>
      <c r="O521" s="440"/>
      <c r="AC521" s="121"/>
      <c r="AD521" s="121"/>
      <c r="AE521" s="121"/>
      <c r="AF521" s="121"/>
      <c r="AG521" s="121"/>
      <c r="AH521" s="121"/>
      <c r="AI521" s="477"/>
      <c r="AJ521" s="477"/>
    </row>
    <row r="522" ht="14.25" customHeight="1" spans="1:36">
      <c r="A522" s="440"/>
      <c r="B522" s="440"/>
      <c r="C522" s="440"/>
      <c r="D522" s="440"/>
      <c r="E522" s="440"/>
      <c r="F522" s="440"/>
      <c r="G522" s="440"/>
      <c r="H522" s="440"/>
      <c r="I522" s="440"/>
      <c r="J522" s="440"/>
      <c r="K522" s="440"/>
      <c r="L522" s="440"/>
      <c r="M522" s="440"/>
      <c r="N522" s="440"/>
      <c r="O522" s="440"/>
      <c r="AC522" s="121"/>
      <c r="AD522" s="121"/>
      <c r="AE522" s="121"/>
      <c r="AF522" s="121"/>
      <c r="AG522" s="121"/>
      <c r="AH522" s="121"/>
      <c r="AI522" s="477"/>
      <c r="AJ522" s="477"/>
    </row>
    <row r="523" ht="14.25" customHeight="1" spans="1:36">
      <c r="A523" s="440"/>
      <c r="B523" s="440"/>
      <c r="C523" s="440"/>
      <c r="D523" s="440"/>
      <c r="E523" s="440"/>
      <c r="F523" s="440"/>
      <c r="G523" s="440"/>
      <c r="H523" s="440"/>
      <c r="I523" s="440"/>
      <c r="J523" s="440"/>
      <c r="K523" s="440"/>
      <c r="L523" s="440"/>
      <c r="M523" s="440"/>
      <c r="N523" s="440"/>
      <c r="O523" s="440"/>
      <c r="AC523" s="121"/>
      <c r="AD523" s="121"/>
      <c r="AE523" s="121"/>
      <c r="AF523" s="121"/>
      <c r="AG523" s="121"/>
      <c r="AH523" s="121"/>
      <c r="AI523" s="477"/>
      <c r="AJ523" s="477"/>
    </row>
    <row r="524" ht="14.25" customHeight="1" spans="1:36">
      <c r="A524" s="440"/>
      <c r="B524" s="440"/>
      <c r="C524" s="440"/>
      <c r="D524" s="440"/>
      <c r="E524" s="440"/>
      <c r="F524" s="440"/>
      <c r="G524" s="440"/>
      <c r="H524" s="440"/>
      <c r="I524" s="440"/>
      <c r="J524" s="440"/>
      <c r="K524" s="440"/>
      <c r="L524" s="440"/>
      <c r="M524" s="440"/>
      <c r="N524" s="440"/>
      <c r="O524" s="440"/>
      <c r="AC524" s="121"/>
      <c r="AD524" s="121"/>
      <c r="AE524" s="121"/>
      <c r="AF524" s="121"/>
      <c r="AG524" s="121"/>
      <c r="AH524" s="121"/>
      <c r="AI524" s="477"/>
      <c r="AJ524" s="477"/>
    </row>
    <row r="525" ht="14.25" customHeight="1" spans="1:36">
      <c r="A525" s="440"/>
      <c r="B525" s="440"/>
      <c r="C525" s="440"/>
      <c r="D525" s="440"/>
      <c r="E525" s="440"/>
      <c r="F525" s="440"/>
      <c r="G525" s="440"/>
      <c r="H525" s="440"/>
      <c r="I525" s="440"/>
      <c r="J525" s="440"/>
      <c r="K525" s="440"/>
      <c r="L525" s="440"/>
      <c r="M525" s="440"/>
      <c r="N525" s="440"/>
      <c r="O525" s="440"/>
      <c r="AC525" s="121"/>
      <c r="AD525" s="121"/>
      <c r="AE525" s="121"/>
      <c r="AF525" s="121"/>
      <c r="AG525" s="121"/>
      <c r="AH525" s="121"/>
      <c r="AI525" s="477"/>
      <c r="AJ525" s="477"/>
    </row>
    <row r="526" ht="14.25" customHeight="1" spans="1:36">
      <c r="A526" s="440"/>
      <c r="B526" s="440"/>
      <c r="C526" s="440"/>
      <c r="D526" s="440"/>
      <c r="E526" s="440"/>
      <c r="F526" s="440"/>
      <c r="G526" s="440"/>
      <c r="H526" s="440"/>
      <c r="I526" s="440"/>
      <c r="J526" s="440"/>
      <c r="K526" s="440"/>
      <c r="L526" s="440"/>
      <c r="M526" s="440"/>
      <c r="N526" s="440"/>
      <c r="O526" s="440"/>
      <c r="AC526" s="121"/>
      <c r="AD526" s="121"/>
      <c r="AE526" s="121"/>
      <c r="AF526" s="121"/>
      <c r="AG526" s="121"/>
      <c r="AH526" s="121"/>
      <c r="AI526" s="477"/>
      <c r="AJ526" s="477"/>
    </row>
    <row r="527" ht="14.25" customHeight="1" spans="1:36">
      <c r="A527" s="440"/>
      <c r="B527" s="440"/>
      <c r="C527" s="440"/>
      <c r="D527" s="440"/>
      <c r="E527" s="440"/>
      <c r="F527" s="440"/>
      <c r="G527" s="440"/>
      <c r="H527" s="440"/>
      <c r="I527" s="440"/>
      <c r="J527" s="440"/>
      <c r="K527" s="440"/>
      <c r="L527" s="440"/>
      <c r="M527" s="440"/>
      <c r="N527" s="440"/>
      <c r="O527" s="440"/>
      <c r="AC527" s="121"/>
      <c r="AD527" s="121"/>
      <c r="AE527" s="121"/>
      <c r="AF527" s="121"/>
      <c r="AG527" s="121"/>
      <c r="AH527" s="121"/>
      <c r="AI527" s="477"/>
      <c r="AJ527" s="477"/>
    </row>
    <row r="528" ht="14.25" customHeight="1" spans="1:36">
      <c r="A528" s="440"/>
      <c r="B528" s="440"/>
      <c r="C528" s="440"/>
      <c r="D528" s="440"/>
      <c r="E528" s="440"/>
      <c r="F528" s="440"/>
      <c r="G528" s="440"/>
      <c r="H528" s="440"/>
      <c r="I528" s="440"/>
      <c r="J528" s="440"/>
      <c r="K528" s="440"/>
      <c r="L528" s="440"/>
      <c r="M528" s="440"/>
      <c r="N528" s="440"/>
      <c r="O528" s="440"/>
      <c r="AC528" s="121"/>
      <c r="AD528" s="121"/>
      <c r="AE528" s="121"/>
      <c r="AF528" s="121"/>
      <c r="AG528" s="121"/>
      <c r="AH528" s="121"/>
      <c r="AI528" s="477"/>
      <c r="AJ528" s="477"/>
    </row>
    <row r="529" ht="14.25" customHeight="1" spans="1:36">
      <c r="A529" s="440"/>
      <c r="B529" s="440"/>
      <c r="C529" s="440"/>
      <c r="D529" s="440"/>
      <c r="E529" s="440"/>
      <c r="F529" s="440"/>
      <c r="G529" s="440"/>
      <c r="H529" s="440"/>
      <c r="I529" s="440"/>
      <c r="J529" s="440"/>
      <c r="K529" s="440"/>
      <c r="L529" s="440"/>
      <c r="M529" s="440"/>
      <c r="N529" s="440"/>
      <c r="O529" s="440"/>
      <c r="AC529" s="121"/>
      <c r="AD529" s="121"/>
      <c r="AE529" s="121"/>
      <c r="AF529" s="121"/>
      <c r="AG529" s="121"/>
      <c r="AH529" s="121"/>
      <c r="AI529" s="477"/>
      <c r="AJ529" s="477"/>
    </row>
    <row r="530" ht="14.25" customHeight="1" spans="1:36">
      <c r="A530" s="440"/>
      <c r="B530" s="440"/>
      <c r="C530" s="440"/>
      <c r="D530" s="440"/>
      <c r="E530" s="440"/>
      <c r="F530" s="440"/>
      <c r="G530" s="440"/>
      <c r="H530" s="440"/>
      <c r="I530" s="440"/>
      <c r="J530" s="440"/>
      <c r="K530" s="440"/>
      <c r="L530" s="440"/>
      <c r="M530" s="440"/>
      <c r="N530" s="440"/>
      <c r="O530" s="440"/>
      <c r="AC530" s="121"/>
      <c r="AD530" s="121"/>
      <c r="AE530" s="121"/>
      <c r="AF530" s="121"/>
      <c r="AG530" s="121"/>
      <c r="AH530" s="121"/>
      <c r="AI530" s="477"/>
      <c r="AJ530" s="477"/>
    </row>
    <row r="531" ht="14.25" customHeight="1" spans="1:36">
      <c r="A531" s="440"/>
      <c r="B531" s="440"/>
      <c r="C531" s="440"/>
      <c r="D531" s="440"/>
      <c r="E531" s="440"/>
      <c r="F531" s="440"/>
      <c r="G531" s="440"/>
      <c r="H531" s="440"/>
      <c r="I531" s="440"/>
      <c r="J531" s="440"/>
      <c r="K531" s="440"/>
      <c r="L531" s="440"/>
      <c r="M531" s="440"/>
      <c r="N531" s="440"/>
      <c r="O531" s="440"/>
      <c r="AC531" s="121"/>
      <c r="AD531" s="121"/>
      <c r="AE531" s="121"/>
      <c r="AF531" s="121"/>
      <c r="AG531" s="121"/>
      <c r="AH531" s="121"/>
      <c r="AI531" s="477"/>
      <c r="AJ531" s="477"/>
    </row>
    <row r="532" ht="14.25" customHeight="1" spans="1:36">
      <c r="A532" s="440"/>
      <c r="B532" s="440"/>
      <c r="C532" s="440"/>
      <c r="D532" s="440"/>
      <c r="E532" s="440"/>
      <c r="F532" s="440"/>
      <c r="G532" s="440"/>
      <c r="H532" s="440"/>
      <c r="I532" s="440"/>
      <c r="J532" s="440"/>
      <c r="K532" s="440"/>
      <c r="L532" s="440"/>
      <c r="M532" s="440"/>
      <c r="N532" s="440"/>
      <c r="O532" s="440"/>
      <c r="AC532" s="121"/>
      <c r="AD532" s="121"/>
      <c r="AE532" s="121"/>
      <c r="AF532" s="121"/>
      <c r="AG532" s="121"/>
      <c r="AH532" s="121"/>
      <c r="AI532" s="477"/>
      <c r="AJ532" s="477"/>
    </row>
    <row r="533" ht="14.25" customHeight="1" spans="1:36">
      <c r="A533" s="440"/>
      <c r="B533" s="440"/>
      <c r="C533" s="440"/>
      <c r="D533" s="440"/>
      <c r="E533" s="440"/>
      <c r="F533" s="440"/>
      <c r="G533" s="440"/>
      <c r="H533" s="440"/>
      <c r="I533" s="440"/>
      <c r="J533" s="440"/>
      <c r="K533" s="440"/>
      <c r="L533" s="440"/>
      <c r="M533" s="440"/>
      <c r="N533" s="440"/>
      <c r="O533" s="440"/>
      <c r="AC533" s="121"/>
      <c r="AD533" s="121"/>
      <c r="AE533" s="121"/>
      <c r="AF533" s="121"/>
      <c r="AG533" s="121"/>
      <c r="AH533" s="121"/>
      <c r="AI533" s="477"/>
      <c r="AJ533" s="477"/>
    </row>
    <row r="534" ht="14.25" customHeight="1" spans="1:36">
      <c r="A534" s="440"/>
      <c r="B534" s="440"/>
      <c r="C534" s="440"/>
      <c r="D534" s="440"/>
      <c r="E534" s="440"/>
      <c r="F534" s="440"/>
      <c r="G534" s="440"/>
      <c r="H534" s="440"/>
      <c r="I534" s="440"/>
      <c r="J534" s="440"/>
      <c r="K534" s="440"/>
      <c r="L534" s="440"/>
      <c r="M534" s="440"/>
      <c r="N534" s="440"/>
      <c r="O534" s="440"/>
      <c r="AC534" s="121"/>
      <c r="AD534" s="121"/>
      <c r="AE534" s="121"/>
      <c r="AF534" s="121"/>
      <c r="AG534" s="121"/>
      <c r="AH534" s="121"/>
      <c r="AI534" s="477"/>
      <c r="AJ534" s="477"/>
    </row>
    <row r="535" ht="14.25" customHeight="1" spans="1:36">
      <c r="A535" s="440"/>
      <c r="B535" s="440"/>
      <c r="C535" s="440"/>
      <c r="D535" s="440"/>
      <c r="E535" s="440"/>
      <c r="F535" s="440"/>
      <c r="G535" s="440"/>
      <c r="H535" s="440"/>
      <c r="I535" s="440"/>
      <c r="J535" s="440"/>
      <c r="K535" s="440"/>
      <c r="L535" s="440"/>
      <c r="M535" s="440"/>
      <c r="N535" s="440"/>
      <c r="O535" s="440"/>
      <c r="AC535" s="121"/>
      <c r="AD535" s="121"/>
      <c r="AE535" s="121"/>
      <c r="AF535" s="121"/>
      <c r="AG535" s="121"/>
      <c r="AH535" s="121"/>
      <c r="AI535" s="477"/>
      <c r="AJ535" s="477"/>
    </row>
    <row r="536" ht="14.25" customHeight="1" spans="1:36">
      <c r="A536" s="440"/>
      <c r="B536" s="440"/>
      <c r="C536" s="440"/>
      <c r="D536" s="440"/>
      <c r="E536" s="440"/>
      <c r="F536" s="440"/>
      <c r="G536" s="440"/>
      <c r="H536" s="440"/>
      <c r="I536" s="440"/>
      <c r="J536" s="440"/>
      <c r="K536" s="440"/>
      <c r="L536" s="440"/>
      <c r="M536" s="440"/>
      <c r="N536" s="440"/>
      <c r="O536" s="440"/>
      <c r="AC536" s="121"/>
      <c r="AD536" s="121"/>
      <c r="AE536" s="121"/>
      <c r="AF536" s="121"/>
      <c r="AG536" s="121"/>
      <c r="AH536" s="121"/>
      <c r="AI536" s="477"/>
      <c r="AJ536" s="477"/>
    </row>
    <row r="537" ht="14.25" customHeight="1" spans="1:36">
      <c r="A537" s="440"/>
      <c r="B537" s="440"/>
      <c r="C537" s="440"/>
      <c r="D537" s="440"/>
      <c r="E537" s="440"/>
      <c r="F537" s="440"/>
      <c r="G537" s="440"/>
      <c r="H537" s="440"/>
      <c r="I537" s="440"/>
      <c r="J537" s="440"/>
      <c r="K537" s="440"/>
      <c r="L537" s="440"/>
      <c r="M537" s="440"/>
      <c r="N537" s="440"/>
      <c r="O537" s="440"/>
      <c r="AC537" s="121"/>
      <c r="AD537" s="121"/>
      <c r="AE537" s="121"/>
      <c r="AF537" s="121"/>
      <c r="AG537" s="121"/>
      <c r="AH537" s="121"/>
      <c r="AI537" s="477"/>
      <c r="AJ537" s="477"/>
    </row>
    <row r="538" ht="14.25" customHeight="1" spans="1:36">
      <c r="A538" s="440"/>
      <c r="B538" s="440"/>
      <c r="C538" s="440"/>
      <c r="D538" s="440"/>
      <c r="E538" s="440"/>
      <c r="F538" s="440"/>
      <c r="G538" s="440"/>
      <c r="H538" s="440"/>
      <c r="I538" s="440"/>
      <c r="J538" s="440"/>
      <c r="K538" s="440"/>
      <c r="L538" s="440"/>
      <c r="M538" s="440"/>
      <c r="N538" s="440"/>
      <c r="O538" s="440"/>
      <c r="AC538" s="121"/>
      <c r="AD538" s="121"/>
      <c r="AE538" s="121"/>
      <c r="AF538" s="121"/>
      <c r="AG538" s="121"/>
      <c r="AH538" s="121"/>
      <c r="AI538" s="477"/>
      <c r="AJ538" s="477"/>
    </row>
    <row r="539" ht="14.25" customHeight="1" spans="1:36">
      <c r="A539" s="440"/>
      <c r="B539" s="440"/>
      <c r="C539" s="440"/>
      <c r="D539" s="440"/>
      <c r="E539" s="440"/>
      <c r="F539" s="440"/>
      <c r="G539" s="440"/>
      <c r="H539" s="440"/>
      <c r="I539" s="440"/>
      <c r="J539" s="440"/>
      <c r="K539" s="440"/>
      <c r="L539" s="440"/>
      <c r="M539" s="440"/>
      <c r="N539" s="440"/>
      <c r="O539" s="440"/>
      <c r="AC539" s="121"/>
      <c r="AD539" s="121"/>
      <c r="AE539" s="121"/>
      <c r="AF539" s="121"/>
      <c r="AG539" s="121"/>
      <c r="AH539" s="121"/>
      <c r="AI539" s="477"/>
      <c r="AJ539" s="477"/>
    </row>
    <row r="540" ht="14.25" customHeight="1" spans="1:36">
      <c r="A540" s="440"/>
      <c r="B540" s="440"/>
      <c r="C540" s="440"/>
      <c r="D540" s="440"/>
      <c r="E540" s="440"/>
      <c r="F540" s="440"/>
      <c r="G540" s="440"/>
      <c r="H540" s="440"/>
      <c r="I540" s="440"/>
      <c r="J540" s="440"/>
      <c r="K540" s="440"/>
      <c r="L540" s="440"/>
      <c r="M540" s="440"/>
      <c r="N540" s="440"/>
      <c r="O540" s="440"/>
      <c r="AC540" s="121"/>
      <c r="AD540" s="121"/>
      <c r="AE540" s="121"/>
      <c r="AF540" s="121"/>
      <c r="AG540" s="121"/>
      <c r="AH540" s="121"/>
      <c r="AI540" s="477"/>
      <c r="AJ540" s="477"/>
    </row>
    <row r="541" ht="14.25" customHeight="1" spans="1:36">
      <c r="A541" s="440"/>
      <c r="B541" s="440"/>
      <c r="C541" s="440"/>
      <c r="D541" s="440"/>
      <c r="E541" s="440"/>
      <c r="F541" s="440"/>
      <c r="G541" s="440"/>
      <c r="H541" s="440"/>
      <c r="I541" s="440"/>
      <c r="J541" s="440"/>
      <c r="K541" s="440"/>
      <c r="L541" s="440"/>
      <c r="M541" s="440"/>
      <c r="N541" s="440"/>
      <c r="O541" s="440"/>
      <c r="AC541" s="121"/>
      <c r="AD541" s="121"/>
      <c r="AE541" s="121"/>
      <c r="AF541" s="121"/>
      <c r="AG541" s="121"/>
      <c r="AH541" s="121"/>
      <c r="AI541" s="477"/>
      <c r="AJ541" s="477"/>
    </row>
    <row r="542" ht="14.25" customHeight="1" spans="1:36">
      <c r="A542" s="440"/>
      <c r="B542" s="440"/>
      <c r="C542" s="440"/>
      <c r="D542" s="440"/>
      <c r="E542" s="440"/>
      <c r="F542" s="440"/>
      <c r="G542" s="440"/>
      <c r="H542" s="440"/>
      <c r="I542" s="440"/>
      <c r="J542" s="440"/>
      <c r="K542" s="440"/>
      <c r="L542" s="440"/>
      <c r="M542" s="440"/>
      <c r="N542" s="440"/>
      <c r="O542" s="440"/>
      <c r="AC542" s="121"/>
      <c r="AD542" s="121"/>
      <c r="AE542" s="121"/>
      <c r="AF542" s="121"/>
      <c r="AG542" s="121"/>
      <c r="AH542" s="121"/>
      <c r="AI542" s="477"/>
      <c r="AJ542" s="477"/>
    </row>
    <row r="543" ht="14.25" customHeight="1" spans="1:36">
      <c r="A543" s="440"/>
      <c r="B543" s="440"/>
      <c r="C543" s="440"/>
      <c r="D543" s="440"/>
      <c r="E543" s="440"/>
      <c r="F543" s="440"/>
      <c r="G543" s="440"/>
      <c r="H543" s="440"/>
      <c r="I543" s="440"/>
      <c r="J543" s="440"/>
      <c r="K543" s="440"/>
      <c r="L543" s="440"/>
      <c r="M543" s="440"/>
      <c r="N543" s="440"/>
      <c r="O543" s="440"/>
      <c r="AC543" s="121"/>
      <c r="AD543" s="121"/>
      <c r="AE543" s="121"/>
      <c r="AF543" s="121"/>
      <c r="AG543" s="121"/>
      <c r="AH543" s="121"/>
      <c r="AI543" s="477"/>
      <c r="AJ543" s="477"/>
    </row>
    <row r="544" ht="14.25" customHeight="1" spans="1:36">
      <c r="A544" s="440"/>
      <c r="B544" s="440"/>
      <c r="C544" s="440"/>
      <c r="D544" s="440"/>
      <c r="E544" s="440"/>
      <c r="F544" s="440"/>
      <c r="G544" s="440"/>
      <c r="H544" s="440"/>
      <c r="I544" s="440"/>
      <c r="J544" s="440"/>
      <c r="K544" s="440"/>
      <c r="L544" s="440"/>
      <c r="M544" s="440"/>
      <c r="N544" s="440"/>
      <c r="O544" s="440"/>
      <c r="AC544" s="121"/>
      <c r="AD544" s="121"/>
      <c r="AE544" s="121"/>
      <c r="AF544" s="121"/>
      <c r="AG544" s="121"/>
      <c r="AH544" s="121"/>
      <c r="AI544" s="477"/>
      <c r="AJ544" s="477"/>
    </row>
    <row r="545" ht="14.25" customHeight="1" spans="1:36">
      <c r="A545" s="440"/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AC545" s="121"/>
      <c r="AD545" s="121"/>
      <c r="AE545" s="121"/>
      <c r="AF545" s="121"/>
      <c r="AG545" s="121"/>
      <c r="AH545" s="121"/>
      <c r="AI545" s="477"/>
      <c r="AJ545" s="477"/>
    </row>
    <row r="546" ht="14.25" customHeight="1" spans="1:36">
      <c r="A546" s="440"/>
      <c r="B546" s="440"/>
      <c r="C546" s="440"/>
      <c r="D546" s="440"/>
      <c r="E546" s="440"/>
      <c r="F546" s="440"/>
      <c r="G546" s="440"/>
      <c r="H546" s="440"/>
      <c r="I546" s="440"/>
      <c r="J546" s="440"/>
      <c r="K546" s="440"/>
      <c r="L546" s="440"/>
      <c r="M546" s="440"/>
      <c r="N546" s="440"/>
      <c r="O546" s="440"/>
      <c r="AC546" s="121"/>
      <c r="AD546" s="121"/>
      <c r="AE546" s="121"/>
      <c r="AF546" s="121"/>
      <c r="AG546" s="121"/>
      <c r="AH546" s="121"/>
      <c r="AI546" s="477"/>
      <c r="AJ546" s="477"/>
    </row>
    <row r="547" ht="14.25" customHeight="1" spans="1:36">
      <c r="A547" s="440"/>
      <c r="B547" s="440"/>
      <c r="C547" s="440"/>
      <c r="D547" s="440"/>
      <c r="E547" s="440"/>
      <c r="F547" s="440"/>
      <c r="G547" s="440"/>
      <c r="H547" s="440"/>
      <c r="I547" s="440"/>
      <c r="J547" s="440"/>
      <c r="K547" s="440"/>
      <c r="L547" s="440"/>
      <c r="M547" s="440"/>
      <c r="N547" s="440"/>
      <c r="O547" s="440"/>
      <c r="AC547" s="121"/>
      <c r="AD547" s="121"/>
      <c r="AE547" s="121"/>
      <c r="AF547" s="121"/>
      <c r="AG547" s="121"/>
      <c r="AH547" s="121"/>
      <c r="AI547" s="477"/>
      <c r="AJ547" s="477"/>
    </row>
    <row r="548" ht="14.25" customHeight="1" spans="1:36">
      <c r="A548" s="440"/>
      <c r="B548" s="440"/>
      <c r="C548" s="440"/>
      <c r="D548" s="440"/>
      <c r="E548" s="440"/>
      <c r="F548" s="440"/>
      <c r="G548" s="440"/>
      <c r="H548" s="440"/>
      <c r="I548" s="440"/>
      <c r="J548" s="440"/>
      <c r="K548" s="440"/>
      <c r="L548" s="440"/>
      <c r="M548" s="440"/>
      <c r="N548" s="440"/>
      <c r="O548" s="440"/>
      <c r="AC548" s="121"/>
      <c r="AD548" s="121"/>
      <c r="AE548" s="121"/>
      <c r="AF548" s="121"/>
      <c r="AG548" s="121"/>
      <c r="AH548" s="121"/>
      <c r="AI548" s="477"/>
      <c r="AJ548" s="477"/>
    </row>
    <row r="549" ht="14.25" customHeight="1" spans="1:36">
      <c r="A549" s="440"/>
      <c r="B549" s="440"/>
      <c r="C549" s="440"/>
      <c r="D549" s="440"/>
      <c r="E549" s="440"/>
      <c r="F549" s="440"/>
      <c r="G549" s="440"/>
      <c r="H549" s="440"/>
      <c r="I549" s="440"/>
      <c r="J549" s="440"/>
      <c r="K549" s="440"/>
      <c r="L549" s="440"/>
      <c r="M549" s="440"/>
      <c r="N549" s="440"/>
      <c r="O549" s="440"/>
      <c r="AC549" s="121"/>
      <c r="AD549" s="121"/>
      <c r="AE549" s="121"/>
      <c r="AF549" s="121"/>
      <c r="AG549" s="121"/>
      <c r="AH549" s="121"/>
      <c r="AI549" s="477"/>
      <c r="AJ549" s="477"/>
    </row>
    <row r="550" ht="14.25" customHeight="1" spans="1:36">
      <c r="A550" s="440"/>
      <c r="B550" s="440"/>
      <c r="C550" s="440"/>
      <c r="D550" s="440"/>
      <c r="E550" s="440"/>
      <c r="F550" s="440"/>
      <c r="G550" s="440"/>
      <c r="H550" s="440"/>
      <c r="I550" s="440"/>
      <c r="J550" s="440"/>
      <c r="K550" s="440"/>
      <c r="L550" s="440"/>
      <c r="M550" s="440"/>
      <c r="N550" s="440"/>
      <c r="O550" s="440"/>
      <c r="AC550" s="121"/>
      <c r="AD550" s="121"/>
      <c r="AE550" s="121"/>
      <c r="AF550" s="121"/>
      <c r="AG550" s="121"/>
      <c r="AH550" s="121"/>
      <c r="AI550" s="477"/>
      <c r="AJ550" s="477"/>
    </row>
    <row r="551" ht="14.25" customHeight="1" spans="1:36">
      <c r="A551" s="440"/>
      <c r="B551" s="440"/>
      <c r="C551" s="440"/>
      <c r="D551" s="440"/>
      <c r="E551" s="440"/>
      <c r="F551" s="440"/>
      <c r="G551" s="440"/>
      <c r="H551" s="440"/>
      <c r="I551" s="440"/>
      <c r="J551" s="440"/>
      <c r="K551" s="440"/>
      <c r="L551" s="440"/>
      <c r="M551" s="440"/>
      <c r="N551" s="440"/>
      <c r="O551" s="440"/>
      <c r="AC551" s="121"/>
      <c r="AD551" s="121"/>
      <c r="AE551" s="121"/>
      <c r="AF551" s="121"/>
      <c r="AG551" s="121"/>
      <c r="AH551" s="121"/>
      <c r="AI551" s="477"/>
      <c r="AJ551" s="477"/>
    </row>
    <row r="552" ht="14.25" customHeight="1" spans="1:36">
      <c r="A552" s="440"/>
      <c r="B552" s="440"/>
      <c r="C552" s="440"/>
      <c r="D552" s="440"/>
      <c r="E552" s="440"/>
      <c r="F552" s="440"/>
      <c r="G552" s="440"/>
      <c r="H552" s="440"/>
      <c r="I552" s="440"/>
      <c r="J552" s="440"/>
      <c r="K552" s="440"/>
      <c r="L552" s="440"/>
      <c r="M552" s="440"/>
      <c r="N552" s="440"/>
      <c r="O552" s="440"/>
      <c r="AC552" s="121"/>
      <c r="AD552" s="121"/>
      <c r="AE552" s="121"/>
      <c r="AF552" s="121"/>
      <c r="AG552" s="121"/>
      <c r="AH552" s="121"/>
      <c r="AI552" s="477"/>
      <c r="AJ552" s="477"/>
    </row>
    <row r="553" ht="14.25" customHeight="1" spans="1:36">
      <c r="A553" s="440"/>
      <c r="B553" s="440"/>
      <c r="C553" s="440"/>
      <c r="D553" s="440"/>
      <c r="E553" s="440"/>
      <c r="F553" s="440"/>
      <c r="G553" s="440"/>
      <c r="H553" s="440"/>
      <c r="I553" s="440"/>
      <c r="J553" s="440"/>
      <c r="K553" s="440"/>
      <c r="L553" s="440"/>
      <c r="M553" s="440"/>
      <c r="N553" s="440"/>
      <c r="O553" s="440"/>
      <c r="AC553" s="121"/>
      <c r="AD553" s="121"/>
      <c r="AE553" s="121"/>
      <c r="AF553" s="121"/>
      <c r="AG553" s="121"/>
      <c r="AH553" s="121"/>
      <c r="AI553" s="477"/>
      <c r="AJ553" s="477"/>
    </row>
    <row r="554" ht="14.25" customHeight="1" spans="1:36">
      <c r="A554" s="440"/>
      <c r="B554" s="440"/>
      <c r="C554" s="440"/>
      <c r="D554" s="440"/>
      <c r="E554" s="440"/>
      <c r="F554" s="440"/>
      <c r="G554" s="440"/>
      <c r="H554" s="440"/>
      <c r="I554" s="440"/>
      <c r="J554" s="440"/>
      <c r="K554" s="440"/>
      <c r="L554" s="440"/>
      <c r="M554" s="440"/>
      <c r="N554" s="440"/>
      <c r="O554" s="440"/>
      <c r="AC554" s="121"/>
      <c r="AD554" s="121"/>
      <c r="AE554" s="121"/>
      <c r="AF554" s="121"/>
      <c r="AG554" s="121"/>
      <c r="AH554" s="121"/>
      <c r="AI554" s="477"/>
      <c r="AJ554" s="477"/>
    </row>
    <row r="555" ht="14.25" customHeight="1" spans="1:36">
      <c r="A555" s="440"/>
      <c r="B555" s="440"/>
      <c r="C555" s="440"/>
      <c r="D555" s="440"/>
      <c r="E555" s="440"/>
      <c r="F555" s="440"/>
      <c r="G555" s="440"/>
      <c r="H555" s="440"/>
      <c r="I555" s="440"/>
      <c r="J555" s="440"/>
      <c r="K555" s="440"/>
      <c r="L555" s="440"/>
      <c r="M555" s="440"/>
      <c r="N555" s="440"/>
      <c r="O555" s="440"/>
      <c r="AC555" s="121"/>
      <c r="AD555" s="121"/>
      <c r="AE555" s="121"/>
      <c r="AF555" s="121"/>
      <c r="AG555" s="121"/>
      <c r="AH555" s="121"/>
      <c r="AI555" s="477"/>
      <c r="AJ555" s="477"/>
    </row>
    <row r="556" ht="14.25" customHeight="1" spans="1:36">
      <c r="A556" s="440"/>
      <c r="B556" s="440"/>
      <c r="C556" s="440"/>
      <c r="D556" s="440"/>
      <c r="E556" s="440"/>
      <c r="F556" s="440"/>
      <c r="G556" s="440"/>
      <c r="H556" s="440"/>
      <c r="I556" s="440"/>
      <c r="J556" s="440"/>
      <c r="K556" s="440"/>
      <c r="L556" s="440"/>
      <c r="M556" s="440"/>
      <c r="N556" s="440"/>
      <c r="O556" s="440"/>
      <c r="AC556" s="121"/>
      <c r="AD556" s="121"/>
      <c r="AE556" s="121"/>
      <c r="AF556" s="121"/>
      <c r="AG556" s="121"/>
      <c r="AH556" s="121"/>
      <c r="AI556" s="477"/>
      <c r="AJ556" s="477"/>
    </row>
    <row r="557" ht="14.25" customHeight="1" spans="1:36">
      <c r="A557" s="440"/>
      <c r="B557" s="440"/>
      <c r="C557" s="440"/>
      <c r="D557" s="440"/>
      <c r="E557" s="440"/>
      <c r="F557" s="440"/>
      <c r="G557" s="440"/>
      <c r="H557" s="440"/>
      <c r="I557" s="440"/>
      <c r="J557" s="440"/>
      <c r="K557" s="440"/>
      <c r="L557" s="440"/>
      <c r="M557" s="440"/>
      <c r="N557" s="440"/>
      <c r="O557" s="440"/>
      <c r="AC557" s="121"/>
      <c r="AD557" s="121"/>
      <c r="AE557" s="121"/>
      <c r="AF557" s="121"/>
      <c r="AG557" s="121"/>
      <c r="AH557" s="121"/>
      <c r="AI557" s="477"/>
      <c r="AJ557" s="477"/>
    </row>
    <row r="558" ht="14.25" customHeight="1" spans="1:36">
      <c r="A558" s="440"/>
      <c r="B558" s="440"/>
      <c r="C558" s="440"/>
      <c r="D558" s="440"/>
      <c r="E558" s="440"/>
      <c r="F558" s="440"/>
      <c r="G558" s="440"/>
      <c r="H558" s="440"/>
      <c r="I558" s="440"/>
      <c r="J558" s="440"/>
      <c r="K558" s="440"/>
      <c r="L558" s="440"/>
      <c r="M558" s="440"/>
      <c r="N558" s="440"/>
      <c r="O558" s="440"/>
      <c r="AC558" s="121"/>
      <c r="AD558" s="121"/>
      <c r="AE558" s="121"/>
      <c r="AF558" s="121"/>
      <c r="AG558" s="121"/>
      <c r="AH558" s="121"/>
      <c r="AI558" s="477"/>
      <c r="AJ558" s="477"/>
    </row>
    <row r="559" ht="14.25" customHeight="1" spans="1:36">
      <c r="A559" s="440"/>
      <c r="B559" s="440"/>
      <c r="C559" s="440"/>
      <c r="D559" s="440"/>
      <c r="E559" s="440"/>
      <c r="F559" s="440"/>
      <c r="G559" s="440"/>
      <c r="H559" s="440"/>
      <c r="I559" s="440"/>
      <c r="J559" s="440"/>
      <c r="K559" s="440"/>
      <c r="L559" s="440"/>
      <c r="M559" s="440"/>
      <c r="N559" s="440"/>
      <c r="O559" s="440"/>
      <c r="AC559" s="121"/>
      <c r="AD559" s="121"/>
      <c r="AE559" s="121"/>
      <c r="AF559" s="121"/>
      <c r="AG559" s="121"/>
      <c r="AH559" s="121"/>
      <c r="AI559" s="477"/>
      <c r="AJ559" s="477"/>
    </row>
    <row r="560" ht="14.25" customHeight="1" spans="1:36">
      <c r="A560" s="440"/>
      <c r="B560" s="440"/>
      <c r="C560" s="440"/>
      <c r="D560" s="440"/>
      <c r="E560" s="440"/>
      <c r="F560" s="440"/>
      <c r="G560" s="440"/>
      <c r="H560" s="440"/>
      <c r="I560" s="440"/>
      <c r="J560" s="440"/>
      <c r="K560" s="440"/>
      <c r="L560" s="440"/>
      <c r="M560" s="440"/>
      <c r="N560" s="440"/>
      <c r="O560" s="440"/>
      <c r="AC560" s="121"/>
      <c r="AD560" s="121"/>
      <c r="AE560" s="121"/>
      <c r="AF560" s="121"/>
      <c r="AG560" s="121"/>
      <c r="AH560" s="121"/>
      <c r="AI560" s="477"/>
      <c r="AJ560" s="477"/>
    </row>
    <row r="561" ht="14.25" customHeight="1" spans="1:36">
      <c r="A561" s="440"/>
      <c r="B561" s="440"/>
      <c r="C561" s="440"/>
      <c r="D561" s="440"/>
      <c r="E561" s="440"/>
      <c r="F561" s="440"/>
      <c r="G561" s="440"/>
      <c r="H561" s="440"/>
      <c r="I561" s="440"/>
      <c r="J561" s="440"/>
      <c r="K561" s="440"/>
      <c r="L561" s="440"/>
      <c r="M561" s="440"/>
      <c r="N561" s="440"/>
      <c r="O561" s="440"/>
      <c r="AC561" s="121"/>
      <c r="AD561" s="121"/>
      <c r="AE561" s="121"/>
      <c r="AF561" s="121"/>
      <c r="AG561" s="121"/>
      <c r="AH561" s="121"/>
      <c r="AI561" s="477"/>
      <c r="AJ561" s="477"/>
    </row>
    <row r="562" ht="14.25" customHeight="1" spans="1:36">
      <c r="A562" s="440"/>
      <c r="B562" s="440"/>
      <c r="C562" s="440"/>
      <c r="D562" s="440"/>
      <c r="E562" s="440"/>
      <c r="F562" s="440"/>
      <c r="G562" s="440"/>
      <c r="H562" s="440"/>
      <c r="I562" s="440"/>
      <c r="J562" s="440"/>
      <c r="K562" s="440"/>
      <c r="L562" s="440"/>
      <c r="M562" s="440"/>
      <c r="N562" s="440"/>
      <c r="O562" s="440"/>
      <c r="AC562" s="121"/>
      <c r="AD562" s="121"/>
      <c r="AE562" s="121"/>
      <c r="AF562" s="121"/>
      <c r="AG562" s="121"/>
      <c r="AH562" s="121"/>
      <c r="AI562" s="477"/>
      <c r="AJ562" s="477"/>
    </row>
    <row r="563" ht="14.25" customHeight="1" spans="1:36">
      <c r="A563" s="440"/>
      <c r="B563" s="440"/>
      <c r="C563" s="440"/>
      <c r="D563" s="440"/>
      <c r="E563" s="440"/>
      <c r="F563" s="440"/>
      <c r="G563" s="440"/>
      <c r="H563" s="440"/>
      <c r="I563" s="440"/>
      <c r="J563" s="440"/>
      <c r="K563" s="440"/>
      <c r="L563" s="440"/>
      <c r="M563" s="440"/>
      <c r="N563" s="440"/>
      <c r="O563" s="440"/>
      <c r="AC563" s="121"/>
      <c r="AD563" s="121"/>
      <c r="AE563" s="121"/>
      <c r="AF563" s="121"/>
      <c r="AG563" s="121"/>
      <c r="AH563" s="121"/>
      <c r="AI563" s="477"/>
      <c r="AJ563" s="477"/>
    </row>
    <row r="564" ht="14.25" customHeight="1" spans="1:36">
      <c r="A564" s="440"/>
      <c r="B564" s="440"/>
      <c r="C564" s="440"/>
      <c r="D564" s="440"/>
      <c r="E564" s="440"/>
      <c r="F564" s="440"/>
      <c r="G564" s="440"/>
      <c r="H564" s="440"/>
      <c r="I564" s="440"/>
      <c r="J564" s="440"/>
      <c r="K564" s="440"/>
      <c r="L564" s="440"/>
      <c r="M564" s="440"/>
      <c r="N564" s="440"/>
      <c r="O564" s="440"/>
      <c r="AC564" s="121"/>
      <c r="AD564" s="121"/>
      <c r="AE564" s="121"/>
      <c r="AF564" s="121"/>
      <c r="AG564" s="121"/>
      <c r="AH564" s="121"/>
      <c r="AI564" s="477"/>
      <c r="AJ564" s="477"/>
    </row>
    <row r="565" ht="14.25" customHeight="1" spans="1:36">
      <c r="A565" s="440"/>
      <c r="B565" s="440"/>
      <c r="C565" s="440"/>
      <c r="D565" s="440"/>
      <c r="E565" s="440"/>
      <c r="F565" s="440"/>
      <c r="G565" s="440"/>
      <c r="H565" s="440"/>
      <c r="I565" s="440"/>
      <c r="J565" s="440"/>
      <c r="K565" s="440"/>
      <c r="L565" s="440"/>
      <c r="M565" s="440"/>
      <c r="N565" s="440"/>
      <c r="O565" s="440"/>
      <c r="AC565" s="121"/>
      <c r="AD565" s="121"/>
      <c r="AE565" s="121"/>
      <c r="AF565" s="121"/>
      <c r="AG565" s="121"/>
      <c r="AH565" s="121"/>
      <c r="AI565" s="477"/>
      <c r="AJ565" s="477"/>
    </row>
    <row r="566" ht="14.25" customHeight="1" spans="1:36">
      <c r="A566" s="440"/>
      <c r="B566" s="440"/>
      <c r="C566" s="440"/>
      <c r="D566" s="440"/>
      <c r="E566" s="440"/>
      <c r="F566" s="440"/>
      <c r="G566" s="440"/>
      <c r="H566" s="440"/>
      <c r="I566" s="440"/>
      <c r="J566" s="440"/>
      <c r="K566" s="440"/>
      <c r="L566" s="440"/>
      <c r="M566" s="440"/>
      <c r="N566" s="440"/>
      <c r="O566" s="440"/>
      <c r="AC566" s="121"/>
      <c r="AD566" s="121"/>
      <c r="AE566" s="121"/>
      <c r="AF566" s="121"/>
      <c r="AG566" s="121"/>
      <c r="AH566" s="121"/>
      <c r="AI566" s="477"/>
      <c r="AJ566" s="477"/>
    </row>
    <row r="567" ht="14.25" customHeight="1" spans="1:36">
      <c r="A567" s="440"/>
      <c r="B567" s="440"/>
      <c r="C567" s="440"/>
      <c r="D567" s="440"/>
      <c r="E567" s="440"/>
      <c r="F567" s="440"/>
      <c r="G567" s="440"/>
      <c r="H567" s="440"/>
      <c r="I567" s="440"/>
      <c r="J567" s="440"/>
      <c r="K567" s="440"/>
      <c r="L567" s="440"/>
      <c r="M567" s="440"/>
      <c r="N567" s="440"/>
      <c r="O567" s="440"/>
      <c r="AC567" s="121"/>
      <c r="AD567" s="121"/>
      <c r="AE567" s="121"/>
      <c r="AF567" s="121"/>
      <c r="AG567" s="121"/>
      <c r="AH567" s="121"/>
      <c r="AI567" s="477"/>
      <c r="AJ567" s="477"/>
    </row>
    <row r="568" ht="14.25" customHeight="1" spans="1:36">
      <c r="A568" s="440"/>
      <c r="B568" s="440"/>
      <c r="C568" s="440"/>
      <c r="D568" s="440"/>
      <c r="E568" s="440"/>
      <c r="F568" s="440"/>
      <c r="G568" s="440"/>
      <c r="H568" s="440"/>
      <c r="I568" s="440"/>
      <c r="J568" s="440"/>
      <c r="K568" s="440"/>
      <c r="L568" s="440"/>
      <c r="M568" s="440"/>
      <c r="N568" s="440"/>
      <c r="O568" s="440"/>
      <c r="AC568" s="121"/>
      <c r="AD568" s="121"/>
      <c r="AE568" s="121"/>
      <c r="AF568" s="121"/>
      <c r="AG568" s="121"/>
      <c r="AH568" s="121"/>
      <c r="AI568" s="477"/>
      <c r="AJ568" s="477"/>
    </row>
    <row r="569" ht="14.25" customHeight="1" spans="1:36">
      <c r="A569" s="440"/>
      <c r="B569" s="440"/>
      <c r="C569" s="440"/>
      <c r="D569" s="440"/>
      <c r="E569" s="440"/>
      <c r="F569" s="440"/>
      <c r="G569" s="440"/>
      <c r="H569" s="440"/>
      <c r="I569" s="440"/>
      <c r="J569" s="440"/>
      <c r="K569" s="440"/>
      <c r="L569" s="440"/>
      <c r="M569" s="440"/>
      <c r="N569" s="440"/>
      <c r="O569" s="440"/>
      <c r="AC569" s="121"/>
      <c r="AD569" s="121"/>
      <c r="AE569" s="121"/>
      <c r="AF569" s="121"/>
      <c r="AG569" s="121"/>
      <c r="AH569" s="121"/>
      <c r="AI569" s="477"/>
      <c r="AJ569" s="477"/>
    </row>
    <row r="570" ht="14.25" customHeight="1" spans="1:36">
      <c r="A570" s="440"/>
      <c r="B570" s="440"/>
      <c r="C570" s="440"/>
      <c r="D570" s="440"/>
      <c r="E570" s="440"/>
      <c r="F570" s="440"/>
      <c r="G570" s="440"/>
      <c r="H570" s="440"/>
      <c r="I570" s="440"/>
      <c r="J570" s="440"/>
      <c r="K570" s="440"/>
      <c r="L570" s="440"/>
      <c r="M570" s="440"/>
      <c r="N570" s="440"/>
      <c r="O570" s="440"/>
      <c r="AC570" s="121"/>
      <c r="AD570" s="121"/>
      <c r="AE570" s="121"/>
      <c r="AF570" s="121"/>
      <c r="AG570" s="121"/>
      <c r="AH570" s="121"/>
      <c r="AI570" s="477"/>
      <c r="AJ570" s="477"/>
    </row>
    <row r="571" ht="14.25" customHeight="1" spans="1:36">
      <c r="A571" s="440"/>
      <c r="B571" s="440"/>
      <c r="C571" s="440"/>
      <c r="D571" s="440"/>
      <c r="E571" s="440"/>
      <c r="F571" s="440"/>
      <c r="G571" s="440"/>
      <c r="H571" s="440"/>
      <c r="I571" s="440"/>
      <c r="J571" s="440"/>
      <c r="K571" s="440"/>
      <c r="L571" s="440"/>
      <c r="M571" s="440"/>
      <c r="N571" s="440"/>
      <c r="O571" s="440"/>
      <c r="AC571" s="121"/>
      <c r="AD571" s="121"/>
      <c r="AE571" s="121"/>
      <c r="AF571" s="121"/>
      <c r="AG571" s="121"/>
      <c r="AH571" s="121"/>
      <c r="AI571" s="477"/>
      <c r="AJ571" s="477"/>
    </row>
    <row r="572" ht="14.25" customHeight="1" spans="1:36">
      <c r="A572" s="440"/>
      <c r="B572" s="440"/>
      <c r="C572" s="440"/>
      <c r="D572" s="440"/>
      <c r="E572" s="440"/>
      <c r="F572" s="440"/>
      <c r="G572" s="440"/>
      <c r="H572" s="440"/>
      <c r="I572" s="440"/>
      <c r="J572" s="440"/>
      <c r="K572" s="440"/>
      <c r="L572" s="440"/>
      <c r="M572" s="440"/>
      <c r="N572" s="440"/>
      <c r="O572" s="440"/>
      <c r="AC572" s="121"/>
      <c r="AD572" s="121"/>
      <c r="AE572" s="121"/>
      <c r="AF572" s="121"/>
      <c r="AG572" s="121"/>
      <c r="AH572" s="121"/>
      <c r="AI572" s="477"/>
      <c r="AJ572" s="477"/>
    </row>
    <row r="573" ht="14.25" customHeight="1" spans="1:36">
      <c r="A573" s="440"/>
      <c r="B573" s="440"/>
      <c r="C573" s="440"/>
      <c r="D573" s="440"/>
      <c r="E573" s="440"/>
      <c r="F573" s="440"/>
      <c r="G573" s="440"/>
      <c r="H573" s="440"/>
      <c r="I573" s="440"/>
      <c r="J573" s="440"/>
      <c r="K573" s="440"/>
      <c r="L573" s="440"/>
      <c r="M573" s="440"/>
      <c r="N573" s="440"/>
      <c r="O573" s="440"/>
      <c r="AC573" s="121"/>
      <c r="AD573" s="121"/>
      <c r="AE573" s="121"/>
      <c r="AF573" s="121"/>
      <c r="AG573" s="121"/>
      <c r="AH573" s="121"/>
      <c r="AI573" s="477"/>
      <c r="AJ573" s="477"/>
    </row>
    <row r="574" ht="14.25" customHeight="1" spans="1:36">
      <c r="A574" s="440"/>
      <c r="B574" s="440"/>
      <c r="C574" s="440"/>
      <c r="D574" s="440"/>
      <c r="E574" s="440"/>
      <c r="F574" s="440"/>
      <c r="G574" s="440"/>
      <c r="H574" s="440"/>
      <c r="I574" s="440"/>
      <c r="J574" s="440"/>
      <c r="K574" s="440"/>
      <c r="L574" s="440"/>
      <c r="M574" s="440"/>
      <c r="N574" s="440"/>
      <c r="O574" s="440"/>
      <c r="AC574" s="121"/>
      <c r="AD574" s="121"/>
      <c r="AE574" s="121"/>
      <c r="AF574" s="121"/>
      <c r="AG574" s="121"/>
      <c r="AH574" s="121"/>
      <c r="AI574" s="477"/>
      <c r="AJ574" s="477"/>
    </row>
    <row r="575" ht="14.25" customHeight="1" spans="1:36">
      <c r="A575" s="440"/>
      <c r="B575" s="440"/>
      <c r="C575" s="440"/>
      <c r="D575" s="440"/>
      <c r="E575" s="440"/>
      <c r="F575" s="440"/>
      <c r="G575" s="440"/>
      <c r="H575" s="440"/>
      <c r="I575" s="440"/>
      <c r="J575" s="440"/>
      <c r="K575" s="440"/>
      <c r="L575" s="440"/>
      <c r="M575" s="440"/>
      <c r="N575" s="440"/>
      <c r="O575" s="440"/>
      <c r="AC575" s="121"/>
      <c r="AD575" s="121"/>
      <c r="AE575" s="121"/>
      <c r="AF575" s="121"/>
      <c r="AG575" s="121"/>
      <c r="AH575" s="121"/>
      <c r="AI575" s="477"/>
      <c r="AJ575" s="477"/>
    </row>
    <row r="576" ht="14.25" customHeight="1" spans="1:36">
      <c r="A576" s="440"/>
      <c r="B576" s="440"/>
      <c r="C576" s="440"/>
      <c r="D576" s="440"/>
      <c r="E576" s="440"/>
      <c r="F576" s="440"/>
      <c r="G576" s="440"/>
      <c r="H576" s="440"/>
      <c r="I576" s="440"/>
      <c r="J576" s="440"/>
      <c r="K576" s="440"/>
      <c r="L576" s="440"/>
      <c r="M576" s="440"/>
      <c r="N576" s="440"/>
      <c r="O576" s="440"/>
      <c r="AC576" s="121"/>
      <c r="AD576" s="121"/>
      <c r="AE576" s="121"/>
      <c r="AF576" s="121"/>
      <c r="AG576" s="121"/>
      <c r="AH576" s="121"/>
      <c r="AI576" s="477"/>
      <c r="AJ576" s="477"/>
    </row>
    <row r="577" ht="14.25" customHeight="1" spans="1:36">
      <c r="A577" s="440"/>
      <c r="B577" s="440"/>
      <c r="C577" s="440"/>
      <c r="D577" s="440"/>
      <c r="E577" s="440"/>
      <c r="F577" s="440"/>
      <c r="G577" s="440"/>
      <c r="H577" s="440"/>
      <c r="I577" s="440"/>
      <c r="J577" s="440"/>
      <c r="K577" s="440"/>
      <c r="L577" s="440"/>
      <c r="M577" s="440"/>
      <c r="N577" s="440"/>
      <c r="O577" s="440"/>
      <c r="AC577" s="121"/>
      <c r="AD577" s="121"/>
      <c r="AE577" s="121"/>
      <c r="AF577" s="121"/>
      <c r="AG577" s="121"/>
      <c r="AH577" s="121"/>
      <c r="AI577" s="477"/>
      <c r="AJ577" s="477"/>
    </row>
    <row r="578" ht="14.25" customHeight="1" spans="1:36">
      <c r="A578" s="440"/>
      <c r="B578" s="440"/>
      <c r="C578" s="440"/>
      <c r="D578" s="440"/>
      <c r="E578" s="440"/>
      <c r="F578" s="440"/>
      <c r="G578" s="440"/>
      <c r="H578" s="440"/>
      <c r="I578" s="440"/>
      <c r="J578" s="440"/>
      <c r="K578" s="440"/>
      <c r="L578" s="440"/>
      <c r="M578" s="440"/>
      <c r="N578" s="440"/>
      <c r="O578" s="440"/>
      <c r="AC578" s="121"/>
      <c r="AD578" s="121"/>
      <c r="AE578" s="121"/>
      <c r="AF578" s="121"/>
      <c r="AG578" s="121"/>
      <c r="AH578" s="121"/>
      <c r="AI578" s="477"/>
      <c r="AJ578" s="477"/>
    </row>
    <row r="579" ht="14.25" customHeight="1" spans="1:36">
      <c r="A579" s="440"/>
      <c r="B579" s="440"/>
      <c r="C579" s="440"/>
      <c r="D579" s="440"/>
      <c r="E579" s="440"/>
      <c r="F579" s="440"/>
      <c r="G579" s="440"/>
      <c r="H579" s="440"/>
      <c r="I579" s="440"/>
      <c r="J579" s="440"/>
      <c r="K579" s="440"/>
      <c r="L579" s="440"/>
      <c r="M579" s="440"/>
      <c r="N579" s="440"/>
      <c r="O579" s="440"/>
      <c r="AC579" s="121"/>
      <c r="AD579" s="121"/>
      <c r="AE579" s="121"/>
      <c r="AF579" s="121"/>
      <c r="AG579" s="121"/>
      <c r="AH579" s="121"/>
      <c r="AI579" s="477"/>
      <c r="AJ579" s="477"/>
    </row>
    <row r="580" ht="14.25" customHeight="1" spans="1:36">
      <c r="A580" s="440"/>
      <c r="B580" s="440"/>
      <c r="C580" s="440"/>
      <c r="D580" s="440"/>
      <c r="E580" s="440"/>
      <c r="F580" s="440"/>
      <c r="G580" s="440"/>
      <c r="H580" s="440"/>
      <c r="I580" s="440"/>
      <c r="J580" s="440"/>
      <c r="K580" s="440"/>
      <c r="L580" s="440"/>
      <c r="M580" s="440"/>
      <c r="N580" s="440"/>
      <c r="O580" s="440"/>
      <c r="AC580" s="121"/>
      <c r="AD580" s="121"/>
      <c r="AE580" s="121"/>
      <c r="AF580" s="121"/>
      <c r="AG580" s="121"/>
      <c r="AH580" s="121"/>
      <c r="AI580" s="477"/>
      <c r="AJ580" s="477"/>
    </row>
    <row r="581" ht="14.25" customHeight="1" spans="1:36">
      <c r="A581" s="440"/>
      <c r="B581" s="440"/>
      <c r="C581" s="440"/>
      <c r="D581" s="440"/>
      <c r="E581" s="440"/>
      <c r="F581" s="440"/>
      <c r="G581" s="440"/>
      <c r="H581" s="440"/>
      <c r="I581" s="440"/>
      <c r="J581" s="440"/>
      <c r="K581" s="440"/>
      <c r="L581" s="440"/>
      <c r="M581" s="440"/>
      <c r="N581" s="440"/>
      <c r="O581" s="440"/>
      <c r="AC581" s="121"/>
      <c r="AD581" s="121"/>
      <c r="AE581" s="121"/>
      <c r="AF581" s="121"/>
      <c r="AG581" s="121"/>
      <c r="AH581" s="121"/>
      <c r="AI581" s="477"/>
      <c r="AJ581" s="477"/>
    </row>
    <row r="582" ht="14.25" customHeight="1" spans="1:36">
      <c r="A582" s="440"/>
      <c r="B582" s="440"/>
      <c r="C582" s="440"/>
      <c r="D582" s="440"/>
      <c r="E582" s="440"/>
      <c r="F582" s="440"/>
      <c r="G582" s="440"/>
      <c r="H582" s="440"/>
      <c r="I582" s="440"/>
      <c r="J582" s="440"/>
      <c r="K582" s="440"/>
      <c r="L582" s="440"/>
      <c r="M582" s="440"/>
      <c r="N582" s="440"/>
      <c r="O582" s="440"/>
      <c r="AC582" s="121"/>
      <c r="AD582" s="121"/>
      <c r="AE582" s="121"/>
      <c r="AF582" s="121"/>
      <c r="AG582" s="121"/>
      <c r="AH582" s="121"/>
      <c r="AI582" s="477"/>
      <c r="AJ582" s="477"/>
    </row>
    <row r="583" ht="14.25" customHeight="1" spans="1:36">
      <c r="A583" s="440"/>
      <c r="B583" s="440"/>
      <c r="C583" s="440"/>
      <c r="D583" s="440"/>
      <c r="E583" s="440"/>
      <c r="F583" s="440"/>
      <c r="G583" s="440"/>
      <c r="H583" s="440"/>
      <c r="I583" s="440"/>
      <c r="J583" s="440"/>
      <c r="K583" s="440"/>
      <c r="L583" s="440"/>
      <c r="M583" s="440"/>
      <c r="N583" s="440"/>
      <c r="O583" s="440"/>
      <c r="AC583" s="121"/>
      <c r="AD583" s="121"/>
      <c r="AE583" s="121"/>
      <c r="AF583" s="121"/>
      <c r="AG583" s="121"/>
      <c r="AH583" s="121"/>
      <c r="AI583" s="477"/>
      <c r="AJ583" s="477"/>
    </row>
    <row r="584" ht="14.25" customHeight="1" spans="1:36">
      <c r="A584" s="440"/>
      <c r="B584" s="440"/>
      <c r="C584" s="440"/>
      <c r="D584" s="440"/>
      <c r="E584" s="440"/>
      <c r="F584" s="440"/>
      <c r="G584" s="440"/>
      <c r="H584" s="440"/>
      <c r="I584" s="440"/>
      <c r="J584" s="440"/>
      <c r="K584" s="440"/>
      <c r="L584" s="440"/>
      <c r="M584" s="440"/>
      <c r="N584" s="440"/>
      <c r="O584" s="440"/>
      <c r="AC584" s="121"/>
      <c r="AD584" s="121"/>
      <c r="AE584" s="121"/>
      <c r="AF584" s="121"/>
      <c r="AG584" s="121"/>
      <c r="AH584" s="121"/>
      <c r="AI584" s="477"/>
      <c r="AJ584" s="477"/>
    </row>
    <row r="585" ht="14.25" customHeight="1" spans="1:36">
      <c r="A585" s="440"/>
      <c r="B585" s="440"/>
      <c r="C585" s="440"/>
      <c r="D585" s="440"/>
      <c r="E585" s="440"/>
      <c r="F585" s="440"/>
      <c r="G585" s="440"/>
      <c r="H585" s="440"/>
      <c r="I585" s="440"/>
      <c r="J585" s="440"/>
      <c r="K585" s="440"/>
      <c r="L585" s="440"/>
      <c r="M585" s="440"/>
      <c r="N585" s="440"/>
      <c r="O585" s="440"/>
      <c r="AC585" s="121"/>
      <c r="AD585" s="121"/>
      <c r="AE585" s="121"/>
      <c r="AF585" s="121"/>
      <c r="AG585" s="121"/>
      <c r="AH585" s="121"/>
      <c r="AI585" s="477"/>
      <c r="AJ585" s="477"/>
    </row>
    <row r="586" ht="14.25" customHeight="1" spans="1:36">
      <c r="A586" s="440"/>
      <c r="B586" s="440"/>
      <c r="C586" s="440"/>
      <c r="D586" s="440"/>
      <c r="E586" s="440"/>
      <c r="F586" s="440"/>
      <c r="G586" s="440"/>
      <c r="H586" s="440"/>
      <c r="I586" s="440"/>
      <c r="J586" s="440"/>
      <c r="K586" s="440"/>
      <c r="L586" s="440"/>
      <c r="M586" s="440"/>
      <c r="N586" s="440"/>
      <c r="O586" s="440"/>
      <c r="AC586" s="121"/>
      <c r="AD586" s="121"/>
      <c r="AE586" s="121"/>
      <c r="AF586" s="121"/>
      <c r="AG586" s="121"/>
      <c r="AH586" s="121"/>
      <c r="AI586" s="477"/>
      <c r="AJ586" s="477"/>
    </row>
    <row r="587" ht="14.25" customHeight="1" spans="1:36">
      <c r="A587" s="440"/>
      <c r="B587" s="440"/>
      <c r="C587" s="440"/>
      <c r="D587" s="440"/>
      <c r="E587" s="440"/>
      <c r="F587" s="440"/>
      <c r="G587" s="440"/>
      <c r="H587" s="440"/>
      <c r="I587" s="440"/>
      <c r="J587" s="440"/>
      <c r="K587" s="440"/>
      <c r="L587" s="440"/>
      <c r="M587" s="440"/>
      <c r="N587" s="440"/>
      <c r="O587" s="440"/>
      <c r="AC587" s="121"/>
      <c r="AD587" s="121"/>
      <c r="AE587" s="121"/>
      <c r="AF587" s="121"/>
      <c r="AG587" s="121"/>
      <c r="AH587" s="121"/>
      <c r="AI587" s="477"/>
      <c r="AJ587" s="477"/>
    </row>
    <row r="588" ht="14.25" customHeight="1" spans="1:36">
      <c r="A588" s="440"/>
      <c r="B588" s="440"/>
      <c r="C588" s="440"/>
      <c r="D588" s="440"/>
      <c r="E588" s="440"/>
      <c r="F588" s="440"/>
      <c r="G588" s="440"/>
      <c r="H588" s="440"/>
      <c r="I588" s="440"/>
      <c r="J588" s="440"/>
      <c r="K588" s="440"/>
      <c r="L588" s="440"/>
      <c r="M588" s="440"/>
      <c r="N588" s="440"/>
      <c r="O588" s="440"/>
      <c r="AC588" s="121"/>
      <c r="AD588" s="121"/>
      <c r="AE588" s="121"/>
      <c r="AF588" s="121"/>
      <c r="AG588" s="121"/>
      <c r="AH588" s="121"/>
      <c r="AI588" s="477"/>
      <c r="AJ588" s="477"/>
    </row>
    <row r="589" ht="14.25" customHeight="1" spans="1:36">
      <c r="A589" s="440"/>
      <c r="B589" s="440"/>
      <c r="C589" s="440"/>
      <c r="D589" s="440"/>
      <c r="E589" s="440"/>
      <c r="F589" s="440"/>
      <c r="G589" s="440"/>
      <c r="H589" s="440"/>
      <c r="I589" s="440"/>
      <c r="J589" s="440"/>
      <c r="K589" s="440"/>
      <c r="L589" s="440"/>
      <c r="M589" s="440"/>
      <c r="N589" s="440"/>
      <c r="O589" s="440"/>
      <c r="AC589" s="121"/>
      <c r="AD589" s="121"/>
      <c r="AE589" s="121"/>
      <c r="AF589" s="121"/>
      <c r="AG589" s="121"/>
      <c r="AH589" s="121"/>
      <c r="AI589" s="477"/>
      <c r="AJ589" s="477"/>
    </row>
    <row r="590" ht="14.25" customHeight="1" spans="1:36">
      <c r="A590" s="440"/>
      <c r="B590" s="440"/>
      <c r="C590" s="440"/>
      <c r="D590" s="440"/>
      <c r="E590" s="440"/>
      <c r="F590" s="440"/>
      <c r="G590" s="440"/>
      <c r="H590" s="440"/>
      <c r="I590" s="440"/>
      <c r="J590" s="440"/>
      <c r="K590" s="440"/>
      <c r="L590" s="440"/>
      <c r="M590" s="440"/>
      <c r="N590" s="440"/>
      <c r="O590" s="440"/>
      <c r="AC590" s="121"/>
      <c r="AD590" s="121"/>
      <c r="AE590" s="121"/>
      <c r="AF590" s="121"/>
      <c r="AG590" s="121"/>
      <c r="AH590" s="121"/>
      <c r="AI590" s="477"/>
      <c r="AJ590" s="477"/>
    </row>
    <row r="591" ht="14.25" customHeight="1" spans="1:36">
      <c r="A591" s="440"/>
      <c r="B591" s="440"/>
      <c r="C591" s="440"/>
      <c r="D591" s="440"/>
      <c r="E591" s="440"/>
      <c r="F591" s="440"/>
      <c r="G591" s="440"/>
      <c r="H591" s="440"/>
      <c r="I591" s="440"/>
      <c r="J591" s="440"/>
      <c r="K591" s="440"/>
      <c r="L591" s="440"/>
      <c r="M591" s="440"/>
      <c r="N591" s="440"/>
      <c r="O591" s="440"/>
      <c r="AC591" s="121"/>
      <c r="AD591" s="121"/>
      <c r="AE591" s="121"/>
      <c r="AF591" s="121"/>
      <c r="AG591" s="121"/>
      <c r="AH591" s="121"/>
      <c r="AI591" s="477"/>
      <c r="AJ591" s="477"/>
    </row>
    <row r="592" ht="14.25" customHeight="1" spans="1:36">
      <c r="A592" s="440"/>
      <c r="B592" s="440"/>
      <c r="C592" s="440"/>
      <c r="D592" s="440"/>
      <c r="E592" s="440"/>
      <c r="F592" s="440"/>
      <c r="G592" s="440"/>
      <c r="H592" s="440"/>
      <c r="I592" s="440"/>
      <c r="J592" s="440"/>
      <c r="K592" s="440"/>
      <c r="L592" s="440"/>
      <c r="M592" s="440"/>
      <c r="N592" s="440"/>
      <c r="O592" s="440"/>
      <c r="AC592" s="121"/>
      <c r="AD592" s="121"/>
      <c r="AE592" s="121"/>
      <c r="AF592" s="121"/>
      <c r="AG592" s="121"/>
      <c r="AH592" s="121"/>
      <c r="AI592" s="477"/>
      <c r="AJ592" s="477"/>
    </row>
    <row r="593" ht="14.25" customHeight="1" spans="1:36">
      <c r="A593" s="440"/>
      <c r="B593" s="440"/>
      <c r="C593" s="440"/>
      <c r="D593" s="440"/>
      <c r="E593" s="440"/>
      <c r="F593" s="440"/>
      <c r="G593" s="440"/>
      <c r="H593" s="440"/>
      <c r="I593" s="440"/>
      <c r="J593" s="440"/>
      <c r="K593" s="440"/>
      <c r="L593" s="440"/>
      <c r="M593" s="440"/>
      <c r="N593" s="440"/>
      <c r="O593" s="440"/>
      <c r="AC593" s="121"/>
      <c r="AD593" s="121"/>
      <c r="AE593" s="121"/>
      <c r="AF593" s="121"/>
      <c r="AG593" s="121"/>
      <c r="AH593" s="121"/>
      <c r="AI593" s="477"/>
      <c r="AJ593" s="477"/>
    </row>
    <row r="594" ht="14.25" customHeight="1" spans="1:36">
      <c r="A594" s="440"/>
      <c r="B594" s="440"/>
      <c r="C594" s="440"/>
      <c r="D594" s="440"/>
      <c r="E594" s="440"/>
      <c r="F594" s="440"/>
      <c r="G594" s="440"/>
      <c r="H594" s="440"/>
      <c r="I594" s="440"/>
      <c r="J594" s="440"/>
      <c r="K594" s="440"/>
      <c r="L594" s="440"/>
      <c r="M594" s="440"/>
      <c r="N594" s="440"/>
      <c r="O594" s="440"/>
      <c r="AC594" s="121"/>
      <c r="AD594" s="121"/>
      <c r="AE594" s="121"/>
      <c r="AF594" s="121"/>
      <c r="AG594" s="121"/>
      <c r="AH594" s="121"/>
      <c r="AI594" s="477"/>
      <c r="AJ594" s="477"/>
    </row>
    <row r="595" ht="14.25" customHeight="1" spans="1:36">
      <c r="A595" s="440"/>
      <c r="B595" s="440"/>
      <c r="C595" s="440"/>
      <c r="D595" s="440"/>
      <c r="E595" s="440"/>
      <c r="F595" s="440"/>
      <c r="G595" s="440"/>
      <c r="H595" s="440"/>
      <c r="I595" s="440"/>
      <c r="J595" s="440"/>
      <c r="K595" s="440"/>
      <c r="L595" s="440"/>
      <c r="M595" s="440"/>
      <c r="N595" s="440"/>
      <c r="O595" s="440"/>
      <c r="AC595" s="121"/>
      <c r="AD595" s="121"/>
      <c r="AE595" s="121"/>
      <c r="AF595" s="121"/>
      <c r="AG595" s="121"/>
      <c r="AH595" s="121"/>
      <c r="AI595" s="477"/>
      <c r="AJ595" s="477"/>
    </row>
    <row r="596" ht="14.25" customHeight="1" spans="1:36">
      <c r="A596" s="440"/>
      <c r="B596" s="440"/>
      <c r="C596" s="440"/>
      <c r="D596" s="440"/>
      <c r="E596" s="440"/>
      <c r="F596" s="440"/>
      <c r="G596" s="440"/>
      <c r="H596" s="440"/>
      <c r="I596" s="440"/>
      <c r="J596" s="440"/>
      <c r="K596" s="440"/>
      <c r="L596" s="440"/>
      <c r="M596" s="440"/>
      <c r="N596" s="440"/>
      <c r="O596" s="440"/>
      <c r="AC596" s="121"/>
      <c r="AD596" s="121"/>
      <c r="AE596" s="121"/>
      <c r="AF596" s="121"/>
      <c r="AG596" s="121"/>
      <c r="AH596" s="121"/>
      <c r="AI596" s="477"/>
      <c r="AJ596" s="477"/>
    </row>
    <row r="597" ht="14.25" customHeight="1" spans="1:36">
      <c r="A597" s="440"/>
      <c r="B597" s="440"/>
      <c r="C597" s="440"/>
      <c r="D597" s="440"/>
      <c r="E597" s="440"/>
      <c r="F597" s="440"/>
      <c r="G597" s="440"/>
      <c r="H597" s="440"/>
      <c r="I597" s="440"/>
      <c r="J597" s="440"/>
      <c r="K597" s="440"/>
      <c r="L597" s="440"/>
      <c r="M597" s="440"/>
      <c r="N597" s="440"/>
      <c r="O597" s="440"/>
      <c r="AC597" s="121"/>
      <c r="AD597" s="121"/>
      <c r="AE597" s="121"/>
      <c r="AF597" s="121"/>
      <c r="AG597" s="121"/>
      <c r="AH597" s="121"/>
      <c r="AI597" s="477"/>
      <c r="AJ597" s="477"/>
    </row>
    <row r="598" ht="14.25" customHeight="1" spans="1:36">
      <c r="A598" s="440"/>
      <c r="B598" s="440"/>
      <c r="C598" s="440"/>
      <c r="D598" s="440"/>
      <c r="E598" s="440"/>
      <c r="F598" s="440"/>
      <c r="G598" s="440"/>
      <c r="H598" s="440"/>
      <c r="I598" s="440"/>
      <c r="J598" s="440"/>
      <c r="K598" s="440"/>
      <c r="L598" s="440"/>
      <c r="M598" s="440"/>
      <c r="N598" s="440"/>
      <c r="O598" s="440"/>
      <c r="AC598" s="121"/>
      <c r="AD598" s="121"/>
      <c r="AE598" s="121"/>
      <c r="AF598" s="121"/>
      <c r="AG598" s="121"/>
      <c r="AH598" s="121"/>
      <c r="AI598" s="477"/>
      <c r="AJ598" s="477"/>
    </row>
    <row r="599" ht="14.25" customHeight="1" spans="1:36">
      <c r="A599" s="440"/>
      <c r="B599" s="440"/>
      <c r="C599" s="440"/>
      <c r="D599" s="440"/>
      <c r="E599" s="440"/>
      <c r="F599" s="440"/>
      <c r="G599" s="440"/>
      <c r="H599" s="440"/>
      <c r="I599" s="440"/>
      <c r="J599" s="440"/>
      <c r="K599" s="440"/>
      <c r="L599" s="440"/>
      <c r="M599" s="440"/>
      <c r="N599" s="440"/>
      <c r="O599" s="440"/>
      <c r="AC599" s="121"/>
      <c r="AD599" s="121"/>
      <c r="AE599" s="121"/>
      <c r="AF599" s="121"/>
      <c r="AG599" s="121"/>
      <c r="AH599" s="121"/>
      <c r="AI599" s="477"/>
      <c r="AJ599" s="477"/>
    </row>
    <row r="600" ht="14.25" customHeight="1" spans="1:36">
      <c r="A600" s="440"/>
      <c r="B600" s="440"/>
      <c r="C600" s="440"/>
      <c r="D600" s="440"/>
      <c r="E600" s="440"/>
      <c r="F600" s="440"/>
      <c r="G600" s="440"/>
      <c r="H600" s="440"/>
      <c r="I600" s="440"/>
      <c r="J600" s="440"/>
      <c r="K600" s="440"/>
      <c r="L600" s="440"/>
      <c r="M600" s="440"/>
      <c r="N600" s="440"/>
      <c r="O600" s="440"/>
      <c r="AC600" s="121"/>
      <c r="AD600" s="121"/>
      <c r="AE600" s="121"/>
      <c r="AF600" s="121"/>
      <c r="AG600" s="121"/>
      <c r="AH600" s="121"/>
      <c r="AI600" s="477"/>
      <c r="AJ600" s="477"/>
    </row>
    <row r="601" ht="14.25" customHeight="1" spans="1:36">
      <c r="A601" s="440"/>
      <c r="B601" s="440"/>
      <c r="C601" s="440"/>
      <c r="D601" s="440"/>
      <c r="E601" s="440"/>
      <c r="F601" s="440"/>
      <c r="G601" s="440"/>
      <c r="H601" s="440"/>
      <c r="I601" s="440"/>
      <c r="J601" s="440"/>
      <c r="K601" s="440"/>
      <c r="L601" s="440"/>
      <c r="M601" s="440"/>
      <c r="N601" s="440"/>
      <c r="O601" s="440"/>
      <c r="AC601" s="121"/>
      <c r="AD601" s="121"/>
      <c r="AE601" s="121"/>
      <c r="AF601" s="121"/>
      <c r="AG601" s="121"/>
      <c r="AH601" s="121"/>
      <c r="AI601" s="477"/>
      <c r="AJ601" s="477"/>
    </row>
    <row r="602" ht="14.25" customHeight="1" spans="1:36">
      <c r="A602" s="440"/>
      <c r="B602" s="440"/>
      <c r="C602" s="440"/>
      <c r="D602" s="440"/>
      <c r="E602" s="440"/>
      <c r="F602" s="440"/>
      <c r="G602" s="440"/>
      <c r="H602" s="440"/>
      <c r="I602" s="440"/>
      <c r="J602" s="440"/>
      <c r="K602" s="440"/>
      <c r="L602" s="440"/>
      <c r="M602" s="440"/>
      <c r="N602" s="440"/>
      <c r="O602" s="440"/>
      <c r="AC602" s="121"/>
      <c r="AD602" s="121"/>
      <c r="AE602" s="121"/>
      <c r="AF602" s="121"/>
      <c r="AG602" s="121"/>
      <c r="AH602" s="121"/>
      <c r="AI602" s="477"/>
      <c r="AJ602" s="477"/>
    </row>
    <row r="603" ht="14.25" customHeight="1" spans="1:36">
      <c r="A603" s="440"/>
      <c r="B603" s="440"/>
      <c r="C603" s="440"/>
      <c r="D603" s="440"/>
      <c r="E603" s="440"/>
      <c r="F603" s="440"/>
      <c r="G603" s="440"/>
      <c r="H603" s="440"/>
      <c r="I603" s="440"/>
      <c r="J603" s="440"/>
      <c r="K603" s="440"/>
      <c r="L603" s="440"/>
      <c r="M603" s="440"/>
      <c r="N603" s="440"/>
      <c r="O603" s="440"/>
      <c r="AC603" s="121"/>
      <c r="AD603" s="121"/>
      <c r="AE603" s="121"/>
      <c r="AF603" s="121"/>
      <c r="AG603" s="121"/>
      <c r="AH603" s="121"/>
      <c r="AI603" s="477"/>
      <c r="AJ603" s="477"/>
    </row>
    <row r="604" ht="14.25" customHeight="1" spans="1:36">
      <c r="A604" s="440"/>
      <c r="B604" s="440"/>
      <c r="C604" s="440"/>
      <c r="D604" s="440"/>
      <c r="E604" s="440"/>
      <c r="F604" s="440"/>
      <c r="G604" s="440"/>
      <c r="H604" s="440"/>
      <c r="I604" s="440"/>
      <c r="J604" s="440"/>
      <c r="K604" s="440"/>
      <c r="L604" s="440"/>
      <c r="M604" s="440"/>
      <c r="N604" s="440"/>
      <c r="O604" s="440"/>
      <c r="AC604" s="121"/>
      <c r="AD604" s="121"/>
      <c r="AE604" s="121"/>
      <c r="AF604" s="121"/>
      <c r="AG604" s="121"/>
      <c r="AH604" s="121"/>
      <c r="AI604" s="477"/>
      <c r="AJ604" s="477"/>
    </row>
    <row r="605" ht="14.25" customHeight="1" spans="1:36">
      <c r="A605" s="440"/>
      <c r="B605" s="440"/>
      <c r="C605" s="440"/>
      <c r="D605" s="440"/>
      <c r="E605" s="440"/>
      <c r="F605" s="440"/>
      <c r="G605" s="440"/>
      <c r="H605" s="440"/>
      <c r="I605" s="440"/>
      <c r="J605" s="440"/>
      <c r="K605" s="440"/>
      <c r="L605" s="440"/>
      <c r="M605" s="440"/>
      <c r="N605" s="440"/>
      <c r="O605" s="440"/>
      <c r="AC605" s="121"/>
      <c r="AD605" s="121"/>
      <c r="AE605" s="121"/>
      <c r="AF605" s="121"/>
      <c r="AG605" s="121"/>
      <c r="AH605" s="121"/>
      <c r="AI605" s="477"/>
      <c r="AJ605" s="477"/>
    </row>
    <row r="606" ht="14.25" customHeight="1" spans="1:36">
      <c r="A606" s="440"/>
      <c r="B606" s="440"/>
      <c r="C606" s="440"/>
      <c r="D606" s="440"/>
      <c r="E606" s="440"/>
      <c r="F606" s="440"/>
      <c r="G606" s="440"/>
      <c r="H606" s="440"/>
      <c r="I606" s="440"/>
      <c r="J606" s="440"/>
      <c r="K606" s="440"/>
      <c r="L606" s="440"/>
      <c r="M606" s="440"/>
      <c r="N606" s="440"/>
      <c r="O606" s="440"/>
      <c r="AC606" s="121"/>
      <c r="AD606" s="121"/>
      <c r="AE606" s="121"/>
      <c r="AF606" s="121"/>
      <c r="AG606" s="121"/>
      <c r="AH606" s="121"/>
      <c r="AI606" s="477"/>
      <c r="AJ606" s="477"/>
    </row>
    <row r="607" ht="14.25" customHeight="1" spans="1:36">
      <c r="A607" s="440"/>
      <c r="B607" s="440"/>
      <c r="C607" s="440"/>
      <c r="D607" s="440"/>
      <c r="E607" s="440"/>
      <c r="F607" s="440"/>
      <c r="G607" s="440"/>
      <c r="H607" s="440"/>
      <c r="I607" s="440"/>
      <c r="J607" s="440"/>
      <c r="K607" s="440"/>
      <c r="L607" s="440"/>
      <c r="M607" s="440"/>
      <c r="N607" s="440"/>
      <c r="O607" s="440"/>
      <c r="AC607" s="121"/>
      <c r="AD607" s="121"/>
      <c r="AE607" s="121"/>
      <c r="AF607" s="121"/>
      <c r="AG607" s="121"/>
      <c r="AH607" s="121"/>
      <c r="AI607" s="477"/>
      <c r="AJ607" s="477"/>
    </row>
    <row r="608" ht="14.25" customHeight="1" spans="1:36">
      <c r="A608" s="440"/>
      <c r="B608" s="440"/>
      <c r="C608" s="440"/>
      <c r="D608" s="440"/>
      <c r="E608" s="440"/>
      <c r="F608" s="440"/>
      <c r="G608" s="440"/>
      <c r="H608" s="440"/>
      <c r="I608" s="440"/>
      <c r="J608" s="440"/>
      <c r="K608" s="440"/>
      <c r="L608" s="440"/>
      <c r="M608" s="440"/>
      <c r="N608" s="440"/>
      <c r="O608" s="440"/>
      <c r="AC608" s="121"/>
      <c r="AD608" s="121"/>
      <c r="AE608" s="121"/>
      <c r="AF608" s="121"/>
      <c r="AG608" s="121"/>
      <c r="AH608" s="121"/>
      <c r="AI608" s="477"/>
      <c r="AJ608" s="477"/>
    </row>
    <row r="609" ht="14.25" customHeight="1" spans="1:36">
      <c r="A609" s="440"/>
      <c r="B609" s="440"/>
      <c r="C609" s="440"/>
      <c r="D609" s="440"/>
      <c r="E609" s="440"/>
      <c r="F609" s="440"/>
      <c r="G609" s="440"/>
      <c r="H609" s="440"/>
      <c r="I609" s="440"/>
      <c r="J609" s="440"/>
      <c r="K609" s="440"/>
      <c r="L609" s="440"/>
      <c r="M609" s="440"/>
      <c r="N609" s="440"/>
      <c r="O609" s="440"/>
      <c r="AC609" s="121"/>
      <c r="AD609" s="121"/>
      <c r="AE609" s="121"/>
      <c r="AF609" s="121"/>
      <c r="AG609" s="121"/>
      <c r="AH609" s="121"/>
      <c r="AI609" s="477"/>
      <c r="AJ609" s="477"/>
    </row>
    <row r="610" ht="14.25" customHeight="1" spans="1:36">
      <c r="A610" s="440"/>
      <c r="B610" s="440"/>
      <c r="C610" s="440"/>
      <c r="D610" s="440"/>
      <c r="E610" s="440"/>
      <c r="F610" s="440"/>
      <c r="G610" s="440"/>
      <c r="H610" s="440"/>
      <c r="I610" s="440"/>
      <c r="J610" s="440"/>
      <c r="K610" s="440"/>
      <c r="L610" s="440"/>
      <c r="M610" s="440"/>
      <c r="N610" s="440"/>
      <c r="O610" s="440"/>
      <c r="AC610" s="121"/>
      <c r="AD610" s="121"/>
      <c r="AE610" s="121"/>
      <c r="AF610" s="121"/>
      <c r="AG610" s="121"/>
      <c r="AH610" s="121"/>
      <c r="AI610" s="477"/>
      <c r="AJ610" s="477"/>
    </row>
    <row r="611" ht="14.25" customHeight="1" spans="1:36">
      <c r="A611" s="440"/>
      <c r="B611" s="440"/>
      <c r="C611" s="440"/>
      <c r="D611" s="440"/>
      <c r="E611" s="440"/>
      <c r="F611" s="440"/>
      <c r="G611" s="440"/>
      <c r="H611" s="440"/>
      <c r="I611" s="440"/>
      <c r="J611" s="440"/>
      <c r="K611" s="440"/>
      <c r="L611" s="440"/>
      <c r="M611" s="440"/>
      <c r="N611" s="440"/>
      <c r="O611" s="440"/>
      <c r="AC611" s="121"/>
      <c r="AD611" s="121"/>
      <c r="AE611" s="121"/>
      <c r="AF611" s="121"/>
      <c r="AG611" s="121"/>
      <c r="AH611" s="121"/>
      <c r="AI611" s="477"/>
      <c r="AJ611" s="477"/>
    </row>
    <row r="612" ht="14.25" customHeight="1" spans="1:36">
      <c r="A612" s="440"/>
      <c r="B612" s="440"/>
      <c r="C612" s="440"/>
      <c r="D612" s="440"/>
      <c r="E612" s="440"/>
      <c r="F612" s="440"/>
      <c r="G612" s="440"/>
      <c r="H612" s="440"/>
      <c r="I612" s="440"/>
      <c r="J612" s="440"/>
      <c r="K612" s="440"/>
      <c r="L612" s="440"/>
      <c r="M612" s="440"/>
      <c r="N612" s="440"/>
      <c r="O612" s="440"/>
      <c r="AC612" s="121"/>
      <c r="AD612" s="121"/>
      <c r="AE612" s="121"/>
      <c r="AF612" s="121"/>
      <c r="AG612" s="121"/>
      <c r="AH612" s="121"/>
      <c r="AI612" s="477"/>
      <c r="AJ612" s="477"/>
    </row>
    <row r="613" ht="14.25" customHeight="1" spans="1:36">
      <c r="A613" s="440"/>
      <c r="B613" s="440"/>
      <c r="C613" s="440"/>
      <c r="D613" s="440"/>
      <c r="E613" s="440"/>
      <c r="F613" s="440"/>
      <c r="G613" s="440"/>
      <c r="H613" s="440"/>
      <c r="I613" s="440"/>
      <c r="J613" s="440"/>
      <c r="K613" s="440"/>
      <c r="L613" s="440"/>
      <c r="M613" s="440"/>
      <c r="N613" s="440"/>
      <c r="O613" s="440"/>
      <c r="AC613" s="121"/>
      <c r="AD613" s="121"/>
      <c r="AE613" s="121"/>
      <c r="AF613" s="121"/>
      <c r="AG613" s="121"/>
      <c r="AH613" s="121"/>
      <c r="AI613" s="477"/>
      <c r="AJ613" s="477"/>
    </row>
    <row r="614" ht="14.25" customHeight="1" spans="1:36">
      <c r="A614" s="440"/>
      <c r="B614" s="440"/>
      <c r="C614" s="440"/>
      <c r="D614" s="440"/>
      <c r="E614" s="440"/>
      <c r="F614" s="440"/>
      <c r="G614" s="440"/>
      <c r="H614" s="440"/>
      <c r="I614" s="440"/>
      <c r="J614" s="440"/>
      <c r="K614" s="440"/>
      <c r="L614" s="440"/>
      <c r="M614" s="440"/>
      <c r="N614" s="440"/>
      <c r="O614" s="440"/>
      <c r="AC614" s="121"/>
      <c r="AD614" s="121"/>
      <c r="AE614" s="121"/>
      <c r="AF614" s="121"/>
      <c r="AG614" s="121"/>
      <c r="AH614" s="121"/>
      <c r="AI614" s="477"/>
      <c r="AJ614" s="477"/>
    </row>
    <row r="615" ht="14.25" customHeight="1" spans="1:36">
      <c r="A615" s="440"/>
      <c r="B615" s="440"/>
      <c r="C615" s="440"/>
      <c r="D615" s="440"/>
      <c r="E615" s="440"/>
      <c r="F615" s="440"/>
      <c r="G615" s="440"/>
      <c r="H615" s="440"/>
      <c r="I615" s="440"/>
      <c r="J615" s="440"/>
      <c r="K615" s="440"/>
      <c r="L615" s="440"/>
      <c r="M615" s="440"/>
      <c r="N615" s="440"/>
      <c r="O615" s="440"/>
      <c r="AC615" s="121"/>
      <c r="AD615" s="121"/>
      <c r="AE615" s="121"/>
      <c r="AF615" s="121"/>
      <c r="AG615" s="121"/>
      <c r="AH615" s="121"/>
      <c r="AI615" s="477"/>
      <c r="AJ615" s="477"/>
    </row>
    <row r="616" ht="14.25" customHeight="1" spans="1:36">
      <c r="A616" s="440"/>
      <c r="B616" s="440"/>
      <c r="C616" s="440"/>
      <c r="D616" s="440"/>
      <c r="E616" s="440"/>
      <c r="F616" s="440"/>
      <c r="G616" s="440"/>
      <c r="H616" s="440"/>
      <c r="I616" s="440"/>
      <c r="J616" s="440"/>
      <c r="K616" s="440"/>
      <c r="L616" s="440"/>
      <c r="M616" s="440"/>
      <c r="N616" s="440"/>
      <c r="O616" s="440"/>
      <c r="AC616" s="121"/>
      <c r="AD616" s="121"/>
      <c r="AE616" s="121"/>
      <c r="AF616" s="121"/>
      <c r="AG616" s="121"/>
      <c r="AH616" s="121"/>
      <c r="AI616" s="477"/>
      <c r="AJ616" s="477"/>
    </row>
    <row r="617" ht="14.25" customHeight="1" spans="1:36">
      <c r="A617" s="440"/>
      <c r="B617" s="440"/>
      <c r="C617" s="440"/>
      <c r="D617" s="440"/>
      <c r="E617" s="440"/>
      <c r="F617" s="440"/>
      <c r="G617" s="440"/>
      <c r="H617" s="440"/>
      <c r="I617" s="440"/>
      <c r="J617" s="440"/>
      <c r="K617" s="440"/>
      <c r="L617" s="440"/>
      <c r="M617" s="440"/>
      <c r="N617" s="440"/>
      <c r="O617" s="440"/>
      <c r="AC617" s="121"/>
      <c r="AD617" s="121"/>
      <c r="AE617" s="121"/>
      <c r="AF617" s="121"/>
      <c r="AG617" s="121"/>
      <c r="AH617" s="121"/>
      <c r="AI617" s="477"/>
      <c r="AJ617" s="477"/>
    </row>
    <row r="618" ht="14.25" customHeight="1" spans="1:36">
      <c r="A618" s="440"/>
      <c r="B618" s="440"/>
      <c r="C618" s="440"/>
      <c r="D618" s="440"/>
      <c r="E618" s="440"/>
      <c r="F618" s="440"/>
      <c r="G618" s="440"/>
      <c r="H618" s="440"/>
      <c r="I618" s="440"/>
      <c r="J618" s="440"/>
      <c r="K618" s="440"/>
      <c r="L618" s="440"/>
      <c r="M618" s="440"/>
      <c r="N618" s="440"/>
      <c r="O618" s="440"/>
      <c r="AC618" s="121"/>
      <c r="AD618" s="121"/>
      <c r="AE618" s="121"/>
      <c r="AF618" s="121"/>
      <c r="AG618" s="121"/>
      <c r="AH618" s="121"/>
      <c r="AI618" s="477"/>
      <c r="AJ618" s="477"/>
    </row>
    <row r="619" ht="14.25" customHeight="1" spans="1:36">
      <c r="A619" s="440"/>
      <c r="B619" s="440"/>
      <c r="C619" s="440"/>
      <c r="D619" s="440"/>
      <c r="E619" s="440"/>
      <c r="F619" s="440"/>
      <c r="G619" s="440"/>
      <c r="H619" s="440"/>
      <c r="I619" s="440"/>
      <c r="J619" s="440"/>
      <c r="K619" s="440"/>
      <c r="L619" s="440"/>
      <c r="M619" s="440"/>
      <c r="N619" s="440"/>
      <c r="O619" s="440"/>
      <c r="AC619" s="121"/>
      <c r="AD619" s="121"/>
      <c r="AE619" s="121"/>
      <c r="AF619" s="121"/>
      <c r="AG619" s="121"/>
      <c r="AH619" s="121"/>
      <c r="AI619" s="477"/>
      <c r="AJ619" s="477"/>
    </row>
    <row r="620" ht="14.25" customHeight="1" spans="1:36">
      <c r="A620" s="440"/>
      <c r="B620" s="440"/>
      <c r="C620" s="440"/>
      <c r="D620" s="440"/>
      <c r="E620" s="440"/>
      <c r="F620" s="440"/>
      <c r="G620" s="440"/>
      <c r="H620" s="440"/>
      <c r="I620" s="440"/>
      <c r="J620" s="440"/>
      <c r="K620" s="440"/>
      <c r="L620" s="440"/>
      <c r="M620" s="440"/>
      <c r="N620" s="440"/>
      <c r="O620" s="440"/>
      <c r="AC620" s="121"/>
      <c r="AD620" s="121"/>
      <c r="AE620" s="121"/>
      <c r="AF620" s="121"/>
      <c r="AG620" s="121"/>
      <c r="AH620" s="121"/>
      <c r="AI620" s="477"/>
      <c r="AJ620" s="477"/>
    </row>
    <row r="621" ht="14.25" customHeight="1" spans="1:36">
      <c r="A621" s="440"/>
      <c r="B621" s="440"/>
      <c r="C621" s="440"/>
      <c r="D621" s="440"/>
      <c r="E621" s="440"/>
      <c r="F621" s="440"/>
      <c r="G621" s="440"/>
      <c r="H621" s="440"/>
      <c r="I621" s="440"/>
      <c r="J621" s="440"/>
      <c r="K621" s="440"/>
      <c r="L621" s="440"/>
      <c r="M621" s="440"/>
      <c r="N621" s="440"/>
      <c r="O621" s="440"/>
      <c r="AC621" s="121"/>
      <c r="AD621" s="121"/>
      <c r="AE621" s="121"/>
      <c r="AF621" s="121"/>
      <c r="AG621" s="121"/>
      <c r="AH621" s="121"/>
      <c r="AI621" s="477"/>
      <c r="AJ621" s="477"/>
    </row>
    <row r="622" ht="14.25" customHeight="1" spans="1:36">
      <c r="A622" s="440"/>
      <c r="B622" s="440"/>
      <c r="C622" s="440"/>
      <c r="D622" s="440"/>
      <c r="E622" s="440"/>
      <c r="F622" s="440"/>
      <c r="G622" s="440"/>
      <c r="H622" s="440"/>
      <c r="I622" s="440"/>
      <c r="J622" s="440"/>
      <c r="K622" s="440"/>
      <c r="L622" s="440"/>
      <c r="M622" s="440"/>
      <c r="N622" s="440"/>
      <c r="O622" s="440"/>
      <c r="AC622" s="121"/>
      <c r="AD622" s="121"/>
      <c r="AE622" s="121"/>
      <c r="AF622" s="121"/>
      <c r="AG622" s="121"/>
      <c r="AH622" s="121"/>
      <c r="AI622" s="477"/>
      <c r="AJ622" s="477"/>
    </row>
    <row r="623" ht="14.25" customHeight="1" spans="1:36">
      <c r="A623" s="440"/>
      <c r="B623" s="440"/>
      <c r="C623" s="440"/>
      <c r="D623" s="440"/>
      <c r="E623" s="440"/>
      <c r="F623" s="440"/>
      <c r="G623" s="440"/>
      <c r="H623" s="440"/>
      <c r="I623" s="440"/>
      <c r="J623" s="440"/>
      <c r="K623" s="440"/>
      <c r="L623" s="440"/>
      <c r="M623" s="440"/>
      <c r="N623" s="440"/>
      <c r="O623" s="440"/>
      <c r="AC623" s="121"/>
      <c r="AD623" s="121"/>
      <c r="AE623" s="121"/>
      <c r="AF623" s="121"/>
      <c r="AG623" s="121"/>
      <c r="AH623" s="121"/>
      <c r="AI623" s="477"/>
      <c r="AJ623" s="477"/>
    </row>
    <row r="624" ht="14.25" customHeight="1" spans="1:36">
      <c r="A624" s="440"/>
      <c r="B624" s="440"/>
      <c r="C624" s="440"/>
      <c r="D624" s="440"/>
      <c r="E624" s="440"/>
      <c r="F624" s="440"/>
      <c r="G624" s="440"/>
      <c r="H624" s="440"/>
      <c r="I624" s="440"/>
      <c r="J624" s="440"/>
      <c r="K624" s="440"/>
      <c r="L624" s="440"/>
      <c r="M624" s="440"/>
      <c r="N624" s="440"/>
      <c r="O624" s="440"/>
      <c r="AC624" s="121"/>
      <c r="AD624" s="121"/>
      <c r="AE624" s="121"/>
      <c r="AF624" s="121"/>
      <c r="AG624" s="121"/>
      <c r="AH624" s="121"/>
      <c r="AI624" s="477"/>
      <c r="AJ624" s="477"/>
    </row>
    <row r="625" ht="14.25" customHeight="1" spans="1:36">
      <c r="A625" s="440"/>
      <c r="B625" s="440"/>
      <c r="C625" s="440"/>
      <c r="D625" s="440"/>
      <c r="E625" s="440"/>
      <c r="F625" s="440"/>
      <c r="G625" s="440"/>
      <c r="H625" s="440"/>
      <c r="I625" s="440"/>
      <c r="J625" s="440"/>
      <c r="K625" s="440"/>
      <c r="L625" s="440"/>
      <c r="M625" s="440"/>
      <c r="N625" s="440"/>
      <c r="O625" s="440"/>
      <c r="AC625" s="121"/>
      <c r="AD625" s="121"/>
      <c r="AE625" s="121"/>
      <c r="AF625" s="121"/>
      <c r="AG625" s="121"/>
      <c r="AH625" s="121"/>
      <c r="AI625" s="477"/>
      <c r="AJ625" s="477"/>
    </row>
    <row r="626" ht="14.25" customHeight="1" spans="1:36">
      <c r="A626" s="440"/>
      <c r="B626" s="440"/>
      <c r="C626" s="440"/>
      <c r="D626" s="440"/>
      <c r="E626" s="440"/>
      <c r="F626" s="440"/>
      <c r="G626" s="440"/>
      <c r="H626" s="440"/>
      <c r="I626" s="440"/>
      <c r="J626" s="440"/>
      <c r="K626" s="440"/>
      <c r="L626" s="440"/>
      <c r="M626" s="440"/>
      <c r="N626" s="440"/>
      <c r="O626" s="440"/>
      <c r="AC626" s="121"/>
      <c r="AD626" s="121"/>
      <c r="AE626" s="121"/>
      <c r="AF626" s="121"/>
      <c r="AG626" s="121"/>
      <c r="AH626" s="121"/>
      <c r="AI626" s="477"/>
      <c r="AJ626" s="477"/>
    </row>
    <row r="627" ht="14.25" customHeight="1" spans="1:36">
      <c r="A627" s="440"/>
      <c r="B627" s="440"/>
      <c r="C627" s="440"/>
      <c r="D627" s="440"/>
      <c r="E627" s="440"/>
      <c r="F627" s="440"/>
      <c r="G627" s="440"/>
      <c r="H627" s="440"/>
      <c r="I627" s="440"/>
      <c r="J627" s="440"/>
      <c r="K627" s="440"/>
      <c r="L627" s="440"/>
      <c r="M627" s="440"/>
      <c r="N627" s="440"/>
      <c r="O627" s="440"/>
      <c r="AC627" s="121"/>
      <c r="AD627" s="121"/>
      <c r="AE627" s="121"/>
      <c r="AF627" s="121"/>
      <c r="AG627" s="121"/>
      <c r="AH627" s="121"/>
      <c r="AI627" s="477"/>
      <c r="AJ627" s="477"/>
    </row>
    <row r="628" ht="14.25" customHeight="1" spans="1:36">
      <c r="A628" s="440"/>
      <c r="B628" s="440"/>
      <c r="C628" s="440"/>
      <c r="D628" s="440"/>
      <c r="E628" s="440"/>
      <c r="F628" s="440"/>
      <c r="G628" s="440"/>
      <c r="H628" s="440"/>
      <c r="I628" s="440"/>
      <c r="J628" s="440"/>
      <c r="K628" s="440"/>
      <c r="L628" s="440"/>
      <c r="M628" s="440"/>
      <c r="N628" s="440"/>
      <c r="O628" s="440"/>
      <c r="AC628" s="121"/>
      <c r="AD628" s="121"/>
      <c r="AE628" s="121"/>
      <c r="AF628" s="121"/>
      <c r="AG628" s="121"/>
      <c r="AH628" s="121"/>
      <c r="AI628" s="477"/>
      <c r="AJ628" s="477"/>
    </row>
    <row r="629" ht="14.25" customHeight="1" spans="1:36">
      <c r="A629" s="440"/>
      <c r="B629" s="440"/>
      <c r="C629" s="440"/>
      <c r="D629" s="440"/>
      <c r="E629" s="440"/>
      <c r="F629" s="440"/>
      <c r="G629" s="440"/>
      <c r="H629" s="440"/>
      <c r="I629" s="440"/>
      <c r="J629" s="440"/>
      <c r="K629" s="440"/>
      <c r="L629" s="440"/>
      <c r="M629" s="440"/>
      <c r="N629" s="440"/>
      <c r="O629" s="440"/>
      <c r="AC629" s="121"/>
      <c r="AD629" s="121"/>
      <c r="AE629" s="121"/>
      <c r="AF629" s="121"/>
      <c r="AG629" s="121"/>
      <c r="AH629" s="121"/>
      <c r="AI629" s="477"/>
      <c r="AJ629" s="477"/>
    </row>
    <row r="630" ht="14.25" customHeight="1" spans="1:36">
      <c r="A630" s="440"/>
      <c r="B630" s="440"/>
      <c r="C630" s="440"/>
      <c r="D630" s="440"/>
      <c r="E630" s="440"/>
      <c r="F630" s="440"/>
      <c r="G630" s="440"/>
      <c r="H630" s="440"/>
      <c r="I630" s="440"/>
      <c r="J630" s="440"/>
      <c r="K630" s="440"/>
      <c r="L630" s="440"/>
      <c r="M630" s="440"/>
      <c r="N630" s="440"/>
      <c r="O630" s="440"/>
      <c r="AC630" s="121"/>
      <c r="AD630" s="121"/>
      <c r="AE630" s="121"/>
      <c r="AF630" s="121"/>
      <c r="AG630" s="121"/>
      <c r="AH630" s="121"/>
      <c r="AI630" s="477"/>
      <c r="AJ630" s="477"/>
    </row>
    <row r="631" ht="14.25" customHeight="1" spans="1:36">
      <c r="A631" s="440"/>
      <c r="B631" s="440"/>
      <c r="C631" s="440"/>
      <c r="D631" s="440"/>
      <c r="E631" s="440"/>
      <c r="F631" s="440"/>
      <c r="G631" s="440"/>
      <c r="H631" s="440"/>
      <c r="I631" s="440"/>
      <c r="J631" s="440"/>
      <c r="K631" s="440"/>
      <c r="L631" s="440"/>
      <c r="M631" s="440"/>
      <c r="N631" s="440"/>
      <c r="O631" s="440"/>
      <c r="AC631" s="121"/>
      <c r="AD631" s="121"/>
      <c r="AE631" s="121"/>
      <c r="AF631" s="121"/>
      <c r="AG631" s="121"/>
      <c r="AH631" s="121"/>
      <c r="AI631" s="477"/>
      <c r="AJ631" s="477"/>
    </row>
    <row r="632" ht="14.25" customHeight="1" spans="1:36">
      <c r="A632" s="440"/>
      <c r="B632" s="440"/>
      <c r="C632" s="440"/>
      <c r="D632" s="440"/>
      <c r="E632" s="440"/>
      <c r="F632" s="440"/>
      <c r="G632" s="440"/>
      <c r="H632" s="440"/>
      <c r="I632" s="440"/>
      <c r="J632" s="440"/>
      <c r="K632" s="440"/>
      <c r="L632" s="440"/>
      <c r="M632" s="440"/>
      <c r="N632" s="440"/>
      <c r="O632" s="440"/>
      <c r="AC632" s="121"/>
      <c r="AD632" s="121"/>
      <c r="AE632" s="121"/>
      <c r="AF632" s="121"/>
      <c r="AG632" s="121"/>
      <c r="AH632" s="121"/>
      <c r="AI632" s="477"/>
      <c r="AJ632" s="477"/>
    </row>
    <row r="633" ht="14.25" customHeight="1" spans="1:36">
      <c r="A633" s="440"/>
      <c r="B633" s="440"/>
      <c r="C633" s="440"/>
      <c r="D633" s="440"/>
      <c r="E633" s="440"/>
      <c r="F633" s="440"/>
      <c r="G633" s="440"/>
      <c r="H633" s="440"/>
      <c r="I633" s="440"/>
      <c r="J633" s="440"/>
      <c r="K633" s="440"/>
      <c r="L633" s="440"/>
      <c r="M633" s="440"/>
      <c r="N633" s="440"/>
      <c r="O633" s="440"/>
      <c r="AC633" s="121"/>
      <c r="AD633" s="121"/>
      <c r="AE633" s="121"/>
      <c r="AF633" s="121"/>
      <c r="AG633" s="121"/>
      <c r="AH633" s="121"/>
      <c r="AI633" s="477"/>
      <c r="AJ633" s="477"/>
    </row>
    <row r="634" ht="14.25" customHeight="1" spans="1:36">
      <c r="A634" s="440"/>
      <c r="B634" s="440"/>
      <c r="C634" s="440"/>
      <c r="D634" s="440"/>
      <c r="E634" s="440"/>
      <c r="F634" s="440"/>
      <c r="G634" s="440"/>
      <c r="H634" s="440"/>
      <c r="I634" s="440"/>
      <c r="J634" s="440"/>
      <c r="K634" s="440"/>
      <c r="L634" s="440"/>
      <c r="M634" s="440"/>
      <c r="N634" s="440"/>
      <c r="O634" s="440"/>
      <c r="AC634" s="121"/>
      <c r="AD634" s="121"/>
      <c r="AE634" s="121"/>
      <c r="AF634" s="121"/>
      <c r="AG634" s="121"/>
      <c r="AH634" s="121"/>
      <c r="AI634" s="477"/>
      <c r="AJ634" s="477"/>
    </row>
    <row r="635" ht="14.25" customHeight="1" spans="1:36">
      <c r="A635" s="440"/>
      <c r="B635" s="440"/>
      <c r="C635" s="440"/>
      <c r="D635" s="440"/>
      <c r="E635" s="440"/>
      <c r="F635" s="440"/>
      <c r="G635" s="440"/>
      <c r="H635" s="440"/>
      <c r="I635" s="440"/>
      <c r="J635" s="440"/>
      <c r="K635" s="440"/>
      <c r="L635" s="440"/>
      <c r="M635" s="440"/>
      <c r="N635" s="440"/>
      <c r="O635" s="440"/>
      <c r="AC635" s="121"/>
      <c r="AD635" s="121"/>
      <c r="AE635" s="121"/>
      <c r="AF635" s="121"/>
      <c r="AG635" s="121"/>
      <c r="AH635" s="121"/>
      <c r="AI635" s="477"/>
      <c r="AJ635" s="477"/>
    </row>
    <row r="636" ht="14.25" customHeight="1" spans="1:36">
      <c r="A636" s="440"/>
      <c r="B636" s="440"/>
      <c r="C636" s="440"/>
      <c r="D636" s="440"/>
      <c r="E636" s="440"/>
      <c r="F636" s="440"/>
      <c r="G636" s="440"/>
      <c r="H636" s="440"/>
      <c r="I636" s="440"/>
      <c r="J636" s="440"/>
      <c r="K636" s="440"/>
      <c r="L636" s="440"/>
      <c r="M636" s="440"/>
      <c r="N636" s="440"/>
      <c r="O636" s="440"/>
      <c r="AC636" s="121"/>
      <c r="AD636" s="121"/>
      <c r="AE636" s="121"/>
      <c r="AF636" s="121"/>
      <c r="AG636" s="121"/>
      <c r="AH636" s="121"/>
      <c r="AI636" s="477"/>
      <c r="AJ636" s="477"/>
    </row>
    <row r="637" ht="14.25" customHeight="1" spans="1:36">
      <c r="A637" s="440"/>
      <c r="B637" s="440"/>
      <c r="C637" s="440"/>
      <c r="D637" s="440"/>
      <c r="E637" s="440"/>
      <c r="F637" s="440"/>
      <c r="G637" s="440"/>
      <c r="H637" s="440"/>
      <c r="I637" s="440"/>
      <c r="J637" s="440"/>
      <c r="K637" s="440"/>
      <c r="L637" s="440"/>
      <c r="M637" s="440"/>
      <c r="N637" s="440"/>
      <c r="O637" s="440"/>
      <c r="AC637" s="121"/>
      <c r="AD637" s="121"/>
      <c r="AE637" s="121"/>
      <c r="AF637" s="121"/>
      <c r="AG637" s="121"/>
      <c r="AH637" s="121"/>
      <c r="AI637" s="477"/>
      <c r="AJ637" s="477"/>
    </row>
    <row r="638" ht="14.25" customHeight="1" spans="1:36">
      <c r="A638" s="440"/>
      <c r="B638" s="440"/>
      <c r="C638" s="440"/>
      <c r="D638" s="440"/>
      <c r="E638" s="440"/>
      <c r="F638" s="440"/>
      <c r="G638" s="440"/>
      <c r="H638" s="440"/>
      <c r="I638" s="440"/>
      <c r="J638" s="440"/>
      <c r="K638" s="440"/>
      <c r="L638" s="440"/>
      <c r="M638" s="440"/>
      <c r="N638" s="440"/>
      <c r="O638" s="440"/>
      <c r="AC638" s="121"/>
      <c r="AD638" s="121"/>
      <c r="AE638" s="121"/>
      <c r="AF638" s="121"/>
      <c r="AG638" s="121"/>
      <c r="AH638" s="121"/>
      <c r="AI638" s="477"/>
      <c r="AJ638" s="477"/>
    </row>
    <row r="639" ht="14.25" customHeight="1" spans="1:36">
      <c r="A639" s="440"/>
      <c r="B639" s="440"/>
      <c r="C639" s="440"/>
      <c r="D639" s="440"/>
      <c r="E639" s="440"/>
      <c r="F639" s="440"/>
      <c r="G639" s="440"/>
      <c r="H639" s="440"/>
      <c r="I639" s="440"/>
      <c r="J639" s="440"/>
      <c r="K639" s="440"/>
      <c r="L639" s="440"/>
      <c r="M639" s="440"/>
      <c r="N639" s="440"/>
      <c r="O639" s="440"/>
      <c r="AC639" s="121"/>
      <c r="AD639" s="121"/>
      <c r="AE639" s="121"/>
      <c r="AF639" s="121"/>
      <c r="AG639" s="121"/>
      <c r="AH639" s="121"/>
      <c r="AI639" s="477"/>
      <c r="AJ639" s="477"/>
    </row>
    <row r="640" ht="14.25" customHeight="1" spans="1:36">
      <c r="A640" s="440"/>
      <c r="B640" s="440"/>
      <c r="C640" s="440"/>
      <c r="D640" s="440"/>
      <c r="E640" s="440"/>
      <c r="F640" s="440"/>
      <c r="G640" s="440"/>
      <c r="H640" s="440"/>
      <c r="I640" s="440"/>
      <c r="J640" s="440"/>
      <c r="K640" s="440"/>
      <c r="L640" s="440"/>
      <c r="M640" s="440"/>
      <c r="N640" s="440"/>
      <c r="O640" s="440"/>
      <c r="AC640" s="121"/>
      <c r="AD640" s="121"/>
      <c r="AE640" s="121"/>
      <c r="AF640" s="121"/>
      <c r="AG640" s="121"/>
      <c r="AH640" s="121"/>
      <c r="AI640" s="477"/>
      <c r="AJ640" s="477"/>
    </row>
    <row r="641" ht="14.25" customHeight="1" spans="1:36">
      <c r="A641" s="440"/>
      <c r="B641" s="440"/>
      <c r="C641" s="440"/>
      <c r="D641" s="440"/>
      <c r="E641" s="440"/>
      <c r="F641" s="440"/>
      <c r="G641" s="440"/>
      <c r="H641" s="440"/>
      <c r="I641" s="440"/>
      <c r="J641" s="440"/>
      <c r="K641" s="440"/>
      <c r="L641" s="440"/>
      <c r="M641" s="440"/>
      <c r="N641" s="440"/>
      <c r="O641" s="440"/>
      <c r="AC641" s="121"/>
      <c r="AD641" s="121"/>
      <c r="AE641" s="121"/>
      <c r="AF641" s="121"/>
      <c r="AG641" s="121"/>
      <c r="AH641" s="121"/>
      <c r="AI641" s="477"/>
      <c r="AJ641" s="477"/>
    </row>
    <row r="642" ht="14.25" customHeight="1" spans="1:36">
      <c r="A642" s="440"/>
      <c r="B642" s="440"/>
      <c r="C642" s="440"/>
      <c r="D642" s="440"/>
      <c r="E642" s="440"/>
      <c r="F642" s="440"/>
      <c r="G642" s="440"/>
      <c r="H642" s="440"/>
      <c r="I642" s="440"/>
      <c r="J642" s="440"/>
      <c r="K642" s="440"/>
      <c r="L642" s="440"/>
      <c r="M642" s="440"/>
      <c r="N642" s="440"/>
      <c r="O642" s="440"/>
      <c r="AC642" s="121"/>
      <c r="AD642" s="121"/>
      <c r="AE642" s="121"/>
      <c r="AF642" s="121"/>
      <c r="AG642" s="121"/>
      <c r="AH642" s="121"/>
      <c r="AI642" s="477"/>
      <c r="AJ642" s="477"/>
    </row>
    <row r="643" ht="14.25" customHeight="1" spans="1:36">
      <c r="A643" s="440"/>
      <c r="B643" s="440"/>
      <c r="C643" s="440"/>
      <c r="D643" s="440"/>
      <c r="E643" s="440"/>
      <c r="F643" s="440"/>
      <c r="G643" s="440"/>
      <c r="H643" s="440"/>
      <c r="I643" s="440"/>
      <c r="J643" s="440"/>
      <c r="K643" s="440"/>
      <c r="L643" s="440"/>
      <c r="M643" s="440"/>
      <c r="N643" s="440"/>
      <c r="O643" s="440"/>
      <c r="AC643" s="121"/>
      <c r="AD643" s="121"/>
      <c r="AE643" s="121"/>
      <c r="AF643" s="121"/>
      <c r="AG643" s="121"/>
      <c r="AH643" s="121"/>
      <c r="AI643" s="477"/>
      <c r="AJ643" s="477"/>
    </row>
    <row r="644" ht="14.25" customHeight="1" spans="1:36">
      <c r="A644" s="440"/>
      <c r="B644" s="440"/>
      <c r="C644" s="440"/>
      <c r="D644" s="440"/>
      <c r="E644" s="440"/>
      <c r="F644" s="440"/>
      <c r="G644" s="440"/>
      <c r="H644" s="440"/>
      <c r="I644" s="440"/>
      <c r="J644" s="440"/>
      <c r="K644" s="440"/>
      <c r="L644" s="440"/>
      <c r="M644" s="440"/>
      <c r="N644" s="440"/>
      <c r="O644" s="440"/>
      <c r="AC644" s="121"/>
      <c r="AD644" s="121"/>
      <c r="AE644" s="121"/>
      <c r="AF644" s="121"/>
      <c r="AG644" s="121"/>
      <c r="AH644" s="121"/>
      <c r="AI644" s="477"/>
      <c r="AJ644" s="477"/>
    </row>
    <row r="645" ht="14.25" customHeight="1" spans="1:36">
      <c r="A645" s="440"/>
      <c r="B645" s="440"/>
      <c r="C645" s="440"/>
      <c r="D645" s="440"/>
      <c r="E645" s="440"/>
      <c r="F645" s="440"/>
      <c r="G645" s="440"/>
      <c r="H645" s="440"/>
      <c r="I645" s="440"/>
      <c r="J645" s="440"/>
      <c r="K645" s="440"/>
      <c r="L645" s="440"/>
      <c r="M645" s="440"/>
      <c r="N645" s="440"/>
      <c r="O645" s="440"/>
      <c r="AC645" s="121"/>
      <c r="AD645" s="121"/>
      <c r="AE645" s="121"/>
      <c r="AF645" s="121"/>
      <c r="AG645" s="121"/>
      <c r="AH645" s="121"/>
      <c r="AI645" s="477"/>
      <c r="AJ645" s="477"/>
    </row>
    <row r="646" ht="14.25" customHeight="1" spans="1:36">
      <c r="A646" s="440"/>
      <c r="B646" s="440"/>
      <c r="C646" s="440"/>
      <c r="D646" s="440"/>
      <c r="E646" s="440"/>
      <c r="F646" s="440"/>
      <c r="G646" s="440"/>
      <c r="H646" s="440"/>
      <c r="I646" s="440"/>
      <c r="J646" s="440"/>
      <c r="K646" s="440"/>
      <c r="L646" s="440"/>
      <c r="M646" s="440"/>
      <c r="N646" s="440"/>
      <c r="O646" s="440"/>
      <c r="AC646" s="121"/>
      <c r="AD646" s="121"/>
      <c r="AE646" s="121"/>
      <c r="AF646" s="121"/>
      <c r="AG646" s="121"/>
      <c r="AH646" s="121"/>
      <c r="AI646" s="477"/>
      <c r="AJ646" s="477"/>
    </row>
    <row r="647" ht="14.25" customHeight="1" spans="1:36">
      <c r="A647" s="440"/>
      <c r="B647" s="440"/>
      <c r="C647" s="440"/>
      <c r="D647" s="440"/>
      <c r="E647" s="440"/>
      <c r="F647" s="440"/>
      <c r="G647" s="440"/>
      <c r="H647" s="440"/>
      <c r="I647" s="440"/>
      <c r="J647" s="440"/>
      <c r="K647" s="440"/>
      <c r="L647" s="440"/>
      <c r="M647" s="440"/>
      <c r="N647" s="440"/>
      <c r="O647" s="440"/>
      <c r="AC647" s="121"/>
      <c r="AD647" s="121"/>
      <c r="AE647" s="121"/>
      <c r="AF647" s="121"/>
      <c r="AG647" s="121"/>
      <c r="AH647" s="121"/>
      <c r="AI647" s="477"/>
      <c r="AJ647" s="477"/>
    </row>
    <row r="648" ht="14.25" customHeight="1" spans="1:36">
      <c r="A648" s="440"/>
      <c r="B648" s="440"/>
      <c r="C648" s="440"/>
      <c r="D648" s="440"/>
      <c r="E648" s="440"/>
      <c r="F648" s="440"/>
      <c r="G648" s="440"/>
      <c r="H648" s="440"/>
      <c r="I648" s="440"/>
      <c r="J648" s="440"/>
      <c r="K648" s="440"/>
      <c r="L648" s="440"/>
      <c r="M648" s="440"/>
      <c r="N648" s="440"/>
      <c r="O648" s="440"/>
      <c r="AC648" s="121"/>
      <c r="AD648" s="121"/>
      <c r="AE648" s="121"/>
      <c r="AF648" s="121"/>
      <c r="AG648" s="121"/>
      <c r="AH648" s="121"/>
      <c r="AI648" s="477"/>
      <c r="AJ648" s="477"/>
    </row>
    <row r="649" ht="14.25" customHeight="1" spans="1:36">
      <c r="A649" s="440"/>
      <c r="B649" s="440"/>
      <c r="C649" s="440"/>
      <c r="D649" s="440"/>
      <c r="E649" s="440"/>
      <c r="F649" s="440"/>
      <c r="G649" s="440"/>
      <c r="H649" s="440"/>
      <c r="I649" s="440"/>
      <c r="J649" s="440"/>
      <c r="K649" s="440"/>
      <c r="L649" s="440"/>
      <c r="M649" s="440"/>
      <c r="N649" s="440"/>
      <c r="O649" s="440"/>
      <c r="AC649" s="121"/>
      <c r="AD649" s="121"/>
      <c r="AE649" s="121"/>
      <c r="AF649" s="121"/>
      <c r="AG649" s="121"/>
      <c r="AH649" s="121"/>
      <c r="AI649" s="477"/>
      <c r="AJ649" s="477"/>
    </row>
    <row r="650" ht="14.25" customHeight="1" spans="1:36">
      <c r="A650" s="440"/>
      <c r="B650" s="440"/>
      <c r="C650" s="440"/>
      <c r="D650" s="440"/>
      <c r="E650" s="440"/>
      <c r="F650" s="440"/>
      <c r="G650" s="440"/>
      <c r="H650" s="440"/>
      <c r="I650" s="440"/>
      <c r="J650" s="440"/>
      <c r="K650" s="440"/>
      <c r="L650" s="440"/>
      <c r="M650" s="440"/>
      <c r="N650" s="440"/>
      <c r="O650" s="440"/>
      <c r="AC650" s="121"/>
      <c r="AD650" s="121"/>
      <c r="AE650" s="121"/>
      <c r="AF650" s="121"/>
      <c r="AG650" s="121"/>
      <c r="AH650" s="121"/>
      <c r="AI650" s="477"/>
      <c r="AJ650" s="477"/>
    </row>
    <row r="651" ht="14.25" customHeight="1" spans="1:36">
      <c r="A651" s="440"/>
      <c r="B651" s="440"/>
      <c r="C651" s="440"/>
      <c r="D651" s="440"/>
      <c r="E651" s="440"/>
      <c r="F651" s="440"/>
      <c r="G651" s="440"/>
      <c r="H651" s="440"/>
      <c r="I651" s="440"/>
      <c r="J651" s="440"/>
      <c r="K651" s="440"/>
      <c r="L651" s="440"/>
      <c r="M651" s="440"/>
      <c r="N651" s="440"/>
      <c r="O651" s="440"/>
      <c r="AC651" s="121"/>
      <c r="AD651" s="121"/>
      <c r="AE651" s="121"/>
      <c r="AF651" s="121"/>
      <c r="AG651" s="121"/>
      <c r="AH651" s="121"/>
      <c r="AI651" s="477"/>
      <c r="AJ651" s="477"/>
    </row>
    <row r="652" ht="14.25" customHeight="1" spans="1:36">
      <c r="A652" s="440"/>
      <c r="B652" s="440"/>
      <c r="C652" s="440"/>
      <c r="D652" s="440"/>
      <c r="E652" s="440"/>
      <c r="F652" s="440"/>
      <c r="G652" s="440"/>
      <c r="H652" s="440"/>
      <c r="I652" s="440"/>
      <c r="J652" s="440"/>
      <c r="K652" s="440"/>
      <c r="L652" s="440"/>
      <c r="M652" s="440"/>
      <c r="N652" s="440"/>
      <c r="O652" s="440"/>
      <c r="AC652" s="121"/>
      <c r="AD652" s="121"/>
      <c r="AE652" s="121"/>
      <c r="AF652" s="121"/>
      <c r="AG652" s="121"/>
      <c r="AH652" s="121"/>
      <c r="AI652" s="477"/>
      <c r="AJ652" s="477"/>
    </row>
    <row r="653" ht="14.25" customHeight="1" spans="1:36">
      <c r="A653" s="440"/>
      <c r="B653" s="440"/>
      <c r="C653" s="440"/>
      <c r="D653" s="440"/>
      <c r="E653" s="440"/>
      <c r="F653" s="440"/>
      <c r="G653" s="440"/>
      <c r="H653" s="440"/>
      <c r="I653" s="440"/>
      <c r="J653" s="440"/>
      <c r="K653" s="440"/>
      <c r="L653" s="440"/>
      <c r="M653" s="440"/>
      <c r="N653" s="440"/>
      <c r="O653" s="440"/>
      <c r="AC653" s="121"/>
      <c r="AD653" s="121"/>
      <c r="AE653" s="121"/>
      <c r="AF653" s="121"/>
      <c r="AG653" s="121"/>
      <c r="AH653" s="121"/>
      <c r="AI653" s="477"/>
      <c r="AJ653" s="477"/>
    </row>
    <row r="654" ht="14.25" customHeight="1" spans="1:36">
      <c r="A654" s="440"/>
      <c r="B654" s="440"/>
      <c r="C654" s="440"/>
      <c r="D654" s="440"/>
      <c r="E654" s="440"/>
      <c r="F654" s="440"/>
      <c r="G654" s="440"/>
      <c r="H654" s="440"/>
      <c r="I654" s="440"/>
      <c r="J654" s="440"/>
      <c r="K654" s="440"/>
      <c r="L654" s="440"/>
      <c r="M654" s="440"/>
      <c r="N654" s="440"/>
      <c r="O654" s="440"/>
      <c r="AC654" s="121"/>
      <c r="AD654" s="121"/>
      <c r="AE654" s="121"/>
      <c r="AF654" s="121"/>
      <c r="AG654" s="121"/>
      <c r="AH654" s="121"/>
      <c r="AI654" s="477"/>
      <c r="AJ654" s="477"/>
    </row>
    <row r="655" ht="14.25" customHeight="1" spans="1:36">
      <c r="A655" s="440"/>
      <c r="B655" s="440"/>
      <c r="C655" s="440"/>
      <c r="D655" s="440"/>
      <c r="E655" s="440"/>
      <c r="F655" s="440"/>
      <c r="G655" s="440"/>
      <c r="H655" s="440"/>
      <c r="I655" s="440"/>
      <c r="J655" s="440"/>
      <c r="K655" s="440"/>
      <c r="L655" s="440"/>
      <c r="M655" s="440"/>
      <c r="N655" s="440"/>
      <c r="O655" s="440"/>
      <c r="AC655" s="121"/>
      <c r="AD655" s="121"/>
      <c r="AE655" s="121"/>
      <c r="AF655" s="121"/>
      <c r="AG655" s="121"/>
      <c r="AH655" s="121"/>
      <c r="AI655" s="477"/>
      <c r="AJ655" s="477"/>
    </row>
    <row r="656" ht="14.25" customHeight="1" spans="1:36">
      <c r="A656" s="440"/>
      <c r="B656" s="440"/>
      <c r="C656" s="440"/>
      <c r="D656" s="440"/>
      <c r="E656" s="440"/>
      <c r="F656" s="440"/>
      <c r="G656" s="440"/>
      <c r="H656" s="440"/>
      <c r="I656" s="440"/>
      <c r="J656" s="440"/>
      <c r="K656" s="440"/>
      <c r="L656" s="440"/>
      <c r="M656" s="440"/>
      <c r="N656" s="440"/>
      <c r="O656" s="440"/>
      <c r="AC656" s="121"/>
      <c r="AD656" s="121"/>
      <c r="AE656" s="121"/>
      <c r="AF656" s="121"/>
      <c r="AG656" s="121"/>
      <c r="AH656" s="121"/>
      <c r="AI656" s="477"/>
      <c r="AJ656" s="477"/>
    </row>
    <row r="657" ht="14.25" customHeight="1" spans="1:36">
      <c r="A657" s="440"/>
      <c r="B657" s="440"/>
      <c r="C657" s="440"/>
      <c r="D657" s="440"/>
      <c r="E657" s="440"/>
      <c r="F657" s="440"/>
      <c r="G657" s="440"/>
      <c r="H657" s="440"/>
      <c r="I657" s="440"/>
      <c r="J657" s="440"/>
      <c r="K657" s="440"/>
      <c r="L657" s="440"/>
      <c r="M657" s="440"/>
      <c r="N657" s="440"/>
      <c r="O657" s="440"/>
      <c r="AC657" s="121"/>
      <c r="AD657" s="121"/>
      <c r="AE657" s="121"/>
      <c r="AF657" s="121"/>
      <c r="AG657" s="121"/>
      <c r="AH657" s="121"/>
      <c r="AI657" s="477"/>
      <c r="AJ657" s="477"/>
    </row>
    <row r="658" ht="14.25" customHeight="1" spans="1:36">
      <c r="A658" s="440"/>
      <c r="B658" s="440"/>
      <c r="C658" s="440"/>
      <c r="D658" s="440"/>
      <c r="E658" s="440"/>
      <c r="F658" s="440"/>
      <c r="G658" s="440"/>
      <c r="H658" s="440"/>
      <c r="I658" s="440"/>
      <c r="J658" s="440"/>
      <c r="K658" s="440"/>
      <c r="L658" s="440"/>
      <c r="M658" s="440"/>
      <c r="N658" s="440"/>
      <c r="O658" s="440"/>
      <c r="AC658" s="121"/>
      <c r="AD658" s="121"/>
      <c r="AE658" s="121"/>
      <c r="AF658" s="121"/>
      <c r="AG658" s="121"/>
      <c r="AH658" s="121"/>
      <c r="AI658" s="477"/>
      <c r="AJ658" s="477"/>
    </row>
    <row r="659" ht="14.25" customHeight="1" spans="1:36">
      <c r="A659" s="440"/>
      <c r="B659" s="440"/>
      <c r="C659" s="440"/>
      <c r="D659" s="440"/>
      <c r="E659" s="440"/>
      <c r="F659" s="440"/>
      <c r="G659" s="440"/>
      <c r="H659" s="440"/>
      <c r="I659" s="440"/>
      <c r="J659" s="440"/>
      <c r="K659" s="440"/>
      <c r="L659" s="440"/>
      <c r="M659" s="440"/>
      <c r="N659" s="440"/>
      <c r="O659" s="440"/>
      <c r="AC659" s="121"/>
      <c r="AD659" s="121"/>
      <c r="AE659" s="121"/>
      <c r="AF659" s="121"/>
      <c r="AG659" s="121"/>
      <c r="AH659" s="121"/>
      <c r="AI659" s="477"/>
      <c r="AJ659" s="477"/>
    </row>
    <row r="660" ht="14.25" customHeight="1" spans="1:36">
      <c r="A660" s="440"/>
      <c r="B660" s="440"/>
      <c r="C660" s="440"/>
      <c r="D660" s="440"/>
      <c r="E660" s="440"/>
      <c r="F660" s="440"/>
      <c r="G660" s="440"/>
      <c r="H660" s="440"/>
      <c r="I660" s="440"/>
      <c r="J660" s="440"/>
      <c r="K660" s="440"/>
      <c r="L660" s="440"/>
      <c r="M660" s="440"/>
      <c r="N660" s="440"/>
      <c r="O660" s="440"/>
      <c r="AC660" s="121"/>
      <c r="AD660" s="121"/>
      <c r="AE660" s="121"/>
      <c r="AF660" s="121"/>
      <c r="AG660" s="121"/>
      <c r="AH660" s="121"/>
      <c r="AI660" s="477"/>
      <c r="AJ660" s="477"/>
    </row>
    <row r="661" ht="14.25" customHeight="1" spans="1:36">
      <c r="A661" s="440"/>
      <c r="B661" s="440"/>
      <c r="C661" s="440"/>
      <c r="D661" s="440"/>
      <c r="E661" s="440"/>
      <c r="F661" s="440"/>
      <c r="G661" s="440"/>
      <c r="H661" s="440"/>
      <c r="I661" s="440"/>
      <c r="J661" s="440"/>
      <c r="K661" s="440"/>
      <c r="L661" s="440"/>
      <c r="M661" s="440"/>
      <c r="N661" s="440"/>
      <c r="O661" s="440"/>
      <c r="AC661" s="121"/>
      <c r="AD661" s="121"/>
      <c r="AE661" s="121"/>
      <c r="AF661" s="121"/>
      <c r="AG661" s="121"/>
      <c r="AH661" s="121"/>
      <c r="AI661" s="477"/>
      <c r="AJ661" s="477"/>
    </row>
    <row r="662" ht="14.25" customHeight="1" spans="1:36">
      <c r="A662" s="440"/>
      <c r="B662" s="440"/>
      <c r="C662" s="440"/>
      <c r="D662" s="440"/>
      <c r="E662" s="440"/>
      <c r="F662" s="440"/>
      <c r="G662" s="440"/>
      <c r="H662" s="440"/>
      <c r="I662" s="440"/>
      <c r="J662" s="440"/>
      <c r="K662" s="440"/>
      <c r="L662" s="440"/>
      <c r="M662" s="440"/>
      <c r="N662" s="440"/>
      <c r="O662" s="440"/>
      <c r="AC662" s="121"/>
      <c r="AD662" s="121"/>
      <c r="AE662" s="121"/>
      <c r="AF662" s="121"/>
      <c r="AG662" s="121"/>
      <c r="AH662" s="121"/>
      <c r="AI662" s="477"/>
      <c r="AJ662" s="477"/>
    </row>
    <row r="663" ht="14.25" customHeight="1" spans="1:36">
      <c r="A663" s="440"/>
      <c r="B663" s="440"/>
      <c r="C663" s="440"/>
      <c r="D663" s="440"/>
      <c r="E663" s="440"/>
      <c r="F663" s="440"/>
      <c r="G663" s="440"/>
      <c r="H663" s="440"/>
      <c r="I663" s="440"/>
      <c r="J663" s="440"/>
      <c r="K663" s="440"/>
      <c r="L663" s="440"/>
      <c r="M663" s="440"/>
      <c r="N663" s="440"/>
      <c r="O663" s="440"/>
      <c r="AC663" s="121"/>
      <c r="AD663" s="121"/>
      <c r="AE663" s="121"/>
      <c r="AF663" s="121"/>
      <c r="AG663" s="121"/>
      <c r="AH663" s="121"/>
      <c r="AI663" s="477"/>
      <c r="AJ663" s="477"/>
    </row>
    <row r="664" ht="14.25" customHeight="1" spans="1:36">
      <c r="A664" s="440"/>
      <c r="B664" s="440"/>
      <c r="C664" s="440"/>
      <c r="D664" s="440"/>
      <c r="E664" s="440"/>
      <c r="F664" s="440"/>
      <c r="G664" s="440"/>
      <c r="H664" s="440"/>
      <c r="I664" s="440"/>
      <c r="J664" s="440"/>
      <c r="K664" s="440"/>
      <c r="L664" s="440"/>
      <c r="M664" s="440"/>
      <c r="N664" s="440"/>
      <c r="O664" s="440"/>
      <c r="AC664" s="121"/>
      <c r="AD664" s="121"/>
      <c r="AE664" s="121"/>
      <c r="AF664" s="121"/>
      <c r="AG664" s="121"/>
      <c r="AH664" s="121"/>
      <c r="AI664" s="477"/>
      <c r="AJ664" s="477"/>
    </row>
    <row r="665" ht="14.25" customHeight="1" spans="1:36">
      <c r="A665" s="440"/>
      <c r="B665" s="440"/>
      <c r="C665" s="440"/>
      <c r="D665" s="440"/>
      <c r="E665" s="440"/>
      <c r="F665" s="440"/>
      <c r="G665" s="440"/>
      <c r="H665" s="440"/>
      <c r="I665" s="440"/>
      <c r="J665" s="440"/>
      <c r="K665" s="440"/>
      <c r="L665" s="440"/>
      <c r="M665" s="440"/>
      <c r="N665" s="440"/>
      <c r="O665" s="440"/>
      <c r="AC665" s="121"/>
      <c r="AD665" s="121"/>
      <c r="AE665" s="121"/>
      <c r="AF665" s="121"/>
      <c r="AG665" s="121"/>
      <c r="AH665" s="121"/>
      <c r="AI665" s="477"/>
      <c r="AJ665" s="477"/>
    </row>
    <row r="666" ht="14.25" customHeight="1" spans="1:36">
      <c r="A666" s="440"/>
      <c r="B666" s="440"/>
      <c r="C666" s="440"/>
      <c r="D666" s="440"/>
      <c r="E666" s="440"/>
      <c r="F666" s="440"/>
      <c r="G666" s="440"/>
      <c r="H666" s="440"/>
      <c r="I666" s="440"/>
      <c r="J666" s="440"/>
      <c r="K666" s="440"/>
      <c r="L666" s="440"/>
      <c r="M666" s="440"/>
      <c r="N666" s="440"/>
      <c r="O666" s="440"/>
      <c r="AC666" s="121"/>
      <c r="AD666" s="121"/>
      <c r="AE666" s="121"/>
      <c r="AF666" s="121"/>
      <c r="AG666" s="121"/>
      <c r="AH666" s="121"/>
      <c r="AI666" s="477"/>
      <c r="AJ666" s="477"/>
    </row>
    <row r="667" ht="14.25" customHeight="1" spans="1:36">
      <c r="A667" s="440"/>
      <c r="B667" s="440"/>
      <c r="C667" s="440"/>
      <c r="D667" s="440"/>
      <c r="E667" s="440"/>
      <c r="F667" s="440"/>
      <c r="G667" s="440"/>
      <c r="H667" s="440"/>
      <c r="I667" s="440"/>
      <c r="J667" s="440"/>
      <c r="K667" s="440"/>
      <c r="L667" s="440"/>
      <c r="M667" s="440"/>
      <c r="N667" s="440"/>
      <c r="O667" s="440"/>
      <c r="AC667" s="121"/>
      <c r="AD667" s="121"/>
      <c r="AE667" s="121"/>
      <c r="AF667" s="121"/>
      <c r="AG667" s="121"/>
      <c r="AH667" s="121"/>
      <c r="AI667" s="477"/>
      <c r="AJ667" s="477"/>
    </row>
    <row r="668" ht="14.25" customHeight="1" spans="1:36">
      <c r="A668" s="440"/>
      <c r="B668" s="440"/>
      <c r="C668" s="440"/>
      <c r="D668" s="440"/>
      <c r="E668" s="440"/>
      <c r="F668" s="440"/>
      <c r="G668" s="440"/>
      <c r="H668" s="440"/>
      <c r="I668" s="440"/>
      <c r="J668" s="440"/>
      <c r="K668" s="440"/>
      <c r="L668" s="440"/>
      <c r="M668" s="440"/>
      <c r="N668" s="440"/>
      <c r="O668" s="440"/>
      <c r="AC668" s="121"/>
      <c r="AD668" s="121"/>
      <c r="AE668" s="121"/>
      <c r="AF668" s="121"/>
      <c r="AG668" s="121"/>
      <c r="AH668" s="121"/>
      <c r="AI668" s="477"/>
      <c r="AJ668" s="477"/>
    </row>
    <row r="669" ht="14.25" customHeight="1" spans="1:36">
      <c r="A669" s="440"/>
      <c r="B669" s="440"/>
      <c r="C669" s="440"/>
      <c r="D669" s="440"/>
      <c r="E669" s="440"/>
      <c r="F669" s="440"/>
      <c r="G669" s="440"/>
      <c r="H669" s="440"/>
      <c r="I669" s="440"/>
      <c r="J669" s="440"/>
      <c r="K669" s="440"/>
      <c r="L669" s="440"/>
      <c r="M669" s="440"/>
      <c r="N669" s="440"/>
      <c r="O669" s="440"/>
      <c r="AC669" s="121"/>
      <c r="AD669" s="121"/>
      <c r="AE669" s="121"/>
      <c r="AF669" s="121"/>
      <c r="AG669" s="121"/>
      <c r="AH669" s="121"/>
      <c r="AI669" s="477"/>
      <c r="AJ669" s="477"/>
    </row>
    <row r="670" ht="14.25" customHeight="1" spans="1:36">
      <c r="A670" s="440"/>
      <c r="B670" s="440"/>
      <c r="C670" s="440"/>
      <c r="D670" s="440"/>
      <c r="E670" s="440"/>
      <c r="F670" s="440"/>
      <c r="G670" s="440"/>
      <c r="H670" s="440"/>
      <c r="I670" s="440"/>
      <c r="J670" s="440"/>
      <c r="K670" s="440"/>
      <c r="L670" s="440"/>
      <c r="M670" s="440"/>
      <c r="N670" s="440"/>
      <c r="O670" s="440"/>
      <c r="AC670" s="121"/>
      <c r="AD670" s="121"/>
      <c r="AE670" s="121"/>
      <c r="AF670" s="121"/>
      <c r="AG670" s="121"/>
      <c r="AH670" s="121"/>
      <c r="AI670" s="477"/>
      <c r="AJ670" s="477"/>
    </row>
    <row r="671" ht="14.25" customHeight="1" spans="1:36">
      <c r="A671" s="440"/>
      <c r="B671" s="440"/>
      <c r="C671" s="440"/>
      <c r="D671" s="440"/>
      <c r="E671" s="440"/>
      <c r="F671" s="440"/>
      <c r="G671" s="440"/>
      <c r="H671" s="440"/>
      <c r="I671" s="440"/>
      <c r="J671" s="440"/>
      <c r="K671" s="440"/>
      <c r="L671" s="440"/>
      <c r="M671" s="440"/>
      <c r="N671" s="440"/>
      <c r="O671" s="440"/>
      <c r="AC671" s="121"/>
      <c r="AD671" s="121"/>
      <c r="AE671" s="121"/>
      <c r="AF671" s="121"/>
      <c r="AG671" s="121"/>
      <c r="AH671" s="121"/>
      <c r="AI671" s="477"/>
      <c r="AJ671" s="477"/>
    </row>
    <row r="672" ht="14.25" customHeight="1" spans="1:36">
      <c r="A672" s="440"/>
      <c r="B672" s="440"/>
      <c r="C672" s="440"/>
      <c r="D672" s="440"/>
      <c r="E672" s="440"/>
      <c r="F672" s="440"/>
      <c r="G672" s="440"/>
      <c r="H672" s="440"/>
      <c r="I672" s="440"/>
      <c r="J672" s="440"/>
      <c r="K672" s="440"/>
      <c r="L672" s="440"/>
      <c r="M672" s="440"/>
      <c r="N672" s="440"/>
      <c r="O672" s="440"/>
      <c r="AC672" s="121"/>
      <c r="AD672" s="121"/>
      <c r="AE672" s="121"/>
      <c r="AF672" s="121"/>
      <c r="AG672" s="121"/>
      <c r="AH672" s="121"/>
      <c r="AI672" s="477"/>
      <c r="AJ672" s="477"/>
    </row>
    <row r="673" ht="14.25" customHeight="1" spans="1:36">
      <c r="A673" s="440"/>
      <c r="B673" s="440"/>
      <c r="C673" s="440"/>
      <c r="D673" s="440"/>
      <c r="E673" s="440"/>
      <c r="F673" s="440"/>
      <c r="G673" s="440"/>
      <c r="H673" s="440"/>
      <c r="I673" s="440"/>
      <c r="J673" s="440"/>
      <c r="K673" s="440"/>
      <c r="L673" s="440"/>
      <c r="M673" s="440"/>
      <c r="N673" s="440"/>
      <c r="O673" s="440"/>
      <c r="AC673" s="121"/>
      <c r="AD673" s="121"/>
      <c r="AE673" s="121"/>
      <c r="AF673" s="121"/>
      <c r="AG673" s="121"/>
      <c r="AH673" s="121"/>
      <c r="AI673" s="477"/>
      <c r="AJ673" s="477"/>
    </row>
    <row r="674" ht="14.25" customHeight="1" spans="1:36">
      <c r="A674" s="440"/>
      <c r="B674" s="440"/>
      <c r="C674" s="440"/>
      <c r="D674" s="440"/>
      <c r="E674" s="440"/>
      <c r="F674" s="440"/>
      <c r="G674" s="440"/>
      <c r="H674" s="440"/>
      <c r="I674" s="440"/>
      <c r="J674" s="440"/>
      <c r="K674" s="440"/>
      <c r="L674" s="440"/>
      <c r="M674" s="440"/>
      <c r="N674" s="440"/>
      <c r="O674" s="440"/>
      <c r="AC674" s="121"/>
      <c r="AD674" s="121"/>
      <c r="AE674" s="121"/>
      <c r="AF674" s="121"/>
      <c r="AG674" s="121"/>
      <c r="AH674" s="121"/>
      <c r="AI674" s="477"/>
      <c r="AJ674" s="477"/>
    </row>
    <row r="675" ht="14.25" customHeight="1" spans="1:36">
      <c r="A675" s="440"/>
      <c r="B675" s="440"/>
      <c r="C675" s="440"/>
      <c r="D675" s="440"/>
      <c r="E675" s="440"/>
      <c r="F675" s="440"/>
      <c r="G675" s="440"/>
      <c r="H675" s="440"/>
      <c r="I675" s="440"/>
      <c r="J675" s="440"/>
      <c r="K675" s="440"/>
      <c r="L675" s="440"/>
      <c r="M675" s="440"/>
      <c r="N675" s="440"/>
      <c r="O675" s="440"/>
      <c r="AC675" s="121"/>
      <c r="AD675" s="121"/>
      <c r="AE675" s="121"/>
      <c r="AF675" s="121"/>
      <c r="AG675" s="121"/>
      <c r="AH675" s="121"/>
      <c r="AI675" s="477"/>
      <c r="AJ675" s="477"/>
    </row>
    <row r="676" ht="14.25" customHeight="1" spans="1:36">
      <c r="A676" s="440"/>
      <c r="B676" s="440"/>
      <c r="C676" s="440"/>
      <c r="D676" s="440"/>
      <c r="E676" s="440"/>
      <c r="F676" s="440"/>
      <c r="G676" s="440"/>
      <c r="H676" s="440"/>
      <c r="I676" s="440"/>
      <c r="J676" s="440"/>
      <c r="K676" s="440"/>
      <c r="L676" s="440"/>
      <c r="M676" s="440"/>
      <c r="N676" s="440"/>
      <c r="O676" s="440"/>
      <c r="AC676" s="121"/>
      <c r="AD676" s="121"/>
      <c r="AE676" s="121"/>
      <c r="AF676" s="121"/>
      <c r="AG676" s="121"/>
      <c r="AH676" s="121"/>
      <c r="AI676" s="477"/>
      <c r="AJ676" s="477"/>
    </row>
    <row r="677" ht="14.25" customHeight="1" spans="1:36">
      <c r="A677" s="440"/>
      <c r="B677" s="440"/>
      <c r="C677" s="440"/>
      <c r="D677" s="440"/>
      <c r="E677" s="440"/>
      <c r="F677" s="440"/>
      <c r="G677" s="440"/>
      <c r="H677" s="440"/>
      <c r="I677" s="440"/>
      <c r="J677" s="440"/>
      <c r="K677" s="440"/>
      <c r="L677" s="440"/>
      <c r="M677" s="440"/>
      <c r="N677" s="440"/>
      <c r="O677" s="440"/>
      <c r="AC677" s="121"/>
      <c r="AD677" s="121"/>
      <c r="AE677" s="121"/>
      <c r="AF677" s="121"/>
      <c r="AG677" s="121"/>
      <c r="AH677" s="121"/>
      <c r="AI677" s="477"/>
      <c r="AJ677" s="477"/>
    </row>
    <row r="678" ht="14.25" customHeight="1" spans="1:36">
      <c r="A678" s="440"/>
      <c r="B678" s="440"/>
      <c r="C678" s="440"/>
      <c r="D678" s="440"/>
      <c r="E678" s="440"/>
      <c r="F678" s="440"/>
      <c r="G678" s="440"/>
      <c r="H678" s="440"/>
      <c r="I678" s="440"/>
      <c r="J678" s="440"/>
      <c r="K678" s="440"/>
      <c r="L678" s="440"/>
      <c r="M678" s="440"/>
      <c r="N678" s="440"/>
      <c r="O678" s="440"/>
      <c r="AC678" s="121"/>
      <c r="AD678" s="121"/>
      <c r="AE678" s="121"/>
      <c r="AF678" s="121"/>
      <c r="AG678" s="121"/>
      <c r="AH678" s="121"/>
      <c r="AI678" s="477"/>
      <c r="AJ678" s="477"/>
    </row>
    <row r="679" ht="14.25" customHeight="1" spans="1:36">
      <c r="A679" s="440"/>
      <c r="B679" s="440"/>
      <c r="C679" s="440"/>
      <c r="D679" s="440"/>
      <c r="E679" s="440"/>
      <c r="F679" s="440"/>
      <c r="G679" s="440"/>
      <c r="H679" s="440"/>
      <c r="I679" s="440"/>
      <c r="J679" s="440"/>
      <c r="K679" s="440"/>
      <c r="L679" s="440"/>
      <c r="M679" s="440"/>
      <c r="N679" s="440"/>
      <c r="O679" s="440"/>
      <c r="AC679" s="121"/>
      <c r="AD679" s="121"/>
      <c r="AE679" s="121"/>
      <c r="AF679" s="121"/>
      <c r="AG679" s="121"/>
      <c r="AH679" s="121"/>
      <c r="AI679" s="477"/>
      <c r="AJ679" s="477"/>
    </row>
    <row r="680" ht="14.25" customHeight="1" spans="1:36">
      <c r="A680" s="440"/>
      <c r="B680" s="440"/>
      <c r="C680" s="440"/>
      <c r="D680" s="440"/>
      <c r="E680" s="440"/>
      <c r="F680" s="440"/>
      <c r="G680" s="440"/>
      <c r="H680" s="440"/>
      <c r="I680" s="440"/>
      <c r="J680" s="440"/>
      <c r="K680" s="440"/>
      <c r="L680" s="440"/>
      <c r="M680" s="440"/>
      <c r="N680" s="440"/>
      <c r="O680" s="440"/>
      <c r="AC680" s="121"/>
      <c r="AD680" s="121"/>
      <c r="AE680" s="121"/>
      <c r="AF680" s="121"/>
      <c r="AG680" s="121"/>
      <c r="AH680" s="121"/>
      <c r="AI680" s="477"/>
      <c r="AJ680" s="477"/>
    </row>
    <row r="681" ht="14.25" customHeight="1" spans="1:36">
      <c r="A681" s="440"/>
      <c r="B681" s="440"/>
      <c r="C681" s="440"/>
      <c r="D681" s="440"/>
      <c r="E681" s="440"/>
      <c r="F681" s="440"/>
      <c r="G681" s="440"/>
      <c r="H681" s="440"/>
      <c r="I681" s="440"/>
      <c r="J681" s="440"/>
      <c r="K681" s="440"/>
      <c r="L681" s="440"/>
      <c r="M681" s="440"/>
      <c r="N681" s="440"/>
      <c r="O681" s="440"/>
      <c r="AC681" s="121"/>
      <c r="AD681" s="121"/>
      <c r="AE681" s="121"/>
      <c r="AF681" s="121"/>
      <c r="AG681" s="121"/>
      <c r="AH681" s="121"/>
      <c r="AI681" s="477"/>
      <c r="AJ681" s="477"/>
    </row>
    <row r="682" ht="14.25" customHeight="1" spans="1:36">
      <c r="A682" s="440"/>
      <c r="B682" s="440"/>
      <c r="C682" s="440"/>
      <c r="D682" s="440"/>
      <c r="E682" s="440"/>
      <c r="F682" s="440"/>
      <c r="G682" s="440"/>
      <c r="H682" s="440"/>
      <c r="I682" s="440"/>
      <c r="J682" s="440"/>
      <c r="K682" s="440"/>
      <c r="L682" s="440"/>
      <c r="M682" s="440"/>
      <c r="N682" s="440"/>
      <c r="O682" s="440"/>
      <c r="AC682" s="121"/>
      <c r="AD682" s="121"/>
      <c r="AE682" s="121"/>
      <c r="AF682" s="121"/>
      <c r="AG682" s="121"/>
      <c r="AH682" s="121"/>
      <c r="AI682" s="477"/>
      <c r="AJ682" s="477"/>
    </row>
    <row r="683" ht="14.25" customHeight="1" spans="1:36">
      <c r="A683" s="440"/>
      <c r="B683" s="440"/>
      <c r="C683" s="440"/>
      <c r="D683" s="440"/>
      <c r="E683" s="440"/>
      <c r="F683" s="440"/>
      <c r="G683" s="440"/>
      <c r="H683" s="440"/>
      <c r="I683" s="440"/>
      <c r="J683" s="440"/>
      <c r="K683" s="440"/>
      <c r="L683" s="440"/>
      <c r="M683" s="440"/>
      <c r="N683" s="440"/>
      <c r="O683" s="440"/>
      <c r="AC683" s="121"/>
      <c r="AD683" s="121"/>
      <c r="AE683" s="121"/>
      <c r="AF683" s="121"/>
      <c r="AG683" s="121"/>
      <c r="AH683" s="121"/>
      <c r="AI683" s="477"/>
      <c r="AJ683" s="477"/>
    </row>
    <row r="684" ht="14.25" customHeight="1" spans="1:36">
      <c r="A684" s="440"/>
      <c r="B684" s="440"/>
      <c r="C684" s="440"/>
      <c r="D684" s="440"/>
      <c r="E684" s="440"/>
      <c r="F684" s="440"/>
      <c r="G684" s="440"/>
      <c r="H684" s="440"/>
      <c r="I684" s="440"/>
      <c r="J684" s="440"/>
      <c r="K684" s="440"/>
      <c r="L684" s="440"/>
      <c r="M684" s="440"/>
      <c r="N684" s="440"/>
      <c r="O684" s="440"/>
      <c r="AC684" s="121"/>
      <c r="AD684" s="121"/>
      <c r="AE684" s="121"/>
      <c r="AF684" s="121"/>
      <c r="AG684" s="121"/>
      <c r="AH684" s="121"/>
      <c r="AI684" s="477"/>
      <c r="AJ684" s="477"/>
    </row>
    <row r="685" ht="14.25" customHeight="1" spans="1:36">
      <c r="A685" s="440"/>
      <c r="B685" s="440"/>
      <c r="C685" s="440"/>
      <c r="D685" s="440"/>
      <c r="E685" s="440"/>
      <c r="F685" s="440"/>
      <c r="G685" s="440"/>
      <c r="H685" s="440"/>
      <c r="I685" s="440"/>
      <c r="J685" s="440"/>
      <c r="K685" s="440"/>
      <c r="L685" s="440"/>
      <c r="M685" s="440"/>
      <c r="N685" s="440"/>
      <c r="O685" s="440"/>
      <c r="AC685" s="121"/>
      <c r="AD685" s="121"/>
      <c r="AE685" s="121"/>
      <c r="AF685" s="121"/>
      <c r="AG685" s="121"/>
      <c r="AH685" s="121"/>
      <c r="AI685" s="477"/>
      <c r="AJ685" s="477"/>
    </row>
    <row r="686" ht="14.25" customHeight="1" spans="1:36">
      <c r="A686" s="440"/>
      <c r="B686" s="440"/>
      <c r="C686" s="440"/>
      <c r="D686" s="440"/>
      <c r="E686" s="440"/>
      <c r="F686" s="440"/>
      <c r="G686" s="440"/>
      <c r="H686" s="440"/>
      <c r="I686" s="440"/>
      <c r="J686" s="440"/>
      <c r="K686" s="440"/>
      <c r="L686" s="440"/>
      <c r="M686" s="440"/>
      <c r="N686" s="440"/>
      <c r="O686" s="440"/>
      <c r="AC686" s="121"/>
      <c r="AD686" s="121"/>
      <c r="AE686" s="121"/>
      <c r="AF686" s="121"/>
      <c r="AG686" s="121"/>
      <c r="AH686" s="121"/>
      <c r="AI686" s="477"/>
      <c r="AJ686" s="477"/>
    </row>
    <row r="687" ht="14.25" customHeight="1" spans="1:36">
      <c r="A687" s="440"/>
      <c r="B687" s="440"/>
      <c r="C687" s="440"/>
      <c r="D687" s="440"/>
      <c r="E687" s="440"/>
      <c r="F687" s="440"/>
      <c r="G687" s="440"/>
      <c r="H687" s="440"/>
      <c r="I687" s="440"/>
      <c r="J687" s="440"/>
      <c r="K687" s="440"/>
      <c r="L687" s="440"/>
      <c r="M687" s="440"/>
      <c r="N687" s="440"/>
      <c r="O687" s="440"/>
      <c r="AC687" s="121"/>
      <c r="AD687" s="121"/>
      <c r="AE687" s="121"/>
      <c r="AF687" s="121"/>
      <c r="AG687" s="121"/>
      <c r="AH687" s="121"/>
      <c r="AI687" s="477"/>
      <c r="AJ687" s="477"/>
    </row>
    <row r="688" ht="14.25" customHeight="1" spans="1:36">
      <c r="A688" s="440"/>
      <c r="B688" s="440"/>
      <c r="C688" s="440"/>
      <c r="D688" s="440"/>
      <c r="E688" s="440"/>
      <c r="F688" s="440"/>
      <c r="G688" s="440"/>
      <c r="H688" s="440"/>
      <c r="I688" s="440"/>
      <c r="J688" s="440"/>
      <c r="K688" s="440"/>
      <c r="L688" s="440"/>
      <c r="M688" s="440"/>
      <c r="N688" s="440"/>
      <c r="O688" s="440"/>
      <c r="AC688" s="121"/>
      <c r="AD688" s="121"/>
      <c r="AE688" s="121"/>
      <c r="AF688" s="121"/>
      <c r="AG688" s="121"/>
      <c r="AH688" s="121"/>
      <c r="AI688" s="477"/>
      <c r="AJ688" s="477"/>
    </row>
    <row r="689" ht="14.25" customHeight="1" spans="1:36">
      <c r="A689" s="440"/>
      <c r="B689" s="440"/>
      <c r="C689" s="440"/>
      <c r="D689" s="440"/>
      <c r="E689" s="440"/>
      <c r="F689" s="440"/>
      <c r="G689" s="440"/>
      <c r="H689" s="440"/>
      <c r="I689" s="440"/>
      <c r="J689" s="440"/>
      <c r="K689" s="440"/>
      <c r="L689" s="440"/>
      <c r="M689" s="440"/>
      <c r="N689" s="440"/>
      <c r="O689" s="440"/>
      <c r="AC689" s="121"/>
      <c r="AD689" s="121"/>
      <c r="AE689" s="121"/>
      <c r="AF689" s="121"/>
      <c r="AG689" s="121"/>
      <c r="AH689" s="121"/>
      <c r="AI689" s="477"/>
      <c r="AJ689" s="477"/>
    </row>
    <row r="690" ht="14.25" customHeight="1" spans="1:36">
      <c r="A690" s="440"/>
      <c r="B690" s="440"/>
      <c r="C690" s="440"/>
      <c r="D690" s="440"/>
      <c r="E690" s="440"/>
      <c r="F690" s="440"/>
      <c r="G690" s="440"/>
      <c r="H690" s="440"/>
      <c r="I690" s="440"/>
      <c r="J690" s="440"/>
      <c r="K690" s="440"/>
      <c r="L690" s="440"/>
      <c r="M690" s="440"/>
      <c r="N690" s="440"/>
      <c r="O690" s="440"/>
      <c r="AC690" s="121"/>
      <c r="AD690" s="121"/>
      <c r="AE690" s="121"/>
      <c r="AF690" s="121"/>
      <c r="AG690" s="121"/>
      <c r="AH690" s="121"/>
      <c r="AI690" s="477"/>
      <c r="AJ690" s="477"/>
    </row>
    <row r="691" ht="14.25" customHeight="1" spans="1:36">
      <c r="A691" s="440"/>
      <c r="B691" s="440"/>
      <c r="C691" s="440"/>
      <c r="D691" s="440"/>
      <c r="E691" s="440"/>
      <c r="F691" s="440"/>
      <c r="G691" s="440"/>
      <c r="H691" s="440"/>
      <c r="I691" s="440"/>
      <c r="J691" s="440"/>
      <c r="K691" s="440"/>
      <c r="L691" s="440"/>
      <c r="M691" s="440"/>
      <c r="N691" s="440"/>
      <c r="O691" s="440"/>
      <c r="AC691" s="121"/>
      <c r="AD691" s="121"/>
      <c r="AE691" s="121"/>
      <c r="AF691" s="121"/>
      <c r="AG691" s="121"/>
      <c r="AH691" s="121"/>
      <c r="AI691" s="477"/>
      <c r="AJ691" s="477"/>
    </row>
    <row r="692" ht="14.25" customHeight="1" spans="1:36">
      <c r="A692" s="440"/>
      <c r="B692" s="440"/>
      <c r="C692" s="440"/>
      <c r="D692" s="440"/>
      <c r="E692" s="440"/>
      <c r="F692" s="440"/>
      <c r="G692" s="440"/>
      <c r="H692" s="440"/>
      <c r="I692" s="440"/>
      <c r="J692" s="440"/>
      <c r="K692" s="440"/>
      <c r="L692" s="440"/>
      <c r="M692" s="440"/>
      <c r="N692" s="440"/>
      <c r="O692" s="440"/>
      <c r="AC692" s="121"/>
      <c r="AD692" s="121"/>
      <c r="AE692" s="121"/>
      <c r="AF692" s="121"/>
      <c r="AG692" s="121"/>
      <c r="AH692" s="121"/>
      <c r="AI692" s="477"/>
      <c r="AJ692" s="477"/>
    </row>
    <row r="693" ht="14.25" customHeight="1" spans="1:36">
      <c r="A693" s="440"/>
      <c r="B693" s="440"/>
      <c r="C693" s="440"/>
      <c r="D693" s="440"/>
      <c r="E693" s="440"/>
      <c r="F693" s="440"/>
      <c r="G693" s="440"/>
      <c r="H693" s="440"/>
      <c r="I693" s="440"/>
      <c r="J693" s="440"/>
      <c r="K693" s="440"/>
      <c r="L693" s="440"/>
      <c r="M693" s="440"/>
      <c r="N693" s="440"/>
      <c r="O693" s="440"/>
      <c r="AC693" s="121"/>
      <c r="AD693" s="121"/>
      <c r="AE693" s="121"/>
      <c r="AF693" s="121"/>
      <c r="AG693" s="121"/>
      <c r="AH693" s="121"/>
      <c r="AI693" s="477"/>
      <c r="AJ693" s="477"/>
    </row>
    <row r="694" ht="14.25" customHeight="1" spans="1:36">
      <c r="A694" s="440"/>
      <c r="B694" s="440"/>
      <c r="C694" s="440"/>
      <c r="D694" s="440"/>
      <c r="E694" s="440"/>
      <c r="F694" s="440"/>
      <c r="G694" s="440"/>
      <c r="H694" s="440"/>
      <c r="I694" s="440"/>
      <c r="J694" s="440"/>
      <c r="K694" s="440"/>
      <c r="L694" s="440"/>
      <c r="M694" s="440"/>
      <c r="N694" s="440"/>
      <c r="O694" s="440"/>
      <c r="AC694" s="121"/>
      <c r="AD694" s="121"/>
      <c r="AE694" s="121"/>
      <c r="AF694" s="121"/>
      <c r="AG694" s="121"/>
      <c r="AH694" s="121"/>
      <c r="AI694" s="477"/>
      <c r="AJ694" s="477"/>
    </row>
    <row r="695" ht="14.25" customHeight="1" spans="1:36">
      <c r="A695" s="440"/>
      <c r="B695" s="440"/>
      <c r="C695" s="440"/>
      <c r="D695" s="440"/>
      <c r="E695" s="440"/>
      <c r="F695" s="440"/>
      <c r="G695" s="440"/>
      <c r="H695" s="440"/>
      <c r="I695" s="440"/>
      <c r="J695" s="440"/>
      <c r="K695" s="440"/>
      <c r="L695" s="440"/>
      <c r="M695" s="440"/>
      <c r="N695" s="440"/>
      <c r="O695" s="440"/>
      <c r="AC695" s="121"/>
      <c r="AD695" s="121"/>
      <c r="AE695" s="121"/>
      <c r="AF695" s="121"/>
      <c r="AG695" s="121"/>
      <c r="AH695" s="121"/>
      <c r="AI695" s="477"/>
      <c r="AJ695" s="477"/>
    </row>
    <row r="696" ht="14.25" customHeight="1" spans="1:36">
      <c r="A696" s="440"/>
      <c r="B696" s="440"/>
      <c r="C696" s="440"/>
      <c r="D696" s="440"/>
      <c r="E696" s="440"/>
      <c r="F696" s="440"/>
      <c r="G696" s="440"/>
      <c r="H696" s="440"/>
      <c r="I696" s="440"/>
      <c r="J696" s="440"/>
      <c r="K696" s="440"/>
      <c r="L696" s="440"/>
      <c r="M696" s="440"/>
      <c r="N696" s="440"/>
      <c r="O696" s="440"/>
      <c r="AC696" s="121"/>
      <c r="AD696" s="121"/>
      <c r="AE696" s="121"/>
      <c r="AF696" s="121"/>
      <c r="AG696" s="121"/>
      <c r="AH696" s="121"/>
      <c r="AI696" s="477"/>
      <c r="AJ696" s="477"/>
    </row>
    <row r="697" ht="14.25" customHeight="1" spans="1:36">
      <c r="A697" s="440"/>
      <c r="B697" s="440"/>
      <c r="C697" s="440"/>
      <c r="D697" s="440"/>
      <c r="E697" s="440"/>
      <c r="F697" s="440"/>
      <c r="G697" s="440"/>
      <c r="H697" s="440"/>
      <c r="I697" s="440"/>
      <c r="J697" s="440"/>
      <c r="K697" s="440"/>
      <c r="L697" s="440"/>
      <c r="M697" s="440"/>
      <c r="N697" s="440"/>
      <c r="O697" s="440"/>
      <c r="AC697" s="121"/>
      <c r="AD697" s="121"/>
      <c r="AE697" s="121"/>
      <c r="AF697" s="121"/>
      <c r="AG697" s="121"/>
      <c r="AH697" s="121"/>
      <c r="AI697" s="477"/>
      <c r="AJ697" s="477"/>
    </row>
    <row r="698" ht="14.25" customHeight="1" spans="1:36">
      <c r="A698" s="440"/>
      <c r="B698" s="440"/>
      <c r="C698" s="440"/>
      <c r="D698" s="440"/>
      <c r="E698" s="440"/>
      <c r="F698" s="440"/>
      <c r="G698" s="440"/>
      <c r="H698" s="440"/>
      <c r="I698" s="440"/>
      <c r="J698" s="440"/>
      <c r="K698" s="440"/>
      <c r="L698" s="440"/>
      <c r="M698" s="440"/>
      <c r="N698" s="440"/>
      <c r="O698" s="440"/>
      <c r="AC698" s="121"/>
      <c r="AD698" s="121"/>
      <c r="AE698" s="121"/>
      <c r="AF698" s="121"/>
      <c r="AG698" s="121"/>
      <c r="AH698" s="121"/>
      <c r="AI698" s="477"/>
      <c r="AJ698" s="477"/>
    </row>
    <row r="699" ht="14.25" customHeight="1" spans="1:36">
      <c r="A699" s="440"/>
      <c r="B699" s="440"/>
      <c r="C699" s="440"/>
      <c r="D699" s="440"/>
      <c r="E699" s="440"/>
      <c r="F699" s="440"/>
      <c r="G699" s="440"/>
      <c r="H699" s="440"/>
      <c r="I699" s="440"/>
      <c r="J699" s="440"/>
      <c r="K699" s="440"/>
      <c r="L699" s="440"/>
      <c r="M699" s="440"/>
      <c r="N699" s="440"/>
      <c r="O699" s="440"/>
      <c r="AC699" s="121"/>
      <c r="AD699" s="121"/>
      <c r="AE699" s="121"/>
      <c r="AF699" s="121"/>
      <c r="AG699" s="121"/>
      <c r="AH699" s="121"/>
      <c r="AI699" s="477"/>
      <c r="AJ699" s="477"/>
    </row>
    <row r="700" ht="14.25" customHeight="1" spans="1:36">
      <c r="A700" s="440"/>
      <c r="B700" s="440"/>
      <c r="C700" s="440"/>
      <c r="D700" s="440"/>
      <c r="E700" s="440"/>
      <c r="F700" s="440"/>
      <c r="G700" s="440"/>
      <c r="H700" s="440"/>
      <c r="I700" s="440"/>
      <c r="J700" s="440"/>
      <c r="K700" s="440"/>
      <c r="L700" s="440"/>
      <c r="M700" s="440"/>
      <c r="N700" s="440"/>
      <c r="O700" s="440"/>
      <c r="AC700" s="121"/>
      <c r="AD700" s="121"/>
      <c r="AE700" s="121"/>
      <c r="AF700" s="121"/>
      <c r="AG700" s="121"/>
      <c r="AH700" s="121"/>
      <c r="AI700" s="477"/>
      <c r="AJ700" s="477"/>
    </row>
    <row r="701" ht="14.25" customHeight="1" spans="1:36">
      <c r="A701" s="440"/>
      <c r="B701" s="440"/>
      <c r="C701" s="440"/>
      <c r="D701" s="440"/>
      <c r="E701" s="440"/>
      <c r="F701" s="440"/>
      <c r="G701" s="440"/>
      <c r="H701" s="440"/>
      <c r="I701" s="440"/>
      <c r="J701" s="440"/>
      <c r="K701" s="440"/>
      <c r="L701" s="440"/>
      <c r="M701" s="440"/>
      <c r="N701" s="440"/>
      <c r="O701" s="440"/>
      <c r="AC701" s="121"/>
      <c r="AD701" s="121"/>
      <c r="AE701" s="121"/>
      <c r="AF701" s="121"/>
      <c r="AG701" s="121"/>
      <c r="AH701" s="121"/>
      <c r="AI701" s="477"/>
      <c r="AJ701" s="477"/>
    </row>
    <row r="702" ht="14.25" customHeight="1" spans="1:36">
      <c r="A702" s="440"/>
      <c r="B702" s="440"/>
      <c r="C702" s="440"/>
      <c r="D702" s="440"/>
      <c r="E702" s="440"/>
      <c r="F702" s="440"/>
      <c r="G702" s="440"/>
      <c r="H702" s="440"/>
      <c r="I702" s="440"/>
      <c r="J702" s="440"/>
      <c r="K702" s="440"/>
      <c r="L702" s="440"/>
      <c r="M702" s="440"/>
      <c r="N702" s="440"/>
      <c r="O702" s="440"/>
      <c r="AC702" s="121"/>
      <c r="AD702" s="121"/>
      <c r="AE702" s="121"/>
      <c r="AF702" s="121"/>
      <c r="AG702" s="121"/>
      <c r="AH702" s="121"/>
      <c r="AI702" s="477"/>
      <c r="AJ702" s="477"/>
    </row>
    <row r="703" ht="14.25" customHeight="1" spans="1:36">
      <c r="A703" s="440"/>
      <c r="B703" s="440"/>
      <c r="C703" s="440"/>
      <c r="D703" s="440"/>
      <c r="E703" s="440"/>
      <c r="F703" s="440"/>
      <c r="G703" s="440"/>
      <c r="H703" s="440"/>
      <c r="I703" s="440"/>
      <c r="J703" s="440"/>
      <c r="K703" s="440"/>
      <c r="L703" s="440"/>
      <c r="M703" s="440"/>
      <c r="N703" s="440"/>
      <c r="O703" s="440"/>
      <c r="AC703" s="121"/>
      <c r="AD703" s="121"/>
      <c r="AE703" s="121"/>
      <c r="AF703" s="121"/>
      <c r="AG703" s="121"/>
      <c r="AH703" s="121"/>
      <c r="AI703" s="477"/>
      <c r="AJ703" s="477"/>
    </row>
    <row r="704" ht="14.25" customHeight="1" spans="1:36">
      <c r="A704" s="440"/>
      <c r="B704" s="440"/>
      <c r="C704" s="440"/>
      <c r="D704" s="440"/>
      <c r="E704" s="440"/>
      <c r="F704" s="440"/>
      <c r="G704" s="440"/>
      <c r="H704" s="440"/>
      <c r="I704" s="440"/>
      <c r="J704" s="440"/>
      <c r="K704" s="440"/>
      <c r="L704" s="440"/>
      <c r="M704" s="440"/>
      <c r="N704" s="440"/>
      <c r="O704" s="440"/>
      <c r="AC704" s="121"/>
      <c r="AD704" s="121"/>
      <c r="AE704" s="121"/>
      <c r="AF704" s="121"/>
      <c r="AG704" s="121"/>
      <c r="AH704" s="121"/>
      <c r="AI704" s="477"/>
      <c r="AJ704" s="477"/>
    </row>
    <row r="705" ht="14.25" customHeight="1" spans="1:36">
      <c r="A705" s="440"/>
      <c r="B705" s="440"/>
      <c r="C705" s="440"/>
      <c r="D705" s="440"/>
      <c r="E705" s="440"/>
      <c r="F705" s="440"/>
      <c r="G705" s="440"/>
      <c r="H705" s="440"/>
      <c r="I705" s="440"/>
      <c r="J705" s="440"/>
      <c r="K705" s="440"/>
      <c r="L705" s="440"/>
      <c r="M705" s="440"/>
      <c r="N705" s="440"/>
      <c r="O705" s="440"/>
      <c r="AC705" s="121"/>
      <c r="AD705" s="121"/>
      <c r="AE705" s="121"/>
      <c r="AF705" s="121"/>
      <c r="AG705" s="121"/>
      <c r="AH705" s="121"/>
      <c r="AI705" s="477"/>
      <c r="AJ705" s="477"/>
    </row>
    <row r="706" ht="14.25" customHeight="1" spans="1:36">
      <c r="A706" s="440"/>
      <c r="B706" s="440"/>
      <c r="C706" s="440"/>
      <c r="D706" s="440"/>
      <c r="E706" s="440"/>
      <c r="F706" s="440"/>
      <c r="G706" s="440"/>
      <c r="H706" s="440"/>
      <c r="I706" s="440"/>
      <c r="J706" s="440"/>
      <c r="K706" s="440"/>
      <c r="L706" s="440"/>
      <c r="M706" s="440"/>
      <c r="N706" s="440"/>
      <c r="O706" s="440"/>
      <c r="AC706" s="121"/>
      <c r="AD706" s="121"/>
      <c r="AE706" s="121"/>
      <c r="AF706" s="121"/>
      <c r="AG706" s="121"/>
      <c r="AH706" s="121"/>
      <c r="AI706" s="477"/>
      <c r="AJ706" s="477"/>
    </row>
    <row r="707" ht="14.25" customHeight="1" spans="1:36">
      <c r="A707" s="440"/>
      <c r="B707" s="440"/>
      <c r="C707" s="440"/>
      <c r="D707" s="440"/>
      <c r="E707" s="440"/>
      <c r="F707" s="440"/>
      <c r="G707" s="440"/>
      <c r="H707" s="440"/>
      <c r="I707" s="440"/>
      <c r="J707" s="440"/>
      <c r="K707" s="440"/>
      <c r="L707" s="440"/>
      <c r="M707" s="440"/>
      <c r="N707" s="440"/>
      <c r="O707" s="440"/>
      <c r="AC707" s="121"/>
      <c r="AD707" s="121"/>
      <c r="AE707" s="121"/>
      <c r="AF707" s="121"/>
      <c r="AG707" s="121"/>
      <c r="AH707" s="121"/>
      <c r="AI707" s="477"/>
      <c r="AJ707" s="477"/>
    </row>
    <row r="708" ht="14.25" customHeight="1" spans="1:36">
      <c r="A708" s="440"/>
      <c r="B708" s="440"/>
      <c r="C708" s="440"/>
      <c r="D708" s="440"/>
      <c r="E708" s="440"/>
      <c r="F708" s="440"/>
      <c r="G708" s="440"/>
      <c r="H708" s="440"/>
      <c r="I708" s="440"/>
      <c r="J708" s="440"/>
      <c r="K708" s="440"/>
      <c r="L708" s="440"/>
      <c r="M708" s="440"/>
      <c r="N708" s="440"/>
      <c r="O708" s="440"/>
      <c r="AC708" s="121"/>
      <c r="AD708" s="121"/>
      <c r="AE708" s="121"/>
      <c r="AF708" s="121"/>
      <c r="AG708" s="121"/>
      <c r="AH708" s="121"/>
      <c r="AI708" s="477"/>
      <c r="AJ708" s="477"/>
    </row>
    <row r="709" ht="14.25" customHeight="1" spans="1:36">
      <c r="A709" s="440"/>
      <c r="B709" s="440"/>
      <c r="C709" s="440"/>
      <c r="D709" s="440"/>
      <c r="E709" s="440"/>
      <c r="F709" s="440"/>
      <c r="G709" s="440"/>
      <c r="H709" s="440"/>
      <c r="I709" s="440"/>
      <c r="J709" s="440"/>
      <c r="K709" s="440"/>
      <c r="L709" s="440"/>
      <c r="M709" s="440"/>
      <c r="N709" s="440"/>
      <c r="O709" s="440"/>
      <c r="AC709" s="121"/>
      <c r="AD709" s="121"/>
      <c r="AE709" s="121"/>
      <c r="AF709" s="121"/>
      <c r="AG709" s="121"/>
      <c r="AH709" s="121"/>
      <c r="AI709" s="477"/>
      <c r="AJ709" s="477"/>
    </row>
    <row r="710" ht="14.25" customHeight="1" spans="1:36">
      <c r="A710" s="440"/>
      <c r="B710" s="440"/>
      <c r="C710" s="440"/>
      <c r="D710" s="440"/>
      <c r="E710" s="440"/>
      <c r="F710" s="440"/>
      <c r="G710" s="440"/>
      <c r="H710" s="440"/>
      <c r="I710" s="440"/>
      <c r="J710" s="440"/>
      <c r="K710" s="440"/>
      <c r="L710" s="440"/>
      <c r="M710" s="440"/>
      <c r="N710" s="440"/>
      <c r="O710" s="440"/>
      <c r="AC710" s="121"/>
      <c r="AD710" s="121"/>
      <c r="AE710" s="121"/>
      <c r="AF710" s="121"/>
      <c r="AG710" s="121"/>
      <c r="AH710" s="121"/>
      <c r="AI710" s="477"/>
      <c r="AJ710" s="477"/>
    </row>
    <row r="711" ht="14.25" customHeight="1" spans="1:36">
      <c r="A711" s="440"/>
      <c r="B711" s="440"/>
      <c r="C711" s="440"/>
      <c r="D711" s="440"/>
      <c r="E711" s="440"/>
      <c r="F711" s="440"/>
      <c r="G711" s="440"/>
      <c r="H711" s="440"/>
      <c r="I711" s="440"/>
      <c r="J711" s="440"/>
      <c r="K711" s="440"/>
      <c r="L711" s="440"/>
      <c r="M711" s="440"/>
      <c r="N711" s="440"/>
      <c r="O711" s="440"/>
      <c r="AC711" s="121"/>
      <c r="AD711" s="121"/>
      <c r="AE711" s="121"/>
      <c r="AF711" s="121"/>
      <c r="AG711" s="121"/>
      <c r="AH711" s="121"/>
      <c r="AI711" s="477"/>
      <c r="AJ711" s="477"/>
    </row>
    <row r="712" ht="14.25" customHeight="1" spans="1:36">
      <c r="A712" s="440"/>
      <c r="B712" s="440"/>
      <c r="C712" s="440"/>
      <c r="D712" s="440"/>
      <c r="E712" s="440"/>
      <c r="F712" s="440"/>
      <c r="G712" s="440"/>
      <c r="H712" s="440"/>
      <c r="I712" s="440"/>
      <c r="J712" s="440"/>
      <c r="K712" s="440"/>
      <c r="L712" s="440"/>
      <c r="M712" s="440"/>
      <c r="N712" s="440"/>
      <c r="O712" s="440"/>
      <c r="AC712" s="121"/>
      <c r="AD712" s="121"/>
      <c r="AE712" s="121"/>
      <c r="AF712" s="121"/>
      <c r="AG712" s="121"/>
      <c r="AH712" s="121"/>
      <c r="AI712" s="477"/>
      <c r="AJ712" s="477"/>
    </row>
    <row r="713" ht="14.25" customHeight="1" spans="1:36">
      <c r="A713" s="440"/>
      <c r="B713" s="440"/>
      <c r="C713" s="440"/>
      <c r="D713" s="440"/>
      <c r="E713" s="440"/>
      <c r="F713" s="440"/>
      <c r="G713" s="440"/>
      <c r="H713" s="440"/>
      <c r="I713" s="440"/>
      <c r="J713" s="440"/>
      <c r="K713" s="440"/>
      <c r="L713" s="440"/>
      <c r="M713" s="440"/>
      <c r="N713" s="440"/>
      <c r="O713" s="440"/>
      <c r="AC713" s="121"/>
      <c r="AD713" s="121"/>
      <c r="AE713" s="121"/>
      <c r="AF713" s="121"/>
      <c r="AG713" s="121"/>
      <c r="AH713" s="121"/>
      <c r="AI713" s="477"/>
      <c r="AJ713" s="477"/>
    </row>
    <row r="714" ht="14.25" customHeight="1" spans="1:36">
      <c r="A714" s="440"/>
      <c r="B714" s="440"/>
      <c r="C714" s="440"/>
      <c r="D714" s="440"/>
      <c r="E714" s="440"/>
      <c r="F714" s="440"/>
      <c r="G714" s="440"/>
      <c r="H714" s="440"/>
      <c r="I714" s="440"/>
      <c r="J714" s="440"/>
      <c r="K714" s="440"/>
      <c r="L714" s="440"/>
      <c r="M714" s="440"/>
      <c r="N714" s="440"/>
      <c r="O714" s="440"/>
      <c r="AC714" s="121"/>
      <c r="AD714" s="121"/>
      <c r="AE714" s="121"/>
      <c r="AF714" s="121"/>
      <c r="AG714" s="121"/>
      <c r="AH714" s="121"/>
      <c r="AI714" s="477"/>
      <c r="AJ714" s="477"/>
    </row>
    <row r="715" ht="14.25" customHeight="1" spans="1:36">
      <c r="A715" s="440"/>
      <c r="B715" s="440"/>
      <c r="C715" s="440"/>
      <c r="D715" s="440"/>
      <c r="E715" s="440"/>
      <c r="F715" s="440"/>
      <c r="G715" s="440"/>
      <c r="H715" s="440"/>
      <c r="I715" s="440"/>
      <c r="J715" s="440"/>
      <c r="K715" s="440"/>
      <c r="L715" s="440"/>
      <c r="M715" s="440"/>
      <c r="N715" s="440"/>
      <c r="O715" s="440"/>
      <c r="AC715" s="121"/>
      <c r="AD715" s="121"/>
      <c r="AE715" s="121"/>
      <c r="AF715" s="121"/>
      <c r="AG715" s="121"/>
      <c r="AH715" s="121"/>
      <c r="AI715" s="477"/>
      <c r="AJ715" s="477"/>
    </row>
    <row r="716" ht="14.25" customHeight="1" spans="1:36">
      <c r="A716" s="440"/>
      <c r="B716" s="440"/>
      <c r="C716" s="440"/>
      <c r="D716" s="440"/>
      <c r="E716" s="440"/>
      <c r="F716" s="440"/>
      <c r="G716" s="440"/>
      <c r="H716" s="440"/>
      <c r="I716" s="440"/>
      <c r="J716" s="440"/>
      <c r="K716" s="440"/>
      <c r="L716" s="440"/>
      <c r="M716" s="440"/>
      <c r="N716" s="440"/>
      <c r="O716" s="440"/>
      <c r="AC716" s="121"/>
      <c r="AD716" s="121"/>
      <c r="AE716" s="121"/>
      <c r="AF716" s="121"/>
      <c r="AG716" s="121"/>
      <c r="AH716" s="121"/>
      <c r="AI716" s="477"/>
      <c r="AJ716" s="477"/>
    </row>
    <row r="717" ht="14.25" customHeight="1" spans="1:36">
      <c r="A717" s="440"/>
      <c r="B717" s="440"/>
      <c r="C717" s="440"/>
      <c r="D717" s="440"/>
      <c r="E717" s="440"/>
      <c r="F717" s="440"/>
      <c r="G717" s="440"/>
      <c r="H717" s="440"/>
      <c r="I717" s="440"/>
      <c r="J717" s="440"/>
      <c r="K717" s="440"/>
      <c r="L717" s="440"/>
      <c r="M717" s="440"/>
      <c r="N717" s="440"/>
      <c r="O717" s="440"/>
      <c r="AC717" s="121"/>
      <c r="AD717" s="121"/>
      <c r="AE717" s="121"/>
      <c r="AF717" s="121"/>
      <c r="AG717" s="121"/>
      <c r="AH717" s="121"/>
      <c r="AI717" s="477"/>
      <c r="AJ717" s="477"/>
    </row>
    <row r="718" ht="14.25" customHeight="1" spans="1:36">
      <c r="A718" s="440"/>
      <c r="B718" s="440"/>
      <c r="C718" s="440"/>
      <c r="D718" s="440"/>
      <c r="E718" s="440"/>
      <c r="F718" s="440"/>
      <c r="G718" s="440"/>
      <c r="H718" s="440"/>
      <c r="I718" s="440"/>
      <c r="J718" s="440"/>
      <c r="K718" s="440"/>
      <c r="L718" s="440"/>
      <c r="M718" s="440"/>
      <c r="N718" s="440"/>
      <c r="O718" s="440"/>
      <c r="AC718" s="121"/>
      <c r="AD718" s="121"/>
      <c r="AE718" s="121"/>
      <c r="AF718" s="121"/>
      <c r="AG718" s="121"/>
      <c r="AH718" s="121"/>
      <c r="AI718" s="477"/>
      <c r="AJ718" s="477"/>
    </row>
    <row r="719" ht="14.25" customHeight="1" spans="1:36">
      <c r="A719" s="440"/>
      <c r="B719" s="440"/>
      <c r="C719" s="440"/>
      <c r="D719" s="440"/>
      <c r="E719" s="440"/>
      <c r="F719" s="440"/>
      <c r="G719" s="440"/>
      <c r="H719" s="440"/>
      <c r="I719" s="440"/>
      <c r="J719" s="440"/>
      <c r="K719" s="440"/>
      <c r="L719" s="440"/>
      <c r="M719" s="440"/>
      <c r="N719" s="440"/>
      <c r="O719" s="440"/>
      <c r="AC719" s="121"/>
      <c r="AD719" s="121"/>
      <c r="AE719" s="121"/>
      <c r="AF719" s="121"/>
      <c r="AG719" s="121"/>
      <c r="AH719" s="121"/>
      <c r="AI719" s="477"/>
      <c r="AJ719" s="477"/>
    </row>
    <row r="720" ht="14.25" customHeight="1" spans="1:36">
      <c r="A720" s="440"/>
      <c r="B720" s="440"/>
      <c r="C720" s="440"/>
      <c r="D720" s="440"/>
      <c r="E720" s="440"/>
      <c r="F720" s="440"/>
      <c r="G720" s="440"/>
      <c r="H720" s="440"/>
      <c r="I720" s="440"/>
      <c r="J720" s="440"/>
      <c r="K720" s="440"/>
      <c r="L720" s="440"/>
      <c r="M720" s="440"/>
      <c r="N720" s="440"/>
      <c r="O720" s="440"/>
      <c r="AC720" s="121"/>
      <c r="AD720" s="121"/>
      <c r="AE720" s="121"/>
      <c r="AF720" s="121"/>
      <c r="AG720" s="121"/>
      <c r="AH720" s="121"/>
      <c r="AI720" s="477"/>
      <c r="AJ720" s="477"/>
    </row>
    <row r="721" ht="14.25" customHeight="1" spans="1:36">
      <c r="A721" s="440"/>
      <c r="B721" s="440"/>
      <c r="C721" s="440"/>
      <c r="D721" s="440"/>
      <c r="E721" s="440"/>
      <c r="F721" s="440"/>
      <c r="G721" s="440"/>
      <c r="H721" s="440"/>
      <c r="I721" s="440"/>
      <c r="J721" s="440"/>
      <c r="K721" s="440"/>
      <c r="L721" s="440"/>
      <c r="M721" s="440"/>
      <c r="N721" s="440"/>
      <c r="O721" s="440"/>
      <c r="AC721" s="121"/>
      <c r="AD721" s="121"/>
      <c r="AE721" s="121"/>
      <c r="AF721" s="121"/>
      <c r="AG721" s="121"/>
      <c r="AH721" s="121"/>
      <c r="AI721" s="477"/>
      <c r="AJ721" s="477"/>
    </row>
    <row r="722" ht="14.25" customHeight="1" spans="1:36">
      <c r="A722" s="440"/>
      <c r="B722" s="440"/>
      <c r="C722" s="440"/>
      <c r="D722" s="440"/>
      <c r="E722" s="440"/>
      <c r="F722" s="440"/>
      <c r="G722" s="440"/>
      <c r="H722" s="440"/>
      <c r="I722" s="440"/>
      <c r="J722" s="440"/>
      <c r="K722" s="440"/>
      <c r="L722" s="440"/>
      <c r="M722" s="440"/>
      <c r="N722" s="440"/>
      <c r="O722" s="440"/>
      <c r="AC722" s="121"/>
      <c r="AD722" s="121"/>
      <c r="AE722" s="121"/>
      <c r="AF722" s="121"/>
      <c r="AG722" s="121"/>
      <c r="AH722" s="121"/>
      <c r="AI722" s="477"/>
      <c r="AJ722" s="477"/>
    </row>
    <row r="723" ht="14.25" customHeight="1" spans="1:36">
      <c r="A723" s="440"/>
      <c r="B723" s="440"/>
      <c r="C723" s="440"/>
      <c r="D723" s="440"/>
      <c r="E723" s="440"/>
      <c r="F723" s="440"/>
      <c r="G723" s="440"/>
      <c r="H723" s="440"/>
      <c r="I723" s="440"/>
      <c r="J723" s="440"/>
      <c r="K723" s="440"/>
      <c r="L723" s="440"/>
      <c r="M723" s="440"/>
      <c r="N723" s="440"/>
      <c r="O723" s="440"/>
      <c r="AC723" s="121"/>
      <c r="AD723" s="121"/>
      <c r="AE723" s="121"/>
      <c r="AF723" s="121"/>
      <c r="AG723" s="121"/>
      <c r="AH723" s="121"/>
      <c r="AI723" s="477"/>
      <c r="AJ723" s="477"/>
    </row>
    <row r="724" ht="14.25" customHeight="1" spans="1:36">
      <c r="A724" s="440"/>
      <c r="B724" s="440"/>
      <c r="C724" s="440"/>
      <c r="D724" s="440"/>
      <c r="E724" s="440"/>
      <c r="F724" s="440"/>
      <c r="G724" s="440"/>
      <c r="H724" s="440"/>
      <c r="I724" s="440"/>
      <c r="J724" s="440"/>
      <c r="K724" s="440"/>
      <c r="L724" s="440"/>
      <c r="M724" s="440"/>
      <c r="N724" s="440"/>
      <c r="O724" s="440"/>
      <c r="AC724" s="121"/>
      <c r="AD724" s="121"/>
      <c r="AE724" s="121"/>
      <c r="AF724" s="121"/>
      <c r="AG724" s="121"/>
      <c r="AH724" s="121"/>
      <c r="AI724" s="477"/>
      <c r="AJ724" s="477"/>
    </row>
    <row r="725" ht="14.25" customHeight="1" spans="1:36">
      <c r="A725" s="440"/>
      <c r="B725" s="440"/>
      <c r="C725" s="440"/>
      <c r="D725" s="440"/>
      <c r="E725" s="440"/>
      <c r="F725" s="440"/>
      <c r="G725" s="440"/>
      <c r="H725" s="440"/>
      <c r="I725" s="440"/>
      <c r="J725" s="440"/>
      <c r="K725" s="440"/>
      <c r="L725" s="440"/>
      <c r="M725" s="440"/>
      <c r="N725" s="440"/>
      <c r="O725" s="440"/>
      <c r="AC725" s="121"/>
      <c r="AD725" s="121"/>
      <c r="AE725" s="121"/>
      <c r="AF725" s="121"/>
      <c r="AG725" s="121"/>
      <c r="AH725" s="121"/>
      <c r="AI725" s="477"/>
      <c r="AJ725" s="477"/>
    </row>
    <row r="726" ht="14.25" customHeight="1" spans="1:36">
      <c r="A726" s="440"/>
      <c r="B726" s="440"/>
      <c r="C726" s="440"/>
      <c r="D726" s="440"/>
      <c r="E726" s="440"/>
      <c r="F726" s="440"/>
      <c r="G726" s="440"/>
      <c r="H726" s="440"/>
      <c r="I726" s="440"/>
      <c r="J726" s="440"/>
      <c r="K726" s="440"/>
      <c r="L726" s="440"/>
      <c r="M726" s="440"/>
      <c r="N726" s="440"/>
      <c r="O726" s="440"/>
      <c r="AC726" s="121"/>
      <c r="AD726" s="121"/>
      <c r="AE726" s="121"/>
      <c r="AF726" s="121"/>
      <c r="AG726" s="121"/>
      <c r="AH726" s="121"/>
      <c r="AI726" s="477"/>
      <c r="AJ726" s="477"/>
    </row>
    <row r="727" ht="14.25" customHeight="1" spans="1:36">
      <c r="A727" s="440"/>
      <c r="B727" s="440"/>
      <c r="C727" s="440"/>
      <c r="D727" s="440"/>
      <c r="E727" s="440"/>
      <c r="F727" s="440"/>
      <c r="G727" s="440"/>
      <c r="H727" s="440"/>
      <c r="I727" s="440"/>
      <c r="J727" s="440"/>
      <c r="K727" s="440"/>
      <c r="L727" s="440"/>
      <c r="M727" s="440"/>
      <c r="N727" s="440"/>
      <c r="O727" s="440"/>
      <c r="AC727" s="121"/>
      <c r="AD727" s="121"/>
      <c r="AE727" s="121"/>
      <c r="AF727" s="121"/>
      <c r="AG727" s="121"/>
      <c r="AH727" s="121"/>
      <c r="AI727" s="477"/>
      <c r="AJ727" s="477"/>
    </row>
    <row r="728" ht="14.25" customHeight="1" spans="1:36">
      <c r="A728" s="440"/>
      <c r="B728" s="440"/>
      <c r="C728" s="440"/>
      <c r="D728" s="440"/>
      <c r="E728" s="440"/>
      <c r="F728" s="440"/>
      <c r="G728" s="440"/>
      <c r="H728" s="440"/>
      <c r="I728" s="440"/>
      <c r="J728" s="440"/>
      <c r="K728" s="440"/>
      <c r="L728" s="440"/>
      <c r="M728" s="440"/>
      <c r="N728" s="440"/>
      <c r="O728" s="440"/>
      <c r="AC728" s="121"/>
      <c r="AD728" s="121"/>
      <c r="AE728" s="121"/>
      <c r="AF728" s="121"/>
      <c r="AG728" s="121"/>
      <c r="AH728" s="121"/>
      <c r="AI728" s="477"/>
      <c r="AJ728" s="477"/>
    </row>
    <row r="729" ht="14.25" customHeight="1" spans="1:36">
      <c r="A729" s="440"/>
      <c r="B729" s="440"/>
      <c r="C729" s="440"/>
      <c r="D729" s="440"/>
      <c r="E729" s="440"/>
      <c r="F729" s="440"/>
      <c r="G729" s="440"/>
      <c r="H729" s="440"/>
      <c r="I729" s="440"/>
      <c r="J729" s="440"/>
      <c r="K729" s="440"/>
      <c r="L729" s="440"/>
      <c r="M729" s="440"/>
      <c r="N729" s="440"/>
      <c r="O729" s="440"/>
      <c r="AC729" s="121"/>
      <c r="AD729" s="121"/>
      <c r="AE729" s="121"/>
      <c r="AF729" s="121"/>
      <c r="AG729" s="121"/>
      <c r="AH729" s="121"/>
      <c r="AI729" s="477"/>
      <c r="AJ729" s="477"/>
    </row>
    <row r="730" ht="14.25" customHeight="1" spans="1:36">
      <c r="A730" s="440"/>
      <c r="B730" s="440"/>
      <c r="C730" s="440"/>
      <c r="D730" s="440"/>
      <c r="E730" s="440"/>
      <c r="F730" s="440"/>
      <c r="G730" s="440"/>
      <c r="H730" s="440"/>
      <c r="I730" s="440"/>
      <c r="J730" s="440"/>
      <c r="K730" s="440"/>
      <c r="L730" s="440"/>
      <c r="M730" s="440"/>
      <c r="N730" s="440"/>
      <c r="O730" s="440"/>
      <c r="AC730" s="121"/>
      <c r="AD730" s="121"/>
      <c r="AE730" s="121"/>
      <c r="AF730" s="121"/>
      <c r="AG730" s="121"/>
      <c r="AH730" s="121"/>
      <c r="AI730" s="477"/>
      <c r="AJ730" s="477"/>
    </row>
    <row r="731" ht="14.25" customHeight="1" spans="1:36">
      <c r="A731" s="440"/>
      <c r="B731" s="440"/>
      <c r="C731" s="440"/>
      <c r="D731" s="440"/>
      <c r="E731" s="440"/>
      <c r="F731" s="440"/>
      <c r="G731" s="440"/>
      <c r="H731" s="440"/>
      <c r="I731" s="440"/>
      <c r="J731" s="440"/>
      <c r="K731" s="440"/>
      <c r="L731" s="440"/>
      <c r="M731" s="440"/>
      <c r="N731" s="440"/>
      <c r="O731" s="440"/>
      <c r="AC731" s="121"/>
      <c r="AD731" s="121"/>
      <c r="AE731" s="121"/>
      <c r="AF731" s="121"/>
      <c r="AG731" s="121"/>
      <c r="AH731" s="121"/>
      <c r="AI731" s="477"/>
      <c r="AJ731" s="477"/>
    </row>
    <row r="732" ht="14.25" customHeight="1" spans="1:36">
      <c r="A732" s="440"/>
      <c r="B732" s="440"/>
      <c r="C732" s="440"/>
      <c r="D732" s="440"/>
      <c r="E732" s="440"/>
      <c r="F732" s="440"/>
      <c r="G732" s="440"/>
      <c r="H732" s="440"/>
      <c r="I732" s="440"/>
      <c r="J732" s="440"/>
      <c r="K732" s="440"/>
      <c r="L732" s="440"/>
      <c r="M732" s="440"/>
      <c r="N732" s="440"/>
      <c r="O732" s="440"/>
      <c r="AC732" s="121"/>
      <c r="AD732" s="121"/>
      <c r="AE732" s="121"/>
      <c r="AF732" s="121"/>
      <c r="AG732" s="121"/>
      <c r="AH732" s="121"/>
      <c r="AI732" s="477"/>
      <c r="AJ732" s="477"/>
    </row>
    <row r="733" ht="14.25" customHeight="1" spans="1:36">
      <c r="A733" s="440"/>
      <c r="B733" s="440"/>
      <c r="C733" s="440"/>
      <c r="D733" s="440"/>
      <c r="E733" s="440"/>
      <c r="F733" s="440"/>
      <c r="G733" s="440"/>
      <c r="H733" s="440"/>
      <c r="I733" s="440"/>
      <c r="J733" s="440"/>
      <c r="K733" s="440"/>
      <c r="L733" s="440"/>
      <c r="M733" s="440"/>
      <c r="N733" s="440"/>
      <c r="O733" s="440"/>
      <c r="AC733" s="121"/>
      <c r="AD733" s="121"/>
      <c r="AE733" s="121"/>
      <c r="AF733" s="121"/>
      <c r="AG733" s="121"/>
      <c r="AH733" s="121"/>
      <c r="AI733" s="477"/>
      <c r="AJ733" s="477"/>
    </row>
    <row r="734" ht="14.25" customHeight="1" spans="1:36">
      <c r="A734" s="440"/>
      <c r="B734" s="440"/>
      <c r="C734" s="440"/>
      <c r="D734" s="440"/>
      <c r="E734" s="440"/>
      <c r="F734" s="440"/>
      <c r="G734" s="440"/>
      <c r="H734" s="440"/>
      <c r="I734" s="440"/>
      <c r="J734" s="440"/>
      <c r="K734" s="440"/>
      <c r="L734" s="440"/>
      <c r="M734" s="440"/>
      <c r="N734" s="440"/>
      <c r="O734" s="440"/>
      <c r="AC734" s="121"/>
      <c r="AD734" s="121"/>
      <c r="AE734" s="121"/>
      <c r="AF734" s="121"/>
      <c r="AG734" s="121"/>
      <c r="AH734" s="121"/>
      <c r="AI734" s="477"/>
      <c r="AJ734" s="477"/>
    </row>
    <row r="735" ht="14.25" customHeight="1" spans="1:36">
      <c r="A735" s="440"/>
      <c r="B735" s="440"/>
      <c r="C735" s="440"/>
      <c r="D735" s="440"/>
      <c r="E735" s="440"/>
      <c r="F735" s="440"/>
      <c r="G735" s="440"/>
      <c r="H735" s="440"/>
      <c r="I735" s="440"/>
      <c r="J735" s="440"/>
      <c r="K735" s="440"/>
      <c r="L735" s="440"/>
      <c r="M735" s="440"/>
      <c r="N735" s="440"/>
      <c r="O735" s="440"/>
      <c r="AC735" s="121"/>
      <c r="AD735" s="121"/>
      <c r="AE735" s="121"/>
      <c r="AF735" s="121"/>
      <c r="AG735" s="121"/>
      <c r="AH735" s="121"/>
      <c r="AI735" s="477"/>
      <c r="AJ735" s="477"/>
    </row>
    <row r="736" ht="14.25" customHeight="1" spans="1:36">
      <c r="A736" s="440"/>
      <c r="B736" s="440"/>
      <c r="C736" s="440"/>
      <c r="D736" s="440"/>
      <c r="E736" s="440"/>
      <c r="F736" s="440"/>
      <c r="G736" s="440"/>
      <c r="H736" s="440"/>
      <c r="I736" s="440"/>
      <c r="J736" s="440"/>
      <c r="K736" s="440"/>
      <c r="L736" s="440"/>
      <c r="M736" s="440"/>
      <c r="N736" s="440"/>
      <c r="O736" s="440"/>
      <c r="AC736" s="121"/>
      <c r="AD736" s="121"/>
      <c r="AE736" s="121"/>
      <c r="AF736" s="121"/>
      <c r="AG736" s="121"/>
      <c r="AH736" s="121"/>
      <c r="AI736" s="477"/>
      <c r="AJ736" s="477"/>
    </row>
    <row r="737" ht="14.25" customHeight="1" spans="1:36">
      <c r="A737" s="440"/>
      <c r="B737" s="440"/>
      <c r="C737" s="440"/>
      <c r="D737" s="440"/>
      <c r="E737" s="440"/>
      <c r="F737" s="440"/>
      <c r="G737" s="440"/>
      <c r="H737" s="440"/>
      <c r="I737" s="440"/>
      <c r="J737" s="440"/>
      <c r="K737" s="440"/>
      <c r="L737" s="440"/>
      <c r="M737" s="440"/>
      <c r="N737" s="440"/>
      <c r="O737" s="440"/>
      <c r="AC737" s="121"/>
      <c r="AD737" s="121"/>
      <c r="AE737" s="121"/>
      <c r="AF737" s="121"/>
      <c r="AG737" s="121"/>
      <c r="AH737" s="121"/>
      <c r="AI737" s="477"/>
      <c r="AJ737" s="477"/>
    </row>
    <row r="738" ht="14.25" customHeight="1" spans="1:36">
      <c r="A738" s="440"/>
      <c r="B738" s="440"/>
      <c r="C738" s="440"/>
      <c r="D738" s="440"/>
      <c r="E738" s="440"/>
      <c r="F738" s="440"/>
      <c r="G738" s="440"/>
      <c r="H738" s="440"/>
      <c r="I738" s="440"/>
      <c r="J738" s="440"/>
      <c r="K738" s="440"/>
      <c r="L738" s="440"/>
      <c r="M738" s="440"/>
      <c r="N738" s="440"/>
      <c r="O738" s="440"/>
      <c r="AC738" s="121"/>
      <c r="AD738" s="121"/>
      <c r="AE738" s="121"/>
      <c r="AF738" s="121"/>
      <c r="AG738" s="121"/>
      <c r="AH738" s="121"/>
      <c r="AI738" s="477"/>
      <c r="AJ738" s="477"/>
    </row>
    <row r="739" ht="14.25" customHeight="1" spans="1:36">
      <c r="A739" s="440"/>
      <c r="B739" s="440"/>
      <c r="C739" s="440"/>
      <c r="D739" s="440"/>
      <c r="E739" s="440"/>
      <c r="F739" s="440"/>
      <c r="G739" s="440"/>
      <c r="H739" s="440"/>
      <c r="I739" s="440"/>
      <c r="J739" s="440"/>
      <c r="K739" s="440"/>
      <c r="L739" s="440"/>
      <c r="M739" s="440"/>
      <c r="N739" s="440"/>
      <c r="O739" s="440"/>
      <c r="AC739" s="121"/>
      <c r="AD739" s="121"/>
      <c r="AE739" s="121"/>
      <c r="AF739" s="121"/>
      <c r="AG739" s="121"/>
      <c r="AH739" s="121"/>
      <c r="AI739" s="477"/>
      <c r="AJ739" s="477"/>
    </row>
    <row r="740" ht="14.25" customHeight="1" spans="1:36">
      <c r="A740" s="440"/>
      <c r="B740" s="440"/>
      <c r="C740" s="440"/>
      <c r="D740" s="440"/>
      <c r="E740" s="440"/>
      <c r="F740" s="440"/>
      <c r="G740" s="440"/>
      <c r="H740" s="440"/>
      <c r="I740" s="440"/>
      <c r="J740" s="440"/>
      <c r="K740" s="440"/>
      <c r="L740" s="440"/>
      <c r="M740" s="440"/>
      <c r="N740" s="440"/>
      <c r="O740" s="440"/>
      <c r="AC740" s="121"/>
      <c r="AD740" s="121"/>
      <c r="AE740" s="121"/>
      <c r="AF740" s="121"/>
      <c r="AG740" s="121"/>
      <c r="AH740" s="121"/>
      <c r="AI740" s="477"/>
      <c r="AJ740" s="477"/>
    </row>
    <row r="741" ht="14.25" customHeight="1" spans="1:36">
      <c r="A741" s="440"/>
      <c r="B741" s="440"/>
      <c r="C741" s="440"/>
      <c r="D741" s="440"/>
      <c r="E741" s="440"/>
      <c r="F741" s="440"/>
      <c r="G741" s="440"/>
      <c r="H741" s="440"/>
      <c r="I741" s="440"/>
      <c r="J741" s="440"/>
      <c r="K741" s="440"/>
      <c r="L741" s="440"/>
      <c r="M741" s="440"/>
      <c r="N741" s="440"/>
      <c r="O741" s="440"/>
      <c r="AC741" s="121"/>
      <c r="AD741" s="121"/>
      <c r="AE741" s="121"/>
      <c r="AF741" s="121"/>
      <c r="AG741" s="121"/>
      <c r="AH741" s="121"/>
      <c r="AI741" s="477"/>
      <c r="AJ741" s="477"/>
    </row>
    <row r="742" ht="14.25" customHeight="1" spans="1:36">
      <c r="A742" s="440"/>
      <c r="B742" s="440"/>
      <c r="C742" s="440"/>
      <c r="D742" s="440"/>
      <c r="E742" s="440"/>
      <c r="F742" s="440"/>
      <c r="G742" s="440"/>
      <c r="H742" s="440"/>
      <c r="I742" s="440"/>
      <c r="J742" s="440"/>
      <c r="K742" s="440"/>
      <c r="L742" s="440"/>
      <c r="M742" s="440"/>
      <c r="N742" s="440"/>
      <c r="O742" s="440"/>
      <c r="AC742" s="121"/>
      <c r="AD742" s="121"/>
      <c r="AE742" s="121"/>
      <c r="AF742" s="121"/>
      <c r="AG742" s="121"/>
      <c r="AH742" s="121"/>
      <c r="AI742" s="477"/>
      <c r="AJ742" s="477"/>
    </row>
    <row r="743" ht="14.25" customHeight="1" spans="1:36">
      <c r="A743" s="440"/>
      <c r="B743" s="440"/>
      <c r="C743" s="440"/>
      <c r="D743" s="440"/>
      <c r="E743" s="440"/>
      <c r="F743" s="440"/>
      <c r="G743" s="440"/>
      <c r="H743" s="440"/>
      <c r="I743" s="440"/>
      <c r="J743" s="440"/>
      <c r="K743" s="440"/>
      <c r="L743" s="440"/>
      <c r="M743" s="440"/>
      <c r="N743" s="440"/>
      <c r="O743" s="440"/>
      <c r="AC743" s="121"/>
      <c r="AD743" s="121"/>
      <c r="AE743" s="121"/>
      <c r="AF743" s="121"/>
      <c r="AG743" s="121"/>
      <c r="AH743" s="121"/>
      <c r="AI743" s="477"/>
      <c r="AJ743" s="477"/>
    </row>
    <row r="744" ht="14.25" customHeight="1" spans="1:36">
      <c r="A744" s="440"/>
      <c r="B744" s="440"/>
      <c r="C744" s="440"/>
      <c r="D744" s="440"/>
      <c r="E744" s="440"/>
      <c r="F744" s="440"/>
      <c r="G744" s="440"/>
      <c r="H744" s="440"/>
      <c r="I744" s="440"/>
      <c r="J744" s="440"/>
      <c r="K744" s="440"/>
      <c r="L744" s="440"/>
      <c r="M744" s="440"/>
      <c r="N744" s="440"/>
      <c r="O744" s="440"/>
      <c r="AC744" s="121"/>
      <c r="AD744" s="121"/>
      <c r="AE744" s="121"/>
      <c r="AF744" s="121"/>
      <c r="AG744" s="121"/>
      <c r="AH744" s="121"/>
      <c r="AI744" s="477"/>
      <c r="AJ744" s="477"/>
    </row>
    <row r="745" ht="14.25" customHeight="1" spans="1:36">
      <c r="A745" s="440"/>
      <c r="B745" s="440"/>
      <c r="C745" s="440"/>
      <c r="D745" s="440"/>
      <c r="E745" s="440"/>
      <c r="F745" s="440"/>
      <c r="G745" s="440"/>
      <c r="H745" s="440"/>
      <c r="I745" s="440"/>
      <c r="J745" s="440"/>
      <c r="K745" s="440"/>
      <c r="L745" s="440"/>
      <c r="M745" s="440"/>
      <c r="N745" s="440"/>
      <c r="O745" s="440"/>
      <c r="AC745" s="121"/>
      <c r="AD745" s="121"/>
      <c r="AE745" s="121"/>
      <c r="AF745" s="121"/>
      <c r="AG745" s="121"/>
      <c r="AH745" s="121"/>
      <c r="AI745" s="477"/>
      <c r="AJ745" s="477"/>
    </row>
    <row r="746" ht="14.25" customHeight="1" spans="1:36">
      <c r="A746" s="440"/>
      <c r="B746" s="440"/>
      <c r="C746" s="440"/>
      <c r="D746" s="440"/>
      <c r="E746" s="440"/>
      <c r="F746" s="440"/>
      <c r="G746" s="440"/>
      <c r="H746" s="440"/>
      <c r="I746" s="440"/>
      <c r="J746" s="440"/>
      <c r="K746" s="440"/>
      <c r="L746" s="440"/>
      <c r="M746" s="440"/>
      <c r="N746" s="440"/>
      <c r="O746" s="440"/>
      <c r="AC746" s="121"/>
      <c r="AD746" s="121"/>
      <c r="AE746" s="121"/>
      <c r="AF746" s="121"/>
      <c r="AG746" s="121"/>
      <c r="AH746" s="121"/>
      <c r="AI746" s="477"/>
      <c r="AJ746" s="477"/>
    </row>
    <row r="747" ht="14.25" customHeight="1" spans="1:36">
      <c r="A747" s="440"/>
      <c r="B747" s="440"/>
      <c r="C747" s="440"/>
      <c r="D747" s="440"/>
      <c r="E747" s="440"/>
      <c r="F747" s="440"/>
      <c r="G747" s="440"/>
      <c r="H747" s="440"/>
      <c r="I747" s="440"/>
      <c r="J747" s="440"/>
      <c r="K747" s="440"/>
      <c r="L747" s="440"/>
      <c r="M747" s="440"/>
      <c r="N747" s="440"/>
      <c r="O747" s="440"/>
      <c r="AC747" s="121"/>
      <c r="AD747" s="121"/>
      <c r="AE747" s="121"/>
      <c r="AF747" s="121"/>
      <c r="AG747" s="121"/>
      <c r="AH747" s="121"/>
      <c r="AI747" s="477"/>
      <c r="AJ747" s="477"/>
    </row>
    <row r="748" ht="14.25" customHeight="1" spans="1:36">
      <c r="A748" s="440"/>
      <c r="B748" s="440"/>
      <c r="C748" s="440"/>
      <c r="D748" s="440"/>
      <c r="E748" s="440"/>
      <c r="F748" s="440"/>
      <c r="G748" s="440"/>
      <c r="H748" s="440"/>
      <c r="I748" s="440"/>
      <c r="J748" s="440"/>
      <c r="K748" s="440"/>
      <c r="L748" s="440"/>
      <c r="M748" s="440"/>
      <c r="N748" s="440"/>
      <c r="O748" s="440"/>
      <c r="AC748" s="121"/>
      <c r="AD748" s="121"/>
      <c r="AE748" s="121"/>
      <c r="AF748" s="121"/>
      <c r="AG748" s="121"/>
      <c r="AH748" s="121"/>
      <c r="AI748" s="477"/>
      <c r="AJ748" s="477"/>
    </row>
    <row r="749" ht="14.25" customHeight="1" spans="1:36">
      <c r="A749" s="440"/>
      <c r="B749" s="440"/>
      <c r="C749" s="440"/>
      <c r="D749" s="440"/>
      <c r="E749" s="440"/>
      <c r="F749" s="440"/>
      <c r="G749" s="440"/>
      <c r="H749" s="440"/>
      <c r="I749" s="440"/>
      <c r="J749" s="440"/>
      <c r="K749" s="440"/>
      <c r="L749" s="440"/>
      <c r="M749" s="440"/>
      <c r="N749" s="440"/>
      <c r="O749" s="440"/>
      <c r="AC749" s="121"/>
      <c r="AD749" s="121"/>
      <c r="AE749" s="121"/>
      <c r="AF749" s="121"/>
      <c r="AG749" s="121"/>
      <c r="AH749" s="121"/>
      <c r="AI749" s="477"/>
      <c r="AJ749" s="477"/>
    </row>
    <row r="750" ht="14.25" customHeight="1" spans="1:36">
      <c r="A750" s="440"/>
      <c r="B750" s="440"/>
      <c r="C750" s="440"/>
      <c r="D750" s="440"/>
      <c r="E750" s="440"/>
      <c r="F750" s="440"/>
      <c r="G750" s="440"/>
      <c r="H750" s="440"/>
      <c r="I750" s="440"/>
      <c r="J750" s="440"/>
      <c r="K750" s="440"/>
      <c r="L750" s="440"/>
      <c r="M750" s="440"/>
      <c r="N750" s="440"/>
      <c r="O750" s="440"/>
      <c r="AC750" s="121"/>
      <c r="AD750" s="121"/>
      <c r="AE750" s="121"/>
      <c r="AF750" s="121"/>
      <c r="AG750" s="121"/>
      <c r="AH750" s="121"/>
      <c r="AI750" s="477"/>
      <c r="AJ750" s="477"/>
    </row>
    <row r="751" ht="14.25" customHeight="1" spans="1:36">
      <c r="A751" s="440"/>
      <c r="B751" s="440"/>
      <c r="C751" s="440"/>
      <c r="D751" s="440"/>
      <c r="E751" s="440"/>
      <c r="F751" s="440"/>
      <c r="G751" s="440"/>
      <c r="H751" s="440"/>
      <c r="I751" s="440"/>
      <c r="J751" s="440"/>
      <c r="K751" s="440"/>
      <c r="L751" s="440"/>
      <c r="M751" s="440"/>
      <c r="N751" s="440"/>
      <c r="O751" s="440"/>
      <c r="AC751" s="121"/>
      <c r="AD751" s="121"/>
      <c r="AE751" s="121"/>
      <c r="AF751" s="121"/>
      <c r="AG751" s="121"/>
      <c r="AH751" s="121"/>
      <c r="AI751" s="477"/>
      <c r="AJ751" s="477"/>
    </row>
    <row r="752" ht="14.25" customHeight="1" spans="1:36">
      <c r="A752" s="440"/>
      <c r="B752" s="440"/>
      <c r="C752" s="440"/>
      <c r="D752" s="440"/>
      <c r="E752" s="440"/>
      <c r="F752" s="440"/>
      <c r="G752" s="440"/>
      <c r="H752" s="440"/>
      <c r="I752" s="440"/>
      <c r="J752" s="440"/>
      <c r="K752" s="440"/>
      <c r="L752" s="440"/>
      <c r="M752" s="440"/>
      <c r="N752" s="440"/>
      <c r="O752" s="440"/>
      <c r="AC752" s="121"/>
      <c r="AD752" s="121"/>
      <c r="AE752" s="121"/>
      <c r="AF752" s="121"/>
      <c r="AG752" s="121"/>
      <c r="AH752" s="121"/>
      <c r="AI752" s="477"/>
      <c r="AJ752" s="477"/>
    </row>
    <row r="753" ht="14.25" customHeight="1" spans="1:36">
      <c r="A753" s="440"/>
      <c r="B753" s="440"/>
      <c r="C753" s="440"/>
      <c r="D753" s="440"/>
      <c r="E753" s="440"/>
      <c r="F753" s="440"/>
      <c r="G753" s="440"/>
      <c r="H753" s="440"/>
      <c r="I753" s="440"/>
      <c r="J753" s="440"/>
      <c r="K753" s="440"/>
      <c r="L753" s="440"/>
      <c r="M753" s="440"/>
      <c r="N753" s="440"/>
      <c r="O753" s="440"/>
      <c r="AC753" s="121"/>
      <c r="AD753" s="121"/>
      <c r="AE753" s="121"/>
      <c r="AF753" s="121"/>
      <c r="AG753" s="121"/>
      <c r="AH753" s="121"/>
      <c r="AI753" s="477"/>
      <c r="AJ753" s="477"/>
    </row>
    <row r="754" ht="14.25" customHeight="1" spans="1:36">
      <c r="A754" s="440"/>
      <c r="B754" s="440"/>
      <c r="C754" s="440"/>
      <c r="D754" s="440"/>
      <c r="E754" s="440"/>
      <c r="F754" s="440"/>
      <c r="G754" s="440"/>
      <c r="H754" s="440"/>
      <c r="I754" s="440"/>
      <c r="J754" s="440"/>
      <c r="K754" s="440"/>
      <c r="L754" s="440"/>
      <c r="M754" s="440"/>
      <c r="N754" s="440"/>
      <c r="O754" s="440"/>
      <c r="AC754" s="121"/>
      <c r="AD754" s="121"/>
      <c r="AE754" s="121"/>
      <c r="AF754" s="121"/>
      <c r="AG754" s="121"/>
      <c r="AH754" s="121"/>
      <c r="AI754" s="477"/>
      <c r="AJ754" s="477"/>
    </row>
    <row r="755" ht="14.25" customHeight="1" spans="1:36">
      <c r="A755" s="440"/>
      <c r="B755" s="440"/>
      <c r="C755" s="440"/>
      <c r="D755" s="440"/>
      <c r="E755" s="440"/>
      <c r="F755" s="440"/>
      <c r="G755" s="440"/>
      <c r="H755" s="440"/>
      <c r="I755" s="440"/>
      <c r="J755" s="440"/>
      <c r="K755" s="440"/>
      <c r="L755" s="440"/>
      <c r="M755" s="440"/>
      <c r="N755" s="440"/>
      <c r="O755" s="440"/>
      <c r="AC755" s="121"/>
      <c r="AD755" s="121"/>
      <c r="AE755" s="121"/>
      <c r="AF755" s="121"/>
      <c r="AG755" s="121"/>
      <c r="AH755" s="121"/>
      <c r="AI755" s="477"/>
      <c r="AJ755" s="477"/>
    </row>
    <row r="756" ht="14.25" customHeight="1" spans="1:36">
      <c r="A756" s="440"/>
      <c r="B756" s="440"/>
      <c r="C756" s="440"/>
      <c r="D756" s="440"/>
      <c r="E756" s="440"/>
      <c r="F756" s="440"/>
      <c r="G756" s="440"/>
      <c r="H756" s="440"/>
      <c r="I756" s="440"/>
      <c r="J756" s="440"/>
      <c r="K756" s="440"/>
      <c r="L756" s="440"/>
      <c r="M756" s="440"/>
      <c r="N756" s="440"/>
      <c r="O756" s="440"/>
      <c r="AC756" s="121"/>
      <c r="AD756" s="121"/>
      <c r="AE756" s="121"/>
      <c r="AF756" s="121"/>
      <c r="AG756" s="121"/>
      <c r="AH756" s="121"/>
      <c r="AI756" s="477"/>
      <c r="AJ756" s="477"/>
    </row>
    <row r="757" ht="14.25" customHeight="1" spans="1:36">
      <c r="A757" s="440"/>
      <c r="B757" s="440"/>
      <c r="C757" s="440"/>
      <c r="D757" s="440"/>
      <c r="E757" s="440"/>
      <c r="F757" s="440"/>
      <c r="G757" s="440"/>
      <c r="H757" s="440"/>
      <c r="I757" s="440"/>
      <c r="J757" s="440"/>
      <c r="K757" s="440"/>
      <c r="L757" s="440"/>
      <c r="M757" s="440"/>
      <c r="N757" s="440"/>
      <c r="O757" s="440"/>
      <c r="AC757" s="121"/>
      <c r="AD757" s="121"/>
      <c r="AE757" s="121"/>
      <c r="AF757" s="121"/>
      <c r="AG757" s="121"/>
      <c r="AH757" s="121"/>
      <c r="AI757" s="477"/>
      <c r="AJ757" s="477"/>
    </row>
    <row r="758" ht="14.25" customHeight="1" spans="1:36">
      <c r="A758" s="440"/>
      <c r="B758" s="440"/>
      <c r="C758" s="440"/>
      <c r="D758" s="440"/>
      <c r="E758" s="440"/>
      <c r="F758" s="440"/>
      <c r="G758" s="440"/>
      <c r="H758" s="440"/>
      <c r="I758" s="440"/>
      <c r="J758" s="440"/>
      <c r="K758" s="440"/>
      <c r="L758" s="440"/>
      <c r="M758" s="440"/>
      <c r="N758" s="440"/>
      <c r="O758" s="440"/>
      <c r="AC758" s="121"/>
      <c r="AD758" s="121"/>
      <c r="AE758" s="121"/>
      <c r="AF758" s="121"/>
      <c r="AG758" s="121"/>
      <c r="AH758" s="121"/>
      <c r="AI758" s="477"/>
      <c r="AJ758" s="477"/>
    </row>
    <row r="759" ht="14.25" customHeight="1" spans="1:36">
      <c r="A759" s="440"/>
      <c r="B759" s="440"/>
      <c r="C759" s="440"/>
      <c r="D759" s="440"/>
      <c r="E759" s="440"/>
      <c r="F759" s="440"/>
      <c r="G759" s="440"/>
      <c r="H759" s="440"/>
      <c r="I759" s="440"/>
      <c r="J759" s="440"/>
      <c r="K759" s="440"/>
      <c r="L759" s="440"/>
      <c r="M759" s="440"/>
      <c r="N759" s="440"/>
      <c r="O759" s="440"/>
      <c r="AC759" s="121"/>
      <c r="AD759" s="121"/>
      <c r="AE759" s="121"/>
      <c r="AF759" s="121"/>
      <c r="AG759" s="121"/>
      <c r="AH759" s="121"/>
      <c r="AI759" s="477"/>
      <c r="AJ759" s="477"/>
    </row>
    <row r="760" ht="14.25" customHeight="1" spans="1:36">
      <c r="A760" s="440"/>
      <c r="B760" s="440"/>
      <c r="C760" s="440"/>
      <c r="D760" s="440"/>
      <c r="E760" s="440"/>
      <c r="F760" s="440"/>
      <c r="G760" s="440"/>
      <c r="H760" s="440"/>
      <c r="I760" s="440"/>
      <c r="J760" s="440"/>
      <c r="K760" s="440"/>
      <c r="L760" s="440"/>
      <c r="M760" s="440"/>
      <c r="N760" s="440"/>
      <c r="O760" s="440"/>
      <c r="AC760" s="121"/>
      <c r="AD760" s="121"/>
      <c r="AE760" s="121"/>
      <c r="AF760" s="121"/>
      <c r="AG760" s="121"/>
      <c r="AH760" s="121"/>
      <c r="AI760" s="477"/>
      <c r="AJ760" s="477"/>
    </row>
    <row r="761" ht="14.25" customHeight="1" spans="1:36">
      <c r="A761" s="440"/>
      <c r="B761" s="440"/>
      <c r="C761" s="440"/>
      <c r="D761" s="440"/>
      <c r="E761" s="440"/>
      <c r="F761" s="440"/>
      <c r="G761" s="440"/>
      <c r="H761" s="440"/>
      <c r="I761" s="440"/>
      <c r="J761" s="440"/>
      <c r="K761" s="440"/>
      <c r="L761" s="440"/>
      <c r="M761" s="440"/>
      <c r="N761" s="440"/>
      <c r="O761" s="440"/>
      <c r="AC761" s="121"/>
      <c r="AD761" s="121"/>
      <c r="AE761" s="121"/>
      <c r="AF761" s="121"/>
      <c r="AG761" s="121"/>
      <c r="AH761" s="121"/>
      <c r="AI761" s="477"/>
      <c r="AJ761" s="477"/>
    </row>
    <row r="762" ht="14.25" customHeight="1" spans="1:36">
      <c r="A762" s="440"/>
      <c r="B762" s="440"/>
      <c r="C762" s="440"/>
      <c r="D762" s="440"/>
      <c r="E762" s="440"/>
      <c r="F762" s="440"/>
      <c r="G762" s="440"/>
      <c r="H762" s="440"/>
      <c r="I762" s="440"/>
      <c r="J762" s="440"/>
      <c r="K762" s="440"/>
      <c r="L762" s="440"/>
      <c r="M762" s="440"/>
      <c r="N762" s="440"/>
      <c r="O762" s="440"/>
      <c r="AC762" s="121"/>
      <c r="AD762" s="121"/>
      <c r="AE762" s="121"/>
      <c r="AF762" s="121"/>
      <c r="AG762" s="121"/>
      <c r="AH762" s="121"/>
      <c r="AI762" s="477"/>
      <c r="AJ762" s="477"/>
    </row>
    <row r="763" ht="14.25" customHeight="1" spans="1:36">
      <c r="A763" s="440"/>
      <c r="B763" s="440"/>
      <c r="C763" s="440"/>
      <c r="D763" s="440"/>
      <c r="E763" s="440"/>
      <c r="F763" s="440"/>
      <c r="G763" s="440"/>
      <c r="H763" s="440"/>
      <c r="I763" s="440"/>
      <c r="J763" s="440"/>
      <c r="K763" s="440"/>
      <c r="L763" s="440"/>
      <c r="M763" s="440"/>
      <c r="N763" s="440"/>
      <c r="O763" s="440"/>
      <c r="AC763" s="121"/>
      <c r="AD763" s="121"/>
      <c r="AE763" s="121"/>
      <c r="AF763" s="121"/>
      <c r="AG763" s="121"/>
      <c r="AH763" s="121"/>
      <c r="AI763" s="477"/>
      <c r="AJ763" s="477"/>
    </row>
    <row r="764" ht="14.25" customHeight="1" spans="1:36">
      <c r="A764" s="440"/>
      <c r="B764" s="440"/>
      <c r="C764" s="440"/>
      <c r="D764" s="440"/>
      <c r="E764" s="440"/>
      <c r="F764" s="440"/>
      <c r="G764" s="440"/>
      <c r="H764" s="440"/>
      <c r="I764" s="440"/>
      <c r="J764" s="440"/>
      <c r="K764" s="440"/>
      <c r="L764" s="440"/>
      <c r="M764" s="440"/>
      <c r="N764" s="440"/>
      <c r="O764" s="440"/>
      <c r="AC764" s="121"/>
      <c r="AD764" s="121"/>
      <c r="AE764" s="121"/>
      <c r="AF764" s="121"/>
      <c r="AG764" s="121"/>
      <c r="AH764" s="121"/>
      <c r="AI764" s="477"/>
      <c r="AJ764" s="477"/>
    </row>
    <row r="765" ht="14.25" customHeight="1" spans="1:36">
      <c r="A765" s="440"/>
      <c r="B765" s="440"/>
      <c r="C765" s="440"/>
      <c r="D765" s="440"/>
      <c r="E765" s="440"/>
      <c r="F765" s="440"/>
      <c r="G765" s="440"/>
      <c r="H765" s="440"/>
      <c r="I765" s="440"/>
      <c r="J765" s="440"/>
      <c r="K765" s="440"/>
      <c r="L765" s="440"/>
      <c r="M765" s="440"/>
      <c r="N765" s="440"/>
      <c r="O765" s="440"/>
      <c r="AC765" s="121"/>
      <c r="AD765" s="121"/>
      <c r="AE765" s="121"/>
      <c r="AF765" s="121"/>
      <c r="AG765" s="121"/>
      <c r="AH765" s="121"/>
      <c r="AI765" s="477"/>
      <c r="AJ765" s="477"/>
    </row>
    <row r="766" ht="14.25" customHeight="1" spans="1:36">
      <c r="A766" s="440"/>
      <c r="B766" s="440"/>
      <c r="C766" s="440"/>
      <c r="D766" s="440"/>
      <c r="E766" s="440"/>
      <c r="F766" s="440"/>
      <c r="G766" s="440"/>
      <c r="H766" s="440"/>
      <c r="I766" s="440"/>
      <c r="J766" s="440"/>
      <c r="K766" s="440"/>
      <c r="L766" s="440"/>
      <c r="M766" s="440"/>
      <c r="N766" s="440"/>
      <c r="O766" s="440"/>
      <c r="AC766" s="121"/>
      <c r="AD766" s="121"/>
      <c r="AE766" s="121"/>
      <c r="AF766" s="121"/>
      <c r="AG766" s="121"/>
      <c r="AH766" s="121"/>
      <c r="AI766" s="477"/>
      <c r="AJ766" s="477"/>
    </row>
    <row r="767" ht="14.25" customHeight="1" spans="1:36">
      <c r="A767" s="440"/>
      <c r="B767" s="440"/>
      <c r="C767" s="440"/>
      <c r="D767" s="440"/>
      <c r="E767" s="440"/>
      <c r="F767" s="440"/>
      <c r="G767" s="440"/>
      <c r="H767" s="440"/>
      <c r="I767" s="440"/>
      <c r="J767" s="440"/>
      <c r="K767" s="440"/>
      <c r="L767" s="440"/>
      <c r="M767" s="440"/>
      <c r="N767" s="440"/>
      <c r="O767" s="440"/>
      <c r="AC767" s="121"/>
      <c r="AD767" s="121"/>
      <c r="AE767" s="121"/>
      <c r="AF767" s="121"/>
      <c r="AG767" s="121"/>
      <c r="AH767" s="121"/>
      <c r="AI767" s="477"/>
      <c r="AJ767" s="477"/>
    </row>
    <row r="768" ht="14.25" customHeight="1" spans="1:36">
      <c r="A768" s="440"/>
      <c r="B768" s="440"/>
      <c r="C768" s="440"/>
      <c r="D768" s="440"/>
      <c r="E768" s="440"/>
      <c r="F768" s="440"/>
      <c r="G768" s="440"/>
      <c r="H768" s="440"/>
      <c r="I768" s="440"/>
      <c r="J768" s="440"/>
      <c r="K768" s="440"/>
      <c r="L768" s="440"/>
      <c r="M768" s="440"/>
      <c r="N768" s="440"/>
      <c r="O768" s="440"/>
      <c r="AC768" s="121"/>
      <c r="AD768" s="121"/>
      <c r="AE768" s="121"/>
      <c r="AF768" s="121"/>
      <c r="AG768" s="121"/>
      <c r="AH768" s="121"/>
      <c r="AI768" s="477"/>
      <c r="AJ768" s="477"/>
    </row>
    <row r="769" ht="14.25" customHeight="1" spans="1:36">
      <c r="A769" s="440"/>
      <c r="B769" s="440"/>
      <c r="C769" s="440"/>
      <c r="D769" s="440"/>
      <c r="E769" s="440"/>
      <c r="F769" s="440"/>
      <c r="G769" s="440"/>
      <c r="H769" s="440"/>
      <c r="I769" s="440"/>
      <c r="J769" s="440"/>
      <c r="K769" s="440"/>
      <c r="L769" s="440"/>
      <c r="M769" s="440"/>
      <c r="N769" s="440"/>
      <c r="O769" s="440"/>
      <c r="AC769" s="121"/>
      <c r="AD769" s="121"/>
      <c r="AE769" s="121"/>
      <c r="AF769" s="121"/>
      <c r="AG769" s="121"/>
      <c r="AH769" s="121"/>
      <c r="AI769" s="477"/>
      <c r="AJ769" s="477"/>
    </row>
    <row r="770" ht="14.25" customHeight="1" spans="1:36">
      <c r="A770" s="440"/>
      <c r="B770" s="440"/>
      <c r="C770" s="440"/>
      <c r="D770" s="440"/>
      <c r="E770" s="440"/>
      <c r="F770" s="440"/>
      <c r="G770" s="440"/>
      <c r="H770" s="440"/>
      <c r="I770" s="440"/>
      <c r="J770" s="440"/>
      <c r="K770" s="440"/>
      <c r="L770" s="440"/>
      <c r="M770" s="440"/>
      <c r="N770" s="440"/>
      <c r="O770" s="440"/>
      <c r="AC770" s="121"/>
      <c r="AD770" s="121"/>
      <c r="AE770" s="121"/>
      <c r="AF770" s="121"/>
      <c r="AG770" s="121"/>
      <c r="AH770" s="121"/>
      <c r="AI770" s="477"/>
      <c r="AJ770" s="477"/>
    </row>
    <row r="771" ht="14.25" customHeight="1" spans="1:36">
      <c r="A771" s="440"/>
      <c r="B771" s="440"/>
      <c r="C771" s="440"/>
      <c r="D771" s="440"/>
      <c r="E771" s="440"/>
      <c r="F771" s="440"/>
      <c r="G771" s="440"/>
      <c r="H771" s="440"/>
      <c r="I771" s="440"/>
      <c r="J771" s="440"/>
      <c r="K771" s="440"/>
      <c r="L771" s="440"/>
      <c r="M771" s="440"/>
      <c r="N771" s="440"/>
      <c r="O771" s="440"/>
      <c r="AC771" s="121"/>
      <c r="AD771" s="121"/>
      <c r="AE771" s="121"/>
      <c r="AF771" s="121"/>
      <c r="AG771" s="121"/>
      <c r="AH771" s="121"/>
      <c r="AI771" s="477"/>
      <c r="AJ771" s="477"/>
    </row>
    <row r="772" ht="14.25" customHeight="1" spans="1:36">
      <c r="A772" s="440"/>
      <c r="B772" s="440"/>
      <c r="C772" s="440"/>
      <c r="D772" s="440"/>
      <c r="E772" s="440"/>
      <c r="F772" s="440"/>
      <c r="G772" s="440"/>
      <c r="H772" s="440"/>
      <c r="I772" s="440"/>
      <c r="J772" s="440"/>
      <c r="K772" s="440"/>
      <c r="L772" s="440"/>
      <c r="M772" s="440"/>
      <c r="N772" s="440"/>
      <c r="O772" s="440"/>
      <c r="AC772" s="121"/>
      <c r="AD772" s="121"/>
      <c r="AE772" s="121"/>
      <c r="AF772" s="121"/>
      <c r="AG772" s="121"/>
      <c r="AH772" s="121"/>
      <c r="AI772" s="477"/>
      <c r="AJ772" s="477"/>
    </row>
    <row r="773" ht="14.25" customHeight="1" spans="1:36">
      <c r="A773" s="440"/>
      <c r="B773" s="440"/>
      <c r="C773" s="440"/>
      <c r="D773" s="440"/>
      <c r="E773" s="440"/>
      <c r="F773" s="440"/>
      <c r="G773" s="440"/>
      <c r="H773" s="440"/>
      <c r="I773" s="440"/>
      <c r="J773" s="440"/>
      <c r="K773" s="440"/>
      <c r="L773" s="440"/>
      <c r="M773" s="440"/>
      <c r="N773" s="440"/>
      <c r="O773" s="440"/>
      <c r="AC773" s="121"/>
      <c r="AD773" s="121"/>
      <c r="AE773" s="121"/>
      <c r="AF773" s="121"/>
      <c r="AG773" s="121"/>
      <c r="AH773" s="121"/>
      <c r="AI773" s="477"/>
      <c r="AJ773" s="477"/>
    </row>
    <row r="774" ht="14.25" customHeight="1" spans="1:36">
      <c r="A774" s="440"/>
      <c r="B774" s="440"/>
      <c r="C774" s="440"/>
      <c r="D774" s="440"/>
      <c r="E774" s="440"/>
      <c r="F774" s="440"/>
      <c r="G774" s="440"/>
      <c r="H774" s="440"/>
      <c r="I774" s="440"/>
      <c r="J774" s="440"/>
      <c r="K774" s="440"/>
      <c r="L774" s="440"/>
      <c r="M774" s="440"/>
      <c r="N774" s="440"/>
      <c r="O774" s="440"/>
      <c r="AC774" s="121"/>
      <c r="AD774" s="121"/>
      <c r="AE774" s="121"/>
      <c r="AF774" s="121"/>
      <c r="AG774" s="121"/>
      <c r="AH774" s="121"/>
      <c r="AI774" s="477"/>
      <c r="AJ774" s="477"/>
    </row>
    <row r="775" ht="14.25" customHeight="1" spans="1:36">
      <c r="A775" s="440"/>
      <c r="B775" s="440"/>
      <c r="C775" s="440"/>
      <c r="D775" s="440"/>
      <c r="E775" s="440"/>
      <c r="F775" s="440"/>
      <c r="G775" s="440"/>
      <c r="H775" s="440"/>
      <c r="I775" s="440"/>
      <c r="J775" s="440"/>
      <c r="K775" s="440"/>
      <c r="L775" s="440"/>
      <c r="M775" s="440"/>
      <c r="N775" s="440"/>
      <c r="O775" s="440"/>
      <c r="AC775" s="121"/>
      <c r="AD775" s="121"/>
      <c r="AE775" s="121"/>
      <c r="AF775" s="121"/>
      <c r="AG775" s="121"/>
      <c r="AH775" s="121"/>
      <c r="AI775" s="477"/>
      <c r="AJ775" s="477"/>
    </row>
    <row r="776" ht="14.25" customHeight="1" spans="1:36">
      <c r="A776" s="440"/>
      <c r="B776" s="440"/>
      <c r="C776" s="440"/>
      <c r="D776" s="440"/>
      <c r="E776" s="440"/>
      <c r="F776" s="440"/>
      <c r="G776" s="440"/>
      <c r="H776" s="440"/>
      <c r="I776" s="440"/>
      <c r="J776" s="440"/>
      <c r="K776" s="440"/>
      <c r="L776" s="440"/>
      <c r="M776" s="440"/>
      <c r="N776" s="440"/>
      <c r="O776" s="440"/>
      <c r="AC776" s="121"/>
      <c r="AD776" s="121"/>
      <c r="AE776" s="121"/>
      <c r="AF776" s="121"/>
      <c r="AG776" s="121"/>
      <c r="AH776" s="121"/>
      <c r="AI776" s="477"/>
      <c r="AJ776" s="477"/>
    </row>
    <row r="777" ht="14.25" customHeight="1" spans="1:36">
      <c r="A777" s="440"/>
      <c r="B777" s="440"/>
      <c r="C777" s="440"/>
      <c r="D777" s="440"/>
      <c r="E777" s="440"/>
      <c r="F777" s="440"/>
      <c r="G777" s="440"/>
      <c r="H777" s="440"/>
      <c r="I777" s="440"/>
      <c r="J777" s="440"/>
      <c r="K777" s="440"/>
      <c r="L777" s="440"/>
      <c r="M777" s="440"/>
      <c r="N777" s="440"/>
      <c r="O777" s="440"/>
      <c r="AC777" s="121"/>
      <c r="AD777" s="121"/>
      <c r="AE777" s="121"/>
      <c r="AF777" s="121"/>
      <c r="AG777" s="121"/>
      <c r="AH777" s="121"/>
      <c r="AI777" s="477"/>
      <c r="AJ777" s="477"/>
    </row>
    <row r="778" ht="14.25" customHeight="1" spans="1:36">
      <c r="A778" s="440"/>
      <c r="B778" s="440"/>
      <c r="C778" s="440"/>
      <c r="D778" s="440"/>
      <c r="E778" s="440"/>
      <c r="F778" s="440"/>
      <c r="G778" s="440"/>
      <c r="H778" s="440"/>
      <c r="I778" s="440"/>
      <c r="J778" s="440"/>
      <c r="K778" s="440"/>
      <c r="L778" s="440"/>
      <c r="M778" s="440"/>
      <c r="N778" s="440"/>
      <c r="O778" s="440"/>
      <c r="AC778" s="121"/>
      <c r="AD778" s="121"/>
      <c r="AE778" s="121"/>
      <c r="AF778" s="121"/>
      <c r="AG778" s="121"/>
      <c r="AH778" s="121"/>
      <c r="AI778" s="477"/>
      <c r="AJ778" s="477"/>
    </row>
    <row r="779" ht="14.25" customHeight="1" spans="1:36">
      <c r="A779" s="440"/>
      <c r="B779" s="440"/>
      <c r="C779" s="440"/>
      <c r="D779" s="440"/>
      <c r="E779" s="440"/>
      <c r="F779" s="440"/>
      <c r="G779" s="440"/>
      <c r="H779" s="440"/>
      <c r="I779" s="440"/>
      <c r="J779" s="440"/>
      <c r="K779" s="440"/>
      <c r="L779" s="440"/>
      <c r="M779" s="440"/>
      <c r="N779" s="440"/>
      <c r="O779" s="440"/>
      <c r="AC779" s="121"/>
      <c r="AD779" s="121"/>
      <c r="AE779" s="121"/>
      <c r="AF779" s="121"/>
      <c r="AG779" s="121"/>
      <c r="AH779" s="121"/>
      <c r="AI779" s="477"/>
      <c r="AJ779" s="477"/>
    </row>
    <row r="780" ht="14.25" customHeight="1" spans="1:36">
      <c r="A780" s="440"/>
      <c r="B780" s="440"/>
      <c r="C780" s="440"/>
      <c r="D780" s="440"/>
      <c r="E780" s="440"/>
      <c r="F780" s="440"/>
      <c r="G780" s="440"/>
      <c r="H780" s="440"/>
      <c r="I780" s="440"/>
      <c r="J780" s="440"/>
      <c r="K780" s="440"/>
      <c r="L780" s="440"/>
      <c r="M780" s="440"/>
      <c r="N780" s="440"/>
      <c r="O780" s="440"/>
      <c r="AC780" s="121"/>
      <c r="AD780" s="121"/>
      <c r="AE780" s="121"/>
      <c r="AF780" s="121"/>
      <c r="AG780" s="121"/>
      <c r="AH780" s="121"/>
      <c r="AI780" s="477"/>
      <c r="AJ780" s="477"/>
    </row>
    <row r="781" ht="14.25" customHeight="1" spans="1:36">
      <c r="A781" s="440"/>
      <c r="B781" s="440"/>
      <c r="C781" s="440"/>
      <c r="D781" s="440"/>
      <c r="E781" s="440"/>
      <c r="F781" s="440"/>
      <c r="G781" s="440"/>
      <c r="H781" s="440"/>
      <c r="I781" s="440"/>
      <c r="J781" s="440"/>
      <c r="K781" s="440"/>
      <c r="L781" s="440"/>
      <c r="M781" s="440"/>
      <c r="N781" s="440"/>
      <c r="O781" s="440"/>
      <c r="AC781" s="121"/>
      <c r="AD781" s="121"/>
      <c r="AE781" s="121"/>
      <c r="AF781" s="121"/>
      <c r="AG781" s="121"/>
      <c r="AH781" s="121"/>
      <c r="AI781" s="477"/>
      <c r="AJ781" s="477"/>
    </row>
    <row r="782" ht="14.25" customHeight="1" spans="1:36">
      <c r="A782" s="440"/>
      <c r="B782" s="440"/>
      <c r="C782" s="440"/>
      <c r="D782" s="440"/>
      <c r="E782" s="440"/>
      <c r="F782" s="440"/>
      <c r="G782" s="440"/>
      <c r="H782" s="440"/>
      <c r="I782" s="440"/>
      <c r="J782" s="440"/>
      <c r="K782" s="440"/>
      <c r="L782" s="440"/>
      <c r="M782" s="440"/>
      <c r="N782" s="440"/>
      <c r="O782" s="440"/>
      <c r="AC782" s="121"/>
      <c r="AD782" s="121"/>
      <c r="AE782" s="121"/>
      <c r="AF782" s="121"/>
      <c r="AG782" s="121"/>
      <c r="AH782" s="121"/>
      <c r="AI782" s="477"/>
      <c r="AJ782" s="477"/>
    </row>
    <row r="783" ht="14.25" customHeight="1" spans="1:36">
      <c r="A783" s="440"/>
      <c r="B783" s="440"/>
      <c r="C783" s="440"/>
      <c r="D783" s="440"/>
      <c r="E783" s="440"/>
      <c r="F783" s="440"/>
      <c r="G783" s="440"/>
      <c r="H783" s="440"/>
      <c r="I783" s="440"/>
      <c r="J783" s="440"/>
      <c r="K783" s="440"/>
      <c r="L783" s="440"/>
      <c r="M783" s="440"/>
      <c r="N783" s="440"/>
      <c r="O783" s="440"/>
      <c r="AC783" s="121"/>
      <c r="AD783" s="121"/>
      <c r="AE783" s="121"/>
      <c r="AF783" s="121"/>
      <c r="AG783" s="121"/>
      <c r="AH783" s="121"/>
      <c r="AI783" s="477"/>
      <c r="AJ783" s="477"/>
    </row>
    <row r="784" ht="14.25" customHeight="1" spans="1:36">
      <c r="A784" s="440"/>
      <c r="B784" s="440"/>
      <c r="C784" s="440"/>
      <c r="D784" s="440"/>
      <c r="E784" s="440"/>
      <c r="F784" s="440"/>
      <c r="G784" s="440"/>
      <c r="H784" s="440"/>
      <c r="I784" s="440"/>
      <c r="J784" s="440"/>
      <c r="K784" s="440"/>
      <c r="L784" s="440"/>
      <c r="M784" s="440"/>
      <c r="N784" s="440"/>
      <c r="O784" s="440"/>
      <c r="AC784" s="121"/>
      <c r="AD784" s="121"/>
      <c r="AE784" s="121"/>
      <c r="AF784" s="121"/>
      <c r="AG784" s="121"/>
      <c r="AH784" s="121"/>
      <c r="AI784" s="477"/>
      <c r="AJ784" s="477"/>
    </row>
    <row r="785" ht="14.25" customHeight="1" spans="1:36">
      <c r="A785" s="440"/>
      <c r="B785" s="440"/>
      <c r="C785" s="440"/>
      <c r="D785" s="440"/>
      <c r="E785" s="440"/>
      <c r="F785" s="440"/>
      <c r="G785" s="440"/>
      <c r="H785" s="440"/>
      <c r="I785" s="440"/>
      <c r="J785" s="440"/>
      <c r="K785" s="440"/>
      <c r="L785" s="440"/>
      <c r="M785" s="440"/>
      <c r="N785" s="440"/>
      <c r="O785" s="440"/>
      <c r="AC785" s="121"/>
      <c r="AD785" s="121"/>
      <c r="AE785" s="121"/>
      <c r="AF785" s="121"/>
      <c r="AG785" s="121"/>
      <c r="AH785" s="121"/>
      <c r="AI785" s="477"/>
      <c r="AJ785" s="477"/>
    </row>
    <row r="786" ht="14.25" customHeight="1" spans="1:36">
      <c r="A786" s="440"/>
      <c r="B786" s="440"/>
      <c r="C786" s="440"/>
      <c r="D786" s="440"/>
      <c r="E786" s="440"/>
      <c r="F786" s="440"/>
      <c r="G786" s="440"/>
      <c r="H786" s="440"/>
      <c r="I786" s="440"/>
      <c r="J786" s="440"/>
      <c r="K786" s="440"/>
      <c r="L786" s="440"/>
      <c r="M786" s="440"/>
      <c r="N786" s="440"/>
      <c r="O786" s="440"/>
      <c r="AC786" s="121"/>
      <c r="AD786" s="121"/>
      <c r="AE786" s="121"/>
      <c r="AF786" s="121"/>
      <c r="AG786" s="121"/>
      <c r="AH786" s="121"/>
      <c r="AI786" s="477"/>
      <c r="AJ786" s="477"/>
    </row>
    <row r="787" ht="14.25" customHeight="1" spans="1:36">
      <c r="A787" s="440"/>
      <c r="B787" s="440"/>
      <c r="C787" s="440"/>
      <c r="D787" s="440"/>
      <c r="E787" s="440"/>
      <c r="F787" s="440"/>
      <c r="G787" s="440"/>
      <c r="H787" s="440"/>
      <c r="I787" s="440"/>
      <c r="J787" s="440"/>
      <c r="K787" s="440"/>
      <c r="L787" s="440"/>
      <c r="M787" s="440"/>
      <c r="N787" s="440"/>
      <c r="O787" s="440"/>
      <c r="AC787" s="121"/>
      <c r="AD787" s="121"/>
      <c r="AE787" s="121"/>
      <c r="AF787" s="121"/>
      <c r="AG787" s="121"/>
      <c r="AH787" s="121"/>
      <c r="AI787" s="477"/>
      <c r="AJ787" s="477"/>
    </row>
    <row r="788" ht="14.25" customHeight="1" spans="1:36">
      <c r="A788" s="440"/>
      <c r="B788" s="440"/>
      <c r="C788" s="440"/>
      <c r="D788" s="440"/>
      <c r="E788" s="440"/>
      <c r="F788" s="440"/>
      <c r="G788" s="440"/>
      <c r="H788" s="440"/>
      <c r="I788" s="440"/>
      <c r="J788" s="440"/>
      <c r="K788" s="440"/>
      <c r="L788" s="440"/>
      <c r="M788" s="440"/>
      <c r="N788" s="440"/>
      <c r="O788" s="440"/>
      <c r="AC788" s="121"/>
      <c r="AD788" s="121"/>
      <c r="AE788" s="121"/>
      <c r="AF788" s="121"/>
      <c r="AG788" s="121"/>
      <c r="AH788" s="121"/>
      <c r="AI788" s="477"/>
      <c r="AJ788" s="477"/>
    </row>
    <row r="789" ht="14.25" customHeight="1" spans="1:36">
      <c r="A789" s="440"/>
      <c r="B789" s="440"/>
      <c r="C789" s="440"/>
      <c r="D789" s="440"/>
      <c r="E789" s="440"/>
      <c r="F789" s="440"/>
      <c r="G789" s="440"/>
      <c r="H789" s="440"/>
      <c r="I789" s="440"/>
      <c r="J789" s="440"/>
      <c r="K789" s="440"/>
      <c r="L789" s="440"/>
      <c r="M789" s="440"/>
      <c r="N789" s="440"/>
      <c r="O789" s="440"/>
      <c r="AC789" s="121"/>
      <c r="AD789" s="121"/>
      <c r="AE789" s="121"/>
      <c r="AF789" s="121"/>
      <c r="AG789" s="121"/>
      <c r="AH789" s="121"/>
      <c r="AI789" s="477"/>
      <c r="AJ789" s="477"/>
    </row>
    <row r="790" ht="14.25" customHeight="1" spans="1:36">
      <c r="A790" s="440"/>
      <c r="B790" s="440"/>
      <c r="C790" s="440"/>
      <c r="D790" s="440"/>
      <c r="E790" s="440"/>
      <c r="F790" s="440"/>
      <c r="G790" s="440"/>
      <c r="H790" s="440"/>
      <c r="I790" s="440"/>
      <c r="J790" s="440"/>
      <c r="K790" s="440"/>
      <c r="L790" s="440"/>
      <c r="M790" s="440"/>
      <c r="N790" s="440"/>
      <c r="O790" s="440"/>
      <c r="AC790" s="121"/>
      <c r="AD790" s="121"/>
      <c r="AE790" s="121"/>
      <c r="AF790" s="121"/>
      <c r="AG790" s="121"/>
      <c r="AH790" s="121"/>
      <c r="AI790" s="477"/>
      <c r="AJ790" s="477"/>
    </row>
    <row r="791" ht="14.25" customHeight="1" spans="1:36">
      <c r="A791" s="440"/>
      <c r="B791" s="440"/>
      <c r="C791" s="440"/>
      <c r="D791" s="440"/>
      <c r="E791" s="440"/>
      <c r="F791" s="440"/>
      <c r="G791" s="440"/>
      <c r="H791" s="440"/>
      <c r="I791" s="440"/>
      <c r="J791" s="440"/>
      <c r="K791" s="440"/>
      <c r="L791" s="440"/>
      <c r="M791" s="440"/>
      <c r="N791" s="440"/>
      <c r="O791" s="440"/>
      <c r="AC791" s="121"/>
      <c r="AD791" s="121"/>
      <c r="AE791" s="121"/>
      <c r="AF791" s="121"/>
      <c r="AG791" s="121"/>
      <c r="AH791" s="121"/>
      <c r="AI791" s="477"/>
      <c r="AJ791" s="477"/>
    </row>
    <row r="792" ht="14.25" customHeight="1" spans="1:36">
      <c r="A792" s="440"/>
      <c r="B792" s="440"/>
      <c r="C792" s="440"/>
      <c r="D792" s="440"/>
      <c r="E792" s="440"/>
      <c r="F792" s="440"/>
      <c r="G792" s="440"/>
      <c r="H792" s="440"/>
      <c r="I792" s="440"/>
      <c r="J792" s="440"/>
      <c r="K792" s="440"/>
      <c r="L792" s="440"/>
      <c r="M792" s="440"/>
      <c r="N792" s="440"/>
      <c r="O792" s="440"/>
      <c r="AC792" s="121"/>
      <c r="AD792" s="121"/>
      <c r="AE792" s="121"/>
      <c r="AF792" s="121"/>
      <c r="AG792" s="121"/>
      <c r="AH792" s="121"/>
      <c r="AI792" s="477"/>
      <c r="AJ792" s="477"/>
    </row>
    <row r="793" ht="14.25" customHeight="1" spans="1:36">
      <c r="A793" s="440"/>
      <c r="B793" s="440"/>
      <c r="C793" s="440"/>
      <c r="D793" s="440"/>
      <c r="E793" s="440"/>
      <c r="F793" s="440"/>
      <c r="G793" s="440"/>
      <c r="H793" s="440"/>
      <c r="I793" s="440"/>
      <c r="J793" s="440"/>
      <c r="K793" s="440"/>
      <c r="L793" s="440"/>
      <c r="M793" s="440"/>
      <c r="N793" s="440"/>
      <c r="O793" s="440"/>
      <c r="AC793" s="121"/>
      <c r="AD793" s="121"/>
      <c r="AE793" s="121"/>
      <c r="AF793" s="121"/>
      <c r="AG793" s="121"/>
      <c r="AH793" s="121"/>
      <c r="AI793" s="477"/>
      <c r="AJ793" s="477"/>
    </row>
    <row r="794" ht="14.25" customHeight="1" spans="1:36">
      <c r="A794" s="440"/>
      <c r="B794" s="440"/>
      <c r="C794" s="440"/>
      <c r="D794" s="440"/>
      <c r="E794" s="440"/>
      <c r="F794" s="440"/>
      <c r="G794" s="440"/>
      <c r="H794" s="440"/>
      <c r="I794" s="440"/>
      <c r="J794" s="440"/>
      <c r="K794" s="440"/>
      <c r="L794" s="440"/>
      <c r="M794" s="440"/>
      <c r="N794" s="440"/>
      <c r="O794" s="440"/>
      <c r="AC794" s="121"/>
      <c r="AD794" s="121"/>
      <c r="AE794" s="121"/>
      <c r="AF794" s="121"/>
      <c r="AG794" s="121"/>
      <c r="AH794" s="121"/>
      <c r="AI794" s="477"/>
      <c r="AJ794" s="477"/>
    </row>
    <row r="795" ht="14.25" customHeight="1" spans="1:36">
      <c r="A795" s="440"/>
      <c r="B795" s="440"/>
      <c r="C795" s="440"/>
      <c r="D795" s="440"/>
      <c r="E795" s="440"/>
      <c r="F795" s="440"/>
      <c r="G795" s="440"/>
      <c r="H795" s="440"/>
      <c r="I795" s="440"/>
      <c r="J795" s="440"/>
      <c r="K795" s="440"/>
      <c r="L795" s="440"/>
      <c r="M795" s="440"/>
      <c r="N795" s="440"/>
      <c r="O795" s="440"/>
      <c r="AC795" s="121"/>
      <c r="AD795" s="121"/>
      <c r="AE795" s="121"/>
      <c r="AF795" s="121"/>
      <c r="AG795" s="121"/>
      <c r="AH795" s="121"/>
      <c r="AI795" s="477"/>
      <c r="AJ795" s="477"/>
    </row>
    <row r="796" ht="14.25" customHeight="1" spans="1:36">
      <c r="A796" s="440"/>
      <c r="B796" s="440"/>
      <c r="C796" s="440"/>
      <c r="D796" s="440"/>
      <c r="E796" s="440"/>
      <c r="F796" s="440"/>
      <c r="G796" s="440"/>
      <c r="H796" s="440"/>
      <c r="I796" s="440"/>
      <c r="J796" s="440"/>
      <c r="K796" s="440"/>
      <c r="L796" s="440"/>
      <c r="M796" s="440"/>
      <c r="N796" s="440"/>
      <c r="O796" s="440"/>
      <c r="AC796" s="121"/>
      <c r="AD796" s="121"/>
      <c r="AE796" s="121"/>
      <c r="AF796" s="121"/>
      <c r="AG796" s="121"/>
      <c r="AH796" s="121"/>
      <c r="AI796" s="477"/>
      <c r="AJ796" s="477"/>
    </row>
    <row r="797" ht="14.25" customHeight="1" spans="1:36">
      <c r="A797" s="440"/>
      <c r="B797" s="440"/>
      <c r="C797" s="440"/>
      <c r="D797" s="440"/>
      <c r="E797" s="440"/>
      <c r="F797" s="440"/>
      <c r="G797" s="440"/>
      <c r="H797" s="440"/>
      <c r="I797" s="440"/>
      <c r="J797" s="440"/>
      <c r="K797" s="440"/>
      <c r="L797" s="440"/>
      <c r="M797" s="440"/>
      <c r="N797" s="440"/>
      <c r="O797" s="440"/>
      <c r="AC797" s="121"/>
      <c r="AD797" s="121"/>
      <c r="AE797" s="121"/>
      <c r="AF797" s="121"/>
      <c r="AG797" s="121"/>
      <c r="AH797" s="121"/>
      <c r="AI797" s="477"/>
      <c r="AJ797" s="477"/>
    </row>
    <row r="798" ht="14.25" customHeight="1" spans="1:36">
      <c r="A798" s="440"/>
      <c r="B798" s="440"/>
      <c r="C798" s="440"/>
      <c r="D798" s="440"/>
      <c r="E798" s="440"/>
      <c r="F798" s="440"/>
      <c r="G798" s="440"/>
      <c r="H798" s="440"/>
      <c r="I798" s="440"/>
      <c r="J798" s="440"/>
      <c r="K798" s="440"/>
      <c r="L798" s="440"/>
      <c r="M798" s="440"/>
      <c r="N798" s="440"/>
      <c r="O798" s="440"/>
      <c r="AC798" s="121"/>
      <c r="AD798" s="121"/>
      <c r="AE798" s="121"/>
      <c r="AF798" s="121"/>
      <c r="AG798" s="121"/>
      <c r="AH798" s="121"/>
      <c r="AI798" s="477"/>
      <c r="AJ798" s="477"/>
    </row>
    <row r="799" ht="14.25" customHeight="1" spans="1:36">
      <c r="A799" s="440"/>
      <c r="B799" s="440"/>
      <c r="C799" s="440"/>
      <c r="D799" s="440"/>
      <c r="E799" s="440"/>
      <c r="F799" s="440"/>
      <c r="G799" s="440"/>
      <c r="H799" s="440"/>
      <c r="I799" s="440"/>
      <c r="J799" s="440"/>
      <c r="K799" s="440"/>
      <c r="L799" s="440"/>
      <c r="M799" s="440"/>
      <c r="N799" s="440"/>
      <c r="O799" s="440"/>
      <c r="AC799" s="121"/>
      <c r="AD799" s="121"/>
      <c r="AE799" s="121"/>
      <c r="AF799" s="121"/>
      <c r="AG799" s="121"/>
      <c r="AH799" s="121"/>
      <c r="AI799" s="477"/>
      <c r="AJ799" s="477"/>
    </row>
    <row r="800" ht="14.25" customHeight="1" spans="1:36">
      <c r="A800" s="440"/>
      <c r="B800" s="440"/>
      <c r="C800" s="440"/>
      <c r="D800" s="440"/>
      <c r="E800" s="440"/>
      <c r="F800" s="440"/>
      <c r="G800" s="440"/>
      <c r="H800" s="440"/>
      <c r="I800" s="440"/>
      <c r="J800" s="440"/>
      <c r="K800" s="440"/>
      <c r="L800" s="440"/>
      <c r="M800" s="440"/>
      <c r="N800" s="440"/>
      <c r="O800" s="440"/>
      <c r="AC800" s="121"/>
      <c r="AD800" s="121"/>
      <c r="AE800" s="121"/>
      <c r="AF800" s="121"/>
      <c r="AG800" s="121"/>
      <c r="AH800" s="121"/>
      <c r="AI800" s="477"/>
      <c r="AJ800" s="477"/>
    </row>
    <row r="801" ht="14.25" customHeight="1" spans="1:36">
      <c r="A801" s="440"/>
      <c r="B801" s="440"/>
      <c r="C801" s="440"/>
      <c r="D801" s="440"/>
      <c r="E801" s="440"/>
      <c r="F801" s="440"/>
      <c r="G801" s="440"/>
      <c r="H801" s="440"/>
      <c r="I801" s="440"/>
      <c r="J801" s="440"/>
      <c r="K801" s="440"/>
      <c r="L801" s="440"/>
      <c r="M801" s="440"/>
      <c r="N801" s="440"/>
      <c r="O801" s="440"/>
      <c r="AC801" s="121"/>
      <c r="AD801" s="121"/>
      <c r="AE801" s="121"/>
      <c r="AF801" s="121"/>
      <c r="AG801" s="121"/>
      <c r="AH801" s="121"/>
      <c r="AI801" s="477"/>
      <c r="AJ801" s="477"/>
    </row>
    <row r="802" ht="14.25" customHeight="1" spans="1:36">
      <c r="A802" s="440"/>
      <c r="B802" s="440"/>
      <c r="C802" s="440"/>
      <c r="D802" s="440"/>
      <c r="E802" s="440"/>
      <c r="F802" s="440"/>
      <c r="G802" s="440"/>
      <c r="H802" s="440"/>
      <c r="I802" s="440"/>
      <c r="J802" s="440"/>
      <c r="K802" s="440"/>
      <c r="L802" s="440"/>
      <c r="M802" s="440"/>
      <c r="N802" s="440"/>
      <c r="O802" s="440"/>
      <c r="AC802" s="121"/>
      <c r="AD802" s="121"/>
      <c r="AE802" s="121"/>
      <c r="AF802" s="121"/>
      <c r="AG802" s="121"/>
      <c r="AH802" s="121"/>
      <c r="AI802" s="477"/>
      <c r="AJ802" s="477"/>
    </row>
    <row r="803" ht="14.25" customHeight="1" spans="1:36">
      <c r="A803" s="440"/>
      <c r="B803" s="440"/>
      <c r="C803" s="440"/>
      <c r="D803" s="440"/>
      <c r="E803" s="440"/>
      <c r="F803" s="440"/>
      <c r="G803" s="440"/>
      <c r="H803" s="440"/>
      <c r="I803" s="440"/>
      <c r="J803" s="440"/>
      <c r="K803" s="440"/>
      <c r="L803" s="440"/>
      <c r="M803" s="440"/>
      <c r="N803" s="440"/>
      <c r="O803" s="440"/>
      <c r="AC803" s="121"/>
      <c r="AD803" s="121"/>
      <c r="AE803" s="121"/>
      <c r="AF803" s="121"/>
      <c r="AG803" s="121"/>
      <c r="AH803" s="121"/>
      <c r="AI803" s="477"/>
      <c r="AJ803" s="477"/>
    </row>
    <row r="804" ht="14.25" customHeight="1" spans="1:36">
      <c r="A804" s="440"/>
      <c r="B804" s="440"/>
      <c r="C804" s="440"/>
      <c r="D804" s="440"/>
      <c r="E804" s="440"/>
      <c r="F804" s="440"/>
      <c r="G804" s="440"/>
      <c r="H804" s="440"/>
      <c r="I804" s="440"/>
      <c r="J804" s="440"/>
      <c r="K804" s="440"/>
      <c r="L804" s="440"/>
      <c r="M804" s="440"/>
      <c r="N804" s="440"/>
      <c r="O804" s="440"/>
      <c r="AC804" s="121"/>
      <c r="AD804" s="121"/>
      <c r="AE804" s="121"/>
      <c r="AF804" s="121"/>
      <c r="AG804" s="121"/>
      <c r="AH804" s="121"/>
      <c r="AI804" s="477"/>
      <c r="AJ804" s="477"/>
    </row>
    <row r="805" ht="14.25" customHeight="1" spans="1:36">
      <c r="A805" s="440"/>
      <c r="B805" s="440"/>
      <c r="C805" s="440"/>
      <c r="D805" s="440"/>
      <c r="E805" s="440"/>
      <c r="F805" s="440"/>
      <c r="G805" s="440"/>
      <c r="H805" s="440"/>
      <c r="I805" s="440"/>
      <c r="J805" s="440"/>
      <c r="K805" s="440"/>
      <c r="L805" s="440"/>
      <c r="M805" s="440"/>
      <c r="N805" s="440"/>
      <c r="O805" s="440"/>
      <c r="AC805" s="121"/>
      <c r="AD805" s="121"/>
      <c r="AE805" s="121"/>
      <c r="AF805" s="121"/>
      <c r="AG805" s="121"/>
      <c r="AH805" s="121"/>
      <c r="AI805" s="477"/>
      <c r="AJ805" s="477"/>
    </row>
    <row r="806" ht="14.25" customHeight="1" spans="1:36">
      <c r="A806" s="440"/>
      <c r="B806" s="440"/>
      <c r="C806" s="440"/>
      <c r="D806" s="440"/>
      <c r="E806" s="440"/>
      <c r="F806" s="440"/>
      <c r="G806" s="440"/>
      <c r="H806" s="440"/>
      <c r="I806" s="440"/>
      <c r="J806" s="440"/>
      <c r="K806" s="440"/>
      <c r="L806" s="440"/>
      <c r="M806" s="440"/>
      <c r="N806" s="440"/>
      <c r="O806" s="440"/>
      <c r="AC806" s="121"/>
      <c r="AD806" s="121"/>
      <c r="AE806" s="121"/>
      <c r="AF806" s="121"/>
      <c r="AG806" s="121"/>
      <c r="AH806" s="121"/>
      <c r="AI806" s="477"/>
      <c r="AJ806" s="477"/>
    </row>
    <row r="807" ht="14.25" customHeight="1" spans="1:36">
      <c r="A807" s="440"/>
      <c r="B807" s="440"/>
      <c r="C807" s="440"/>
      <c r="D807" s="440"/>
      <c r="E807" s="440"/>
      <c r="F807" s="440"/>
      <c r="G807" s="440"/>
      <c r="H807" s="440"/>
      <c r="I807" s="440"/>
      <c r="J807" s="440"/>
      <c r="K807" s="440"/>
      <c r="L807" s="440"/>
      <c r="M807" s="440"/>
      <c r="N807" s="440"/>
      <c r="O807" s="440"/>
      <c r="AC807" s="121"/>
      <c r="AD807" s="121"/>
      <c r="AE807" s="121"/>
      <c r="AF807" s="121"/>
      <c r="AG807" s="121"/>
      <c r="AH807" s="121"/>
      <c r="AI807" s="477"/>
      <c r="AJ807" s="477"/>
    </row>
    <row r="808" ht="14.25" customHeight="1" spans="1:36">
      <c r="A808" s="440"/>
      <c r="B808" s="440"/>
      <c r="C808" s="440"/>
      <c r="D808" s="440"/>
      <c r="E808" s="440"/>
      <c r="F808" s="440"/>
      <c r="G808" s="440"/>
      <c r="H808" s="440"/>
      <c r="I808" s="440"/>
      <c r="J808" s="440"/>
      <c r="K808" s="440"/>
      <c r="L808" s="440"/>
      <c r="M808" s="440"/>
      <c r="N808" s="440"/>
      <c r="O808" s="440"/>
      <c r="AC808" s="121"/>
      <c r="AD808" s="121"/>
      <c r="AE808" s="121"/>
      <c r="AF808" s="121"/>
      <c r="AG808" s="121"/>
      <c r="AH808" s="121"/>
      <c r="AI808" s="477"/>
      <c r="AJ808" s="477"/>
    </row>
    <row r="809" ht="14.25" customHeight="1" spans="1:36">
      <c r="A809" s="440"/>
      <c r="B809" s="440"/>
      <c r="C809" s="440"/>
      <c r="D809" s="440"/>
      <c r="E809" s="440"/>
      <c r="F809" s="440"/>
      <c r="G809" s="440"/>
      <c r="H809" s="440"/>
      <c r="I809" s="440"/>
      <c r="J809" s="440"/>
      <c r="K809" s="440"/>
      <c r="L809" s="440"/>
      <c r="M809" s="440"/>
      <c r="N809" s="440"/>
      <c r="O809" s="440"/>
      <c r="AC809" s="121"/>
      <c r="AD809" s="121"/>
      <c r="AE809" s="121"/>
      <c r="AF809" s="121"/>
      <c r="AG809" s="121"/>
      <c r="AH809" s="121"/>
      <c r="AI809" s="477"/>
      <c r="AJ809" s="477"/>
    </row>
    <row r="810" ht="14.25" customHeight="1" spans="1:36">
      <c r="A810" s="440"/>
      <c r="B810" s="440"/>
      <c r="C810" s="440"/>
      <c r="D810" s="440"/>
      <c r="E810" s="440"/>
      <c r="F810" s="440"/>
      <c r="G810" s="440"/>
      <c r="H810" s="440"/>
      <c r="I810" s="440"/>
      <c r="J810" s="440"/>
      <c r="K810" s="440"/>
      <c r="L810" s="440"/>
      <c r="M810" s="440"/>
      <c r="N810" s="440"/>
      <c r="O810" s="440"/>
      <c r="AC810" s="121"/>
      <c r="AD810" s="121"/>
      <c r="AE810" s="121"/>
      <c r="AF810" s="121"/>
      <c r="AG810" s="121"/>
      <c r="AH810" s="121"/>
      <c r="AI810" s="477"/>
      <c r="AJ810" s="477"/>
    </row>
    <row r="811" ht="14.25" customHeight="1" spans="1:36">
      <c r="A811" s="440"/>
      <c r="B811" s="440"/>
      <c r="C811" s="440"/>
      <c r="D811" s="440"/>
      <c r="E811" s="440"/>
      <c r="F811" s="440"/>
      <c r="G811" s="440"/>
      <c r="H811" s="440"/>
      <c r="I811" s="440"/>
      <c r="J811" s="440"/>
      <c r="K811" s="440"/>
      <c r="L811" s="440"/>
      <c r="M811" s="440"/>
      <c r="N811" s="440"/>
      <c r="O811" s="440"/>
      <c r="AC811" s="121"/>
      <c r="AD811" s="121"/>
      <c r="AE811" s="121"/>
      <c r="AF811" s="121"/>
      <c r="AG811" s="121"/>
      <c r="AH811" s="121"/>
      <c r="AI811" s="477"/>
      <c r="AJ811" s="477"/>
    </row>
    <row r="812" ht="14.25" customHeight="1" spans="1:36">
      <c r="A812" s="440"/>
      <c r="B812" s="440"/>
      <c r="C812" s="440"/>
      <c r="D812" s="440"/>
      <c r="E812" s="440"/>
      <c r="F812" s="440"/>
      <c r="G812" s="440"/>
      <c r="H812" s="440"/>
      <c r="I812" s="440"/>
      <c r="J812" s="440"/>
      <c r="K812" s="440"/>
      <c r="L812" s="440"/>
      <c r="M812" s="440"/>
      <c r="N812" s="440"/>
      <c r="O812" s="440"/>
      <c r="AC812" s="121"/>
      <c r="AD812" s="121"/>
      <c r="AE812" s="121"/>
      <c r="AF812" s="121"/>
      <c r="AG812" s="121"/>
      <c r="AH812" s="121"/>
      <c r="AI812" s="477"/>
      <c r="AJ812" s="477"/>
    </row>
    <row r="813" ht="14.25" customHeight="1" spans="1:36">
      <c r="A813" s="440"/>
      <c r="B813" s="440"/>
      <c r="C813" s="440"/>
      <c r="D813" s="440"/>
      <c r="E813" s="440"/>
      <c r="F813" s="440"/>
      <c r="G813" s="440"/>
      <c r="H813" s="440"/>
      <c r="I813" s="440"/>
      <c r="J813" s="440"/>
      <c r="K813" s="440"/>
      <c r="L813" s="440"/>
      <c r="M813" s="440"/>
      <c r="N813" s="440"/>
      <c r="O813" s="440"/>
      <c r="AC813" s="121"/>
      <c r="AD813" s="121"/>
      <c r="AE813" s="121"/>
      <c r="AF813" s="121"/>
      <c r="AG813" s="121"/>
      <c r="AH813" s="121"/>
      <c r="AI813" s="477"/>
      <c r="AJ813" s="477"/>
    </row>
    <row r="814" ht="14.25" customHeight="1" spans="1:36">
      <c r="A814" s="440"/>
      <c r="B814" s="440"/>
      <c r="C814" s="440"/>
      <c r="D814" s="440"/>
      <c r="E814" s="440"/>
      <c r="F814" s="440"/>
      <c r="G814" s="440"/>
      <c r="H814" s="440"/>
      <c r="I814" s="440"/>
      <c r="J814" s="440"/>
      <c r="K814" s="440"/>
      <c r="L814" s="440"/>
      <c r="M814" s="440"/>
      <c r="N814" s="440"/>
      <c r="O814" s="440"/>
      <c r="AC814" s="121"/>
      <c r="AD814" s="121"/>
      <c r="AE814" s="121"/>
      <c r="AF814" s="121"/>
      <c r="AG814" s="121"/>
      <c r="AH814" s="121"/>
      <c r="AI814" s="477"/>
      <c r="AJ814" s="477"/>
    </row>
    <row r="815" ht="14.25" customHeight="1" spans="1:36">
      <c r="A815" s="440"/>
      <c r="B815" s="440"/>
      <c r="C815" s="440"/>
      <c r="D815" s="440"/>
      <c r="E815" s="440"/>
      <c r="F815" s="440"/>
      <c r="G815" s="440"/>
      <c r="H815" s="440"/>
      <c r="I815" s="440"/>
      <c r="J815" s="440"/>
      <c r="K815" s="440"/>
      <c r="L815" s="440"/>
      <c r="M815" s="440"/>
      <c r="N815" s="440"/>
      <c r="O815" s="440"/>
      <c r="AC815" s="121"/>
      <c r="AD815" s="121"/>
      <c r="AE815" s="121"/>
      <c r="AF815" s="121"/>
      <c r="AG815" s="121"/>
      <c r="AH815" s="121"/>
      <c r="AI815" s="477"/>
      <c r="AJ815" s="477"/>
    </row>
    <row r="816" ht="14.25" customHeight="1" spans="1:36">
      <c r="A816" s="440"/>
      <c r="B816" s="440"/>
      <c r="C816" s="440"/>
      <c r="D816" s="440"/>
      <c r="E816" s="440"/>
      <c r="F816" s="440"/>
      <c r="G816" s="440"/>
      <c r="H816" s="440"/>
      <c r="I816" s="440"/>
      <c r="J816" s="440"/>
      <c r="K816" s="440"/>
      <c r="L816" s="440"/>
      <c r="M816" s="440"/>
      <c r="N816" s="440"/>
      <c r="O816" s="440"/>
      <c r="AC816" s="121"/>
      <c r="AD816" s="121"/>
      <c r="AE816" s="121"/>
      <c r="AF816" s="121"/>
      <c r="AG816" s="121"/>
      <c r="AH816" s="121"/>
      <c r="AI816" s="477"/>
      <c r="AJ816" s="477"/>
    </row>
    <row r="817" ht="14.25" customHeight="1" spans="1:36">
      <c r="A817" s="440"/>
      <c r="B817" s="440"/>
      <c r="C817" s="440"/>
      <c r="D817" s="440"/>
      <c r="E817" s="440"/>
      <c r="F817" s="440"/>
      <c r="G817" s="440"/>
      <c r="H817" s="440"/>
      <c r="I817" s="440"/>
      <c r="J817" s="440"/>
      <c r="K817" s="440"/>
      <c r="L817" s="440"/>
      <c r="M817" s="440"/>
      <c r="N817" s="440"/>
      <c r="O817" s="440"/>
      <c r="AC817" s="121"/>
      <c r="AD817" s="121"/>
      <c r="AE817" s="121"/>
      <c r="AF817" s="121"/>
      <c r="AG817" s="121"/>
      <c r="AH817" s="121"/>
      <c r="AI817" s="477"/>
      <c r="AJ817" s="477"/>
    </row>
    <row r="818" ht="14.25" customHeight="1" spans="1:36">
      <c r="A818" s="440"/>
      <c r="B818" s="440"/>
      <c r="C818" s="440"/>
      <c r="D818" s="440"/>
      <c r="E818" s="440"/>
      <c r="F818" s="440"/>
      <c r="G818" s="440"/>
      <c r="H818" s="440"/>
      <c r="I818" s="440"/>
      <c r="J818" s="440"/>
      <c r="K818" s="440"/>
      <c r="L818" s="440"/>
      <c r="M818" s="440"/>
      <c r="N818" s="440"/>
      <c r="O818" s="440"/>
      <c r="AC818" s="121"/>
      <c r="AD818" s="121"/>
      <c r="AE818" s="121"/>
      <c r="AF818" s="121"/>
      <c r="AG818" s="121"/>
      <c r="AH818" s="121"/>
      <c r="AI818" s="477"/>
      <c r="AJ818" s="477"/>
    </row>
    <row r="819" ht="14.25" customHeight="1" spans="1:36">
      <c r="A819" s="440"/>
      <c r="B819" s="440"/>
      <c r="C819" s="440"/>
      <c r="D819" s="440"/>
      <c r="E819" s="440"/>
      <c r="F819" s="440"/>
      <c r="G819" s="440"/>
      <c r="H819" s="440"/>
      <c r="I819" s="440"/>
      <c r="J819" s="440"/>
      <c r="K819" s="440"/>
      <c r="L819" s="440"/>
      <c r="M819" s="440"/>
      <c r="N819" s="440"/>
      <c r="O819" s="440"/>
      <c r="AC819" s="121"/>
      <c r="AD819" s="121"/>
      <c r="AE819" s="121"/>
      <c r="AF819" s="121"/>
      <c r="AG819" s="121"/>
      <c r="AH819" s="121"/>
      <c r="AI819" s="477"/>
      <c r="AJ819" s="477"/>
    </row>
    <row r="820" ht="14.25" customHeight="1" spans="1:36">
      <c r="A820" s="440"/>
      <c r="B820" s="440"/>
      <c r="C820" s="440"/>
      <c r="D820" s="440"/>
      <c r="E820" s="440"/>
      <c r="F820" s="440"/>
      <c r="G820" s="440"/>
      <c r="H820" s="440"/>
      <c r="I820" s="440"/>
      <c r="J820" s="440"/>
      <c r="K820" s="440"/>
      <c r="L820" s="440"/>
      <c r="M820" s="440"/>
      <c r="N820" s="440"/>
      <c r="O820" s="440"/>
      <c r="AC820" s="121"/>
      <c r="AD820" s="121"/>
      <c r="AE820" s="121"/>
      <c r="AF820" s="121"/>
      <c r="AG820" s="121"/>
      <c r="AH820" s="121"/>
      <c r="AI820" s="477"/>
      <c r="AJ820" s="477"/>
    </row>
    <row r="821" ht="14.25" customHeight="1" spans="1:36">
      <c r="A821" s="440"/>
      <c r="B821" s="440"/>
      <c r="C821" s="440"/>
      <c r="D821" s="440"/>
      <c r="E821" s="440"/>
      <c r="F821" s="440"/>
      <c r="G821" s="440"/>
      <c r="H821" s="440"/>
      <c r="I821" s="440"/>
      <c r="J821" s="440"/>
      <c r="K821" s="440"/>
      <c r="L821" s="440"/>
      <c r="M821" s="440"/>
      <c r="N821" s="440"/>
      <c r="O821" s="440"/>
      <c r="AC821" s="121"/>
      <c r="AD821" s="121"/>
      <c r="AE821" s="121"/>
      <c r="AF821" s="121"/>
      <c r="AG821" s="121"/>
      <c r="AH821" s="121"/>
      <c r="AI821" s="477"/>
      <c r="AJ821" s="477"/>
    </row>
    <row r="822" ht="14.25" customHeight="1" spans="1:36">
      <c r="A822" s="440"/>
      <c r="B822" s="440"/>
      <c r="C822" s="440"/>
      <c r="D822" s="440"/>
      <c r="E822" s="440"/>
      <c r="F822" s="440"/>
      <c r="G822" s="440"/>
      <c r="H822" s="440"/>
      <c r="I822" s="440"/>
      <c r="J822" s="440"/>
      <c r="K822" s="440"/>
      <c r="L822" s="440"/>
      <c r="M822" s="440"/>
      <c r="N822" s="440"/>
      <c r="O822" s="440"/>
      <c r="AC822" s="121"/>
      <c r="AD822" s="121"/>
      <c r="AE822" s="121"/>
      <c r="AF822" s="121"/>
      <c r="AG822" s="121"/>
      <c r="AH822" s="121"/>
      <c r="AI822" s="477"/>
      <c r="AJ822" s="477"/>
    </row>
    <row r="823" ht="14.25" customHeight="1" spans="1:36">
      <c r="A823" s="440"/>
      <c r="B823" s="440"/>
      <c r="C823" s="440"/>
      <c r="D823" s="440"/>
      <c r="E823" s="440"/>
      <c r="F823" s="440"/>
      <c r="G823" s="440"/>
      <c r="H823" s="440"/>
      <c r="I823" s="440"/>
      <c r="J823" s="440"/>
      <c r="K823" s="440"/>
      <c r="L823" s="440"/>
      <c r="M823" s="440"/>
      <c r="N823" s="440"/>
      <c r="O823" s="440"/>
      <c r="AC823" s="121"/>
      <c r="AD823" s="121"/>
      <c r="AE823" s="121"/>
      <c r="AF823" s="121"/>
      <c r="AG823" s="121"/>
      <c r="AH823" s="121"/>
      <c r="AI823" s="477"/>
      <c r="AJ823" s="477"/>
    </row>
    <row r="824" ht="14.25" customHeight="1" spans="1:36">
      <c r="A824" s="440"/>
      <c r="B824" s="440"/>
      <c r="C824" s="440"/>
      <c r="D824" s="440"/>
      <c r="E824" s="440"/>
      <c r="F824" s="440"/>
      <c r="G824" s="440"/>
      <c r="H824" s="440"/>
      <c r="I824" s="440"/>
      <c r="J824" s="440"/>
      <c r="K824" s="440"/>
      <c r="L824" s="440"/>
      <c r="M824" s="440"/>
      <c r="N824" s="440"/>
      <c r="O824" s="440"/>
      <c r="AC824" s="121"/>
      <c r="AD824" s="121"/>
      <c r="AE824" s="121"/>
      <c r="AF824" s="121"/>
      <c r="AG824" s="121"/>
      <c r="AH824" s="121"/>
      <c r="AI824" s="477"/>
      <c r="AJ824" s="477"/>
    </row>
    <row r="825" ht="14.25" customHeight="1" spans="1:36">
      <c r="A825" s="440"/>
      <c r="B825" s="440"/>
      <c r="C825" s="440"/>
      <c r="D825" s="440"/>
      <c r="E825" s="440"/>
      <c r="F825" s="440"/>
      <c r="G825" s="440"/>
      <c r="H825" s="440"/>
      <c r="I825" s="440"/>
      <c r="J825" s="440"/>
      <c r="K825" s="440"/>
      <c r="L825" s="440"/>
      <c r="M825" s="440"/>
      <c r="N825" s="440"/>
      <c r="O825" s="440"/>
      <c r="AC825" s="121"/>
      <c r="AD825" s="121"/>
      <c r="AE825" s="121"/>
      <c r="AF825" s="121"/>
      <c r="AG825" s="121"/>
      <c r="AH825" s="121"/>
      <c r="AI825" s="477"/>
      <c r="AJ825" s="477"/>
    </row>
    <row r="826" ht="14.25" customHeight="1" spans="1:36">
      <c r="A826" s="440"/>
      <c r="B826" s="440"/>
      <c r="C826" s="440"/>
      <c r="D826" s="440"/>
      <c r="E826" s="440"/>
      <c r="F826" s="440"/>
      <c r="G826" s="440"/>
      <c r="H826" s="440"/>
      <c r="I826" s="440"/>
      <c r="J826" s="440"/>
      <c r="K826" s="440"/>
      <c r="L826" s="440"/>
      <c r="M826" s="440"/>
      <c r="N826" s="440"/>
      <c r="O826" s="440"/>
      <c r="AC826" s="121"/>
      <c r="AD826" s="121"/>
      <c r="AE826" s="121"/>
      <c r="AF826" s="121"/>
      <c r="AG826" s="121"/>
      <c r="AH826" s="121"/>
      <c r="AI826" s="477"/>
      <c r="AJ826" s="477"/>
    </row>
    <row r="827" ht="14.25" customHeight="1" spans="1:36">
      <c r="A827" s="440"/>
      <c r="B827" s="440"/>
      <c r="C827" s="440"/>
      <c r="D827" s="440"/>
      <c r="E827" s="440"/>
      <c r="F827" s="440"/>
      <c r="G827" s="440"/>
      <c r="H827" s="440"/>
      <c r="I827" s="440"/>
      <c r="J827" s="440"/>
      <c r="K827" s="440"/>
      <c r="L827" s="440"/>
      <c r="M827" s="440"/>
      <c r="N827" s="440"/>
      <c r="O827" s="440"/>
      <c r="AC827" s="121"/>
      <c r="AD827" s="121"/>
      <c r="AE827" s="121"/>
      <c r="AF827" s="121"/>
      <c r="AG827" s="121"/>
      <c r="AH827" s="121"/>
      <c r="AI827" s="477"/>
      <c r="AJ827" s="477"/>
    </row>
    <row r="828" ht="14.25" customHeight="1" spans="1:36">
      <c r="A828" s="440"/>
      <c r="B828" s="440"/>
      <c r="C828" s="440"/>
      <c r="D828" s="440"/>
      <c r="E828" s="440"/>
      <c r="F828" s="440"/>
      <c r="G828" s="440"/>
      <c r="H828" s="440"/>
      <c r="I828" s="440"/>
      <c r="J828" s="440"/>
      <c r="K828" s="440"/>
      <c r="L828" s="440"/>
      <c r="M828" s="440"/>
      <c r="N828" s="440"/>
      <c r="O828" s="440"/>
      <c r="AC828" s="121"/>
      <c r="AD828" s="121"/>
      <c r="AE828" s="121"/>
      <c r="AF828" s="121"/>
      <c r="AG828" s="121"/>
      <c r="AH828" s="121"/>
      <c r="AI828" s="477"/>
      <c r="AJ828" s="477"/>
    </row>
    <row r="829" ht="14.25" customHeight="1" spans="1:36">
      <c r="A829" s="440"/>
      <c r="B829" s="440"/>
      <c r="C829" s="440"/>
      <c r="D829" s="440"/>
      <c r="E829" s="440"/>
      <c r="F829" s="440"/>
      <c r="G829" s="440"/>
      <c r="H829" s="440"/>
      <c r="I829" s="440"/>
      <c r="J829" s="440"/>
      <c r="K829" s="440"/>
      <c r="L829" s="440"/>
      <c r="M829" s="440"/>
      <c r="N829" s="440"/>
      <c r="O829" s="440"/>
      <c r="AC829" s="121"/>
      <c r="AD829" s="121"/>
      <c r="AE829" s="121"/>
      <c r="AF829" s="121"/>
      <c r="AG829" s="121"/>
      <c r="AH829" s="121"/>
      <c r="AI829" s="477"/>
      <c r="AJ829" s="477"/>
    </row>
    <row r="830" ht="14.25" customHeight="1" spans="1:36">
      <c r="A830" s="440"/>
      <c r="B830" s="440"/>
      <c r="C830" s="440"/>
      <c r="D830" s="440"/>
      <c r="E830" s="440"/>
      <c r="F830" s="440"/>
      <c r="G830" s="440"/>
      <c r="H830" s="440"/>
      <c r="I830" s="440"/>
      <c r="J830" s="440"/>
      <c r="K830" s="440"/>
      <c r="L830" s="440"/>
      <c r="M830" s="440"/>
      <c r="N830" s="440"/>
      <c r="O830" s="440"/>
      <c r="AC830" s="121"/>
      <c r="AD830" s="121"/>
      <c r="AE830" s="121"/>
      <c r="AF830" s="121"/>
      <c r="AG830" s="121"/>
      <c r="AH830" s="121"/>
      <c r="AI830" s="477"/>
      <c r="AJ830" s="477"/>
    </row>
    <row r="831" ht="14.25" customHeight="1" spans="1:36">
      <c r="A831" s="440"/>
      <c r="B831" s="440"/>
      <c r="C831" s="440"/>
      <c r="D831" s="440"/>
      <c r="E831" s="440"/>
      <c r="F831" s="440"/>
      <c r="G831" s="440"/>
      <c r="H831" s="440"/>
      <c r="I831" s="440"/>
      <c r="J831" s="440"/>
      <c r="K831" s="440"/>
      <c r="L831" s="440"/>
      <c r="M831" s="440"/>
      <c r="N831" s="440"/>
      <c r="O831" s="440"/>
      <c r="AC831" s="121"/>
      <c r="AD831" s="121"/>
      <c r="AE831" s="121"/>
      <c r="AF831" s="121"/>
      <c r="AG831" s="121"/>
      <c r="AH831" s="121"/>
      <c r="AI831" s="477"/>
      <c r="AJ831" s="477"/>
    </row>
    <row r="832" ht="14.25" customHeight="1" spans="1:36">
      <c r="A832" s="440"/>
      <c r="B832" s="440"/>
      <c r="C832" s="440"/>
      <c r="D832" s="440"/>
      <c r="E832" s="440"/>
      <c r="F832" s="440"/>
      <c r="G832" s="440"/>
      <c r="H832" s="440"/>
      <c r="I832" s="440"/>
      <c r="J832" s="440"/>
      <c r="K832" s="440"/>
      <c r="L832" s="440"/>
      <c r="M832" s="440"/>
      <c r="N832" s="440"/>
      <c r="O832" s="440"/>
      <c r="AC832" s="121"/>
      <c r="AD832" s="121"/>
      <c r="AE832" s="121"/>
      <c r="AF832" s="121"/>
      <c r="AG832" s="121"/>
      <c r="AH832" s="121"/>
      <c r="AI832" s="477"/>
      <c r="AJ832" s="477"/>
    </row>
    <row r="833" ht="14.25" customHeight="1" spans="1:36">
      <c r="A833" s="440"/>
      <c r="B833" s="440"/>
      <c r="C833" s="440"/>
      <c r="D833" s="440"/>
      <c r="E833" s="440"/>
      <c r="F833" s="440"/>
      <c r="G833" s="440"/>
      <c r="H833" s="440"/>
      <c r="I833" s="440"/>
      <c r="J833" s="440"/>
      <c r="K833" s="440"/>
      <c r="L833" s="440"/>
      <c r="M833" s="440"/>
      <c r="N833" s="440"/>
      <c r="O833" s="440"/>
      <c r="AC833" s="121"/>
      <c r="AD833" s="121"/>
      <c r="AE833" s="121"/>
      <c r="AF833" s="121"/>
      <c r="AG833" s="121"/>
      <c r="AH833" s="121"/>
      <c r="AI833" s="477"/>
      <c r="AJ833" s="477"/>
    </row>
    <row r="834" ht="14.25" customHeight="1" spans="1:36">
      <c r="A834" s="440"/>
      <c r="B834" s="440"/>
      <c r="C834" s="440"/>
      <c r="D834" s="440"/>
      <c r="E834" s="440"/>
      <c r="F834" s="440"/>
      <c r="G834" s="440"/>
      <c r="H834" s="440"/>
      <c r="I834" s="440"/>
      <c r="J834" s="440"/>
      <c r="K834" s="440"/>
      <c r="L834" s="440"/>
      <c r="M834" s="440"/>
      <c r="N834" s="440"/>
      <c r="O834" s="440"/>
      <c r="AC834" s="121"/>
      <c r="AD834" s="121"/>
      <c r="AE834" s="121"/>
      <c r="AF834" s="121"/>
      <c r="AG834" s="121"/>
      <c r="AH834" s="121"/>
      <c r="AI834" s="477"/>
      <c r="AJ834" s="477"/>
    </row>
    <row r="835" ht="14.25" customHeight="1" spans="1:36">
      <c r="A835" s="440"/>
      <c r="B835" s="440"/>
      <c r="C835" s="440"/>
      <c r="D835" s="440"/>
      <c r="E835" s="440"/>
      <c r="F835" s="440"/>
      <c r="G835" s="440"/>
      <c r="H835" s="440"/>
      <c r="I835" s="440"/>
      <c r="J835" s="440"/>
      <c r="K835" s="440"/>
      <c r="L835" s="440"/>
      <c r="M835" s="440"/>
      <c r="N835" s="440"/>
      <c r="O835" s="440"/>
      <c r="AC835" s="121"/>
      <c r="AD835" s="121"/>
      <c r="AE835" s="121"/>
      <c r="AF835" s="121"/>
      <c r="AG835" s="121"/>
      <c r="AH835" s="121"/>
      <c r="AI835" s="477"/>
      <c r="AJ835" s="477"/>
    </row>
    <row r="836" ht="14.25" customHeight="1" spans="1:36">
      <c r="A836" s="440"/>
      <c r="B836" s="440"/>
      <c r="C836" s="440"/>
      <c r="D836" s="440"/>
      <c r="E836" s="440"/>
      <c r="F836" s="440"/>
      <c r="G836" s="440"/>
      <c r="H836" s="440"/>
      <c r="I836" s="440"/>
      <c r="J836" s="440"/>
      <c r="K836" s="440"/>
      <c r="L836" s="440"/>
      <c r="M836" s="440"/>
      <c r="N836" s="440"/>
      <c r="O836" s="440"/>
      <c r="AC836" s="121"/>
      <c r="AD836" s="121"/>
      <c r="AE836" s="121"/>
      <c r="AF836" s="121"/>
      <c r="AG836" s="121"/>
      <c r="AH836" s="121"/>
      <c r="AI836" s="477"/>
      <c r="AJ836" s="477"/>
    </row>
    <row r="837" ht="14.25" customHeight="1" spans="1:36">
      <c r="A837" s="440"/>
      <c r="B837" s="440"/>
      <c r="C837" s="440"/>
      <c r="D837" s="440"/>
      <c r="E837" s="440"/>
      <c r="F837" s="440"/>
      <c r="G837" s="440"/>
      <c r="H837" s="440"/>
      <c r="I837" s="440"/>
      <c r="J837" s="440"/>
      <c r="K837" s="440"/>
      <c r="L837" s="440"/>
      <c r="M837" s="440"/>
      <c r="N837" s="440"/>
      <c r="O837" s="440"/>
      <c r="AC837" s="121"/>
      <c r="AD837" s="121"/>
      <c r="AE837" s="121"/>
      <c r="AF837" s="121"/>
      <c r="AG837" s="121"/>
      <c r="AH837" s="121"/>
      <c r="AI837" s="477"/>
      <c r="AJ837" s="477"/>
    </row>
    <row r="838" ht="14.25" customHeight="1" spans="1:36">
      <c r="A838" s="440"/>
      <c r="B838" s="440"/>
      <c r="C838" s="440"/>
      <c r="D838" s="440"/>
      <c r="E838" s="440"/>
      <c r="F838" s="440"/>
      <c r="G838" s="440"/>
      <c r="H838" s="440"/>
      <c r="I838" s="440"/>
      <c r="J838" s="440"/>
      <c r="K838" s="440"/>
      <c r="L838" s="440"/>
      <c r="M838" s="440"/>
      <c r="N838" s="440"/>
      <c r="O838" s="440"/>
      <c r="AC838" s="121"/>
      <c r="AD838" s="121"/>
      <c r="AE838" s="121"/>
      <c r="AF838" s="121"/>
      <c r="AG838" s="121"/>
      <c r="AH838" s="121"/>
      <c r="AI838" s="477"/>
      <c r="AJ838" s="477"/>
    </row>
    <row r="839" ht="14.25" customHeight="1" spans="1:36">
      <c r="A839" s="440"/>
      <c r="B839" s="440"/>
      <c r="C839" s="440"/>
      <c r="D839" s="440"/>
      <c r="E839" s="440"/>
      <c r="F839" s="440"/>
      <c r="G839" s="440"/>
      <c r="H839" s="440"/>
      <c r="I839" s="440"/>
      <c r="J839" s="440"/>
      <c r="K839" s="440"/>
      <c r="L839" s="440"/>
      <c r="M839" s="440"/>
      <c r="N839" s="440"/>
      <c r="O839" s="440"/>
      <c r="AC839" s="121"/>
      <c r="AD839" s="121"/>
      <c r="AE839" s="121"/>
      <c r="AF839" s="121"/>
      <c r="AG839" s="121"/>
      <c r="AH839" s="121"/>
      <c r="AI839" s="477"/>
      <c r="AJ839" s="477"/>
    </row>
    <row r="840" ht="14.25" customHeight="1" spans="1:36">
      <c r="A840" s="440"/>
      <c r="B840" s="440"/>
      <c r="C840" s="440"/>
      <c r="D840" s="440"/>
      <c r="E840" s="440"/>
      <c r="F840" s="440"/>
      <c r="G840" s="440"/>
      <c r="H840" s="440"/>
      <c r="I840" s="440"/>
      <c r="J840" s="440"/>
      <c r="K840" s="440"/>
      <c r="L840" s="440"/>
      <c r="M840" s="440"/>
      <c r="N840" s="440"/>
      <c r="O840" s="440"/>
      <c r="AC840" s="121"/>
      <c r="AD840" s="121"/>
      <c r="AE840" s="121"/>
      <c r="AF840" s="121"/>
      <c r="AG840" s="121"/>
      <c r="AH840" s="121"/>
      <c r="AI840" s="477"/>
      <c r="AJ840" s="477"/>
    </row>
    <row r="841" ht="14.25" customHeight="1" spans="1:36">
      <c r="A841" s="440"/>
      <c r="B841" s="440"/>
      <c r="C841" s="440"/>
      <c r="D841" s="440"/>
      <c r="E841" s="440"/>
      <c r="F841" s="440"/>
      <c r="G841" s="440"/>
      <c r="H841" s="440"/>
      <c r="I841" s="440"/>
      <c r="J841" s="440"/>
      <c r="K841" s="440"/>
      <c r="L841" s="440"/>
      <c r="M841" s="440"/>
      <c r="N841" s="440"/>
      <c r="O841" s="440"/>
      <c r="AC841" s="121"/>
      <c r="AD841" s="121"/>
      <c r="AE841" s="121"/>
      <c r="AF841" s="121"/>
      <c r="AG841" s="121"/>
      <c r="AH841" s="121"/>
      <c r="AI841" s="477"/>
      <c r="AJ841" s="477"/>
    </row>
    <row r="842" ht="14.25" customHeight="1" spans="1:36">
      <c r="A842" s="440"/>
      <c r="B842" s="440"/>
      <c r="C842" s="440"/>
      <c r="D842" s="440"/>
      <c r="E842" s="440"/>
      <c r="F842" s="440"/>
      <c r="G842" s="440"/>
      <c r="H842" s="440"/>
      <c r="I842" s="440"/>
      <c r="J842" s="440"/>
      <c r="K842" s="440"/>
      <c r="L842" s="440"/>
      <c r="M842" s="440"/>
      <c r="N842" s="440"/>
      <c r="O842" s="440"/>
      <c r="AC842" s="121"/>
      <c r="AD842" s="121"/>
      <c r="AE842" s="121"/>
      <c r="AF842" s="121"/>
      <c r="AG842" s="121"/>
      <c r="AH842" s="121"/>
      <c r="AI842" s="477"/>
      <c r="AJ842" s="477"/>
    </row>
    <row r="843" ht="14.25" customHeight="1" spans="1:36">
      <c r="A843" s="440"/>
      <c r="B843" s="440"/>
      <c r="C843" s="440"/>
      <c r="D843" s="440"/>
      <c r="E843" s="440"/>
      <c r="F843" s="440"/>
      <c r="G843" s="440"/>
      <c r="H843" s="440"/>
      <c r="I843" s="440"/>
      <c r="J843" s="440"/>
      <c r="K843" s="440"/>
      <c r="L843" s="440"/>
      <c r="M843" s="440"/>
      <c r="N843" s="440"/>
      <c r="O843" s="440"/>
      <c r="AC843" s="121"/>
      <c r="AD843" s="121"/>
      <c r="AE843" s="121"/>
      <c r="AF843" s="121"/>
      <c r="AG843" s="121"/>
      <c r="AH843" s="121"/>
      <c r="AI843" s="477"/>
      <c r="AJ843" s="477"/>
    </row>
    <row r="844" ht="14.25" customHeight="1" spans="1:36">
      <c r="A844" s="440"/>
      <c r="B844" s="440"/>
      <c r="C844" s="440"/>
      <c r="D844" s="440"/>
      <c r="E844" s="440"/>
      <c r="F844" s="440"/>
      <c r="G844" s="440"/>
      <c r="H844" s="440"/>
      <c r="I844" s="440"/>
      <c r="J844" s="440"/>
      <c r="K844" s="440"/>
      <c r="L844" s="440"/>
      <c r="M844" s="440"/>
      <c r="N844" s="440"/>
      <c r="O844" s="440"/>
      <c r="AC844" s="121"/>
      <c r="AD844" s="121"/>
      <c r="AE844" s="121"/>
      <c r="AF844" s="121"/>
      <c r="AG844" s="121"/>
      <c r="AH844" s="121"/>
      <c r="AI844" s="477"/>
      <c r="AJ844" s="477"/>
    </row>
    <row r="845" ht="14.25" customHeight="1" spans="1:36">
      <c r="A845" s="440"/>
      <c r="B845" s="440"/>
      <c r="C845" s="440"/>
      <c r="D845" s="440"/>
      <c r="E845" s="440"/>
      <c r="F845" s="440"/>
      <c r="G845" s="440"/>
      <c r="H845" s="440"/>
      <c r="I845" s="440"/>
      <c r="J845" s="440"/>
      <c r="K845" s="440"/>
      <c r="L845" s="440"/>
      <c r="M845" s="440"/>
      <c r="N845" s="440"/>
      <c r="O845" s="440"/>
      <c r="AC845" s="121"/>
      <c r="AD845" s="121"/>
      <c r="AE845" s="121"/>
      <c r="AF845" s="121"/>
      <c r="AG845" s="121"/>
      <c r="AH845" s="121"/>
      <c r="AI845" s="477"/>
      <c r="AJ845" s="477"/>
    </row>
    <row r="846" ht="14.25" customHeight="1" spans="1:36">
      <c r="A846" s="440"/>
      <c r="B846" s="440"/>
      <c r="C846" s="440"/>
      <c r="D846" s="440"/>
      <c r="E846" s="440"/>
      <c r="F846" s="440"/>
      <c r="G846" s="440"/>
      <c r="H846" s="440"/>
      <c r="I846" s="440"/>
      <c r="J846" s="440"/>
      <c r="K846" s="440"/>
      <c r="L846" s="440"/>
      <c r="M846" s="440"/>
      <c r="N846" s="440"/>
      <c r="O846" s="440"/>
      <c r="AC846" s="121"/>
      <c r="AD846" s="121"/>
      <c r="AE846" s="121"/>
      <c r="AF846" s="121"/>
      <c r="AG846" s="121"/>
      <c r="AH846" s="121"/>
      <c r="AI846" s="477"/>
      <c r="AJ846" s="477"/>
    </row>
    <row r="847" ht="14.25" customHeight="1" spans="1:36">
      <c r="A847" s="440"/>
      <c r="B847" s="440"/>
      <c r="C847" s="440"/>
      <c r="D847" s="440"/>
      <c r="E847" s="440"/>
      <c r="F847" s="440"/>
      <c r="G847" s="440"/>
      <c r="H847" s="440"/>
      <c r="I847" s="440"/>
      <c r="J847" s="440"/>
      <c r="K847" s="440"/>
      <c r="L847" s="440"/>
      <c r="M847" s="440"/>
      <c r="N847" s="440"/>
      <c r="O847" s="440"/>
      <c r="AC847" s="121"/>
      <c r="AD847" s="121"/>
      <c r="AE847" s="121"/>
      <c r="AF847" s="121"/>
      <c r="AG847" s="121"/>
      <c r="AH847" s="121"/>
      <c r="AI847" s="477"/>
      <c r="AJ847" s="477"/>
    </row>
    <row r="848" ht="14.25" customHeight="1" spans="1:36">
      <c r="A848" s="440"/>
      <c r="B848" s="440"/>
      <c r="C848" s="440"/>
      <c r="D848" s="440"/>
      <c r="E848" s="440"/>
      <c r="F848" s="440"/>
      <c r="G848" s="440"/>
      <c r="H848" s="440"/>
      <c r="I848" s="440"/>
      <c r="J848" s="440"/>
      <c r="K848" s="440"/>
      <c r="L848" s="440"/>
      <c r="M848" s="440"/>
      <c r="N848" s="440"/>
      <c r="O848" s="440"/>
      <c r="AC848" s="121"/>
      <c r="AD848" s="121"/>
      <c r="AE848" s="121"/>
      <c r="AF848" s="121"/>
      <c r="AG848" s="121"/>
      <c r="AH848" s="121"/>
      <c r="AI848" s="477"/>
      <c r="AJ848" s="477"/>
    </row>
    <row r="849" ht="14.25" customHeight="1" spans="1:36">
      <c r="A849" s="440"/>
      <c r="B849" s="440"/>
      <c r="C849" s="440"/>
      <c r="D849" s="440"/>
      <c r="E849" s="440"/>
      <c r="F849" s="440"/>
      <c r="G849" s="440"/>
      <c r="H849" s="440"/>
      <c r="I849" s="440"/>
      <c r="J849" s="440"/>
      <c r="K849" s="440"/>
      <c r="L849" s="440"/>
      <c r="M849" s="440"/>
      <c r="N849" s="440"/>
      <c r="O849" s="440"/>
      <c r="AC849" s="121"/>
      <c r="AD849" s="121"/>
      <c r="AE849" s="121"/>
      <c r="AF849" s="121"/>
      <c r="AG849" s="121"/>
      <c r="AH849" s="121"/>
      <c r="AI849" s="477"/>
      <c r="AJ849" s="477"/>
    </row>
    <row r="850" ht="14.25" customHeight="1" spans="1:36">
      <c r="A850" s="440"/>
      <c r="B850" s="440"/>
      <c r="C850" s="440"/>
      <c r="D850" s="440"/>
      <c r="E850" s="440"/>
      <c r="F850" s="440"/>
      <c r="G850" s="440"/>
      <c r="H850" s="440"/>
      <c r="I850" s="440"/>
      <c r="J850" s="440"/>
      <c r="K850" s="440"/>
      <c r="L850" s="440"/>
      <c r="M850" s="440"/>
      <c r="N850" s="440"/>
      <c r="O850" s="440"/>
      <c r="AC850" s="121"/>
      <c r="AD850" s="121"/>
      <c r="AE850" s="121"/>
      <c r="AF850" s="121"/>
      <c r="AG850" s="121"/>
      <c r="AH850" s="121"/>
      <c r="AI850" s="477"/>
      <c r="AJ850" s="477"/>
    </row>
    <row r="851" ht="14.25" customHeight="1" spans="1:36">
      <c r="A851" s="440"/>
      <c r="B851" s="440"/>
      <c r="C851" s="440"/>
      <c r="D851" s="440"/>
      <c r="E851" s="440"/>
      <c r="F851" s="440"/>
      <c r="G851" s="440"/>
      <c r="H851" s="440"/>
      <c r="I851" s="440"/>
      <c r="J851" s="440"/>
      <c r="K851" s="440"/>
      <c r="L851" s="440"/>
      <c r="M851" s="440"/>
      <c r="N851" s="440"/>
      <c r="O851" s="440"/>
      <c r="AC851" s="121"/>
      <c r="AD851" s="121"/>
      <c r="AE851" s="121"/>
      <c r="AF851" s="121"/>
      <c r="AG851" s="121"/>
      <c r="AH851" s="121"/>
      <c r="AI851" s="477"/>
      <c r="AJ851" s="477"/>
    </row>
    <row r="852" ht="14.25" customHeight="1" spans="1:36">
      <c r="A852" s="440"/>
      <c r="B852" s="440"/>
      <c r="C852" s="440"/>
      <c r="D852" s="440"/>
      <c r="E852" s="440"/>
      <c r="F852" s="440"/>
      <c r="G852" s="440"/>
      <c r="H852" s="440"/>
      <c r="I852" s="440"/>
      <c r="J852" s="440"/>
      <c r="K852" s="440"/>
      <c r="L852" s="440"/>
      <c r="M852" s="440"/>
      <c r="N852" s="440"/>
      <c r="O852" s="440"/>
      <c r="AC852" s="121"/>
      <c r="AD852" s="121"/>
      <c r="AE852" s="121"/>
      <c r="AF852" s="121"/>
      <c r="AG852" s="121"/>
      <c r="AH852" s="121"/>
      <c r="AI852" s="477"/>
      <c r="AJ852" s="477"/>
    </row>
    <row r="853" ht="14.25" customHeight="1" spans="1:36">
      <c r="A853" s="440"/>
      <c r="B853" s="440"/>
      <c r="C853" s="440"/>
      <c r="D853" s="440"/>
      <c r="E853" s="440"/>
      <c r="F853" s="440"/>
      <c r="G853" s="440"/>
      <c r="H853" s="440"/>
      <c r="I853" s="440"/>
      <c r="J853" s="440"/>
      <c r="K853" s="440"/>
      <c r="L853" s="440"/>
      <c r="M853" s="440"/>
      <c r="N853" s="440"/>
      <c r="O853" s="440"/>
      <c r="AC853" s="121"/>
      <c r="AD853" s="121"/>
      <c r="AE853" s="121"/>
      <c r="AF853" s="121"/>
      <c r="AG853" s="121"/>
      <c r="AH853" s="121"/>
      <c r="AI853" s="477"/>
      <c r="AJ853" s="477"/>
    </row>
    <row r="854" ht="14.25" customHeight="1" spans="1:36">
      <c r="A854" s="440"/>
      <c r="B854" s="440"/>
      <c r="C854" s="440"/>
      <c r="D854" s="440"/>
      <c r="E854" s="440"/>
      <c r="F854" s="440"/>
      <c r="G854" s="440"/>
      <c r="H854" s="440"/>
      <c r="I854" s="440"/>
      <c r="J854" s="440"/>
      <c r="K854" s="440"/>
      <c r="L854" s="440"/>
      <c r="M854" s="440"/>
      <c r="N854" s="440"/>
      <c r="O854" s="440"/>
      <c r="AC854" s="121"/>
      <c r="AD854" s="121"/>
      <c r="AE854" s="121"/>
      <c r="AF854" s="121"/>
      <c r="AG854" s="121"/>
      <c r="AH854" s="121"/>
      <c r="AI854" s="477"/>
      <c r="AJ854" s="477"/>
    </row>
    <row r="855" ht="14.25" customHeight="1" spans="1:36">
      <c r="A855" s="440"/>
      <c r="B855" s="440"/>
      <c r="C855" s="440"/>
      <c r="D855" s="440"/>
      <c r="E855" s="440"/>
      <c r="F855" s="440"/>
      <c r="G855" s="440"/>
      <c r="H855" s="440"/>
      <c r="I855" s="440"/>
      <c r="J855" s="440"/>
      <c r="K855" s="440"/>
      <c r="L855" s="440"/>
      <c r="M855" s="440"/>
      <c r="N855" s="440"/>
      <c r="O855" s="440"/>
      <c r="AC855" s="121"/>
      <c r="AD855" s="121"/>
      <c r="AE855" s="121"/>
      <c r="AF855" s="121"/>
      <c r="AG855" s="121"/>
      <c r="AH855" s="121"/>
      <c r="AI855" s="477"/>
      <c r="AJ855" s="477"/>
    </row>
    <row r="856" ht="14.25" customHeight="1" spans="1:36">
      <c r="A856" s="440"/>
      <c r="B856" s="440"/>
      <c r="C856" s="440"/>
      <c r="D856" s="440"/>
      <c r="E856" s="440"/>
      <c r="F856" s="440"/>
      <c r="G856" s="440"/>
      <c r="H856" s="440"/>
      <c r="I856" s="440"/>
      <c r="J856" s="440"/>
      <c r="K856" s="440"/>
      <c r="L856" s="440"/>
      <c r="M856" s="440"/>
      <c r="N856" s="440"/>
      <c r="O856" s="440"/>
      <c r="AC856" s="121"/>
      <c r="AD856" s="121"/>
      <c r="AE856" s="121"/>
      <c r="AF856" s="121"/>
      <c r="AG856" s="121"/>
      <c r="AH856" s="121"/>
      <c r="AI856" s="477"/>
      <c r="AJ856" s="477"/>
    </row>
    <row r="857" ht="14.25" customHeight="1" spans="1:36">
      <c r="A857" s="440"/>
      <c r="B857" s="440"/>
      <c r="C857" s="440"/>
      <c r="D857" s="440"/>
      <c r="E857" s="440"/>
      <c r="F857" s="440"/>
      <c r="G857" s="440"/>
      <c r="H857" s="440"/>
      <c r="I857" s="440"/>
      <c r="J857" s="440"/>
      <c r="K857" s="440"/>
      <c r="L857" s="440"/>
      <c r="M857" s="440"/>
      <c r="N857" s="440"/>
      <c r="O857" s="440"/>
      <c r="AC857" s="121"/>
      <c r="AD857" s="121"/>
      <c r="AE857" s="121"/>
      <c r="AF857" s="121"/>
      <c r="AG857" s="121"/>
      <c r="AH857" s="121"/>
      <c r="AI857" s="477"/>
      <c r="AJ857" s="477"/>
    </row>
    <row r="858" ht="14.25" customHeight="1" spans="1:36">
      <c r="A858" s="440"/>
      <c r="B858" s="440"/>
      <c r="C858" s="440"/>
      <c r="D858" s="440"/>
      <c r="E858" s="440"/>
      <c r="F858" s="440"/>
      <c r="G858" s="440"/>
      <c r="H858" s="440"/>
      <c r="I858" s="440"/>
      <c r="J858" s="440"/>
      <c r="K858" s="440"/>
      <c r="L858" s="440"/>
      <c r="M858" s="440"/>
      <c r="N858" s="440"/>
      <c r="O858" s="440"/>
      <c r="AC858" s="121"/>
      <c r="AD858" s="121"/>
      <c r="AE858" s="121"/>
      <c r="AF858" s="121"/>
      <c r="AG858" s="121"/>
      <c r="AH858" s="121"/>
      <c r="AI858" s="477"/>
      <c r="AJ858" s="477"/>
    </row>
    <row r="859" ht="14.25" customHeight="1" spans="1:36">
      <c r="A859" s="440"/>
      <c r="B859" s="440"/>
      <c r="C859" s="440"/>
      <c r="D859" s="440"/>
      <c r="E859" s="440"/>
      <c r="F859" s="440"/>
      <c r="G859" s="440"/>
      <c r="H859" s="440"/>
      <c r="I859" s="440"/>
      <c r="J859" s="440"/>
      <c r="K859" s="440"/>
      <c r="L859" s="440"/>
      <c r="M859" s="440"/>
      <c r="N859" s="440"/>
      <c r="O859" s="440"/>
      <c r="AC859" s="121"/>
      <c r="AD859" s="121"/>
      <c r="AE859" s="121"/>
      <c r="AF859" s="121"/>
      <c r="AG859" s="121"/>
      <c r="AH859" s="121"/>
      <c r="AI859" s="477"/>
      <c r="AJ859" s="477"/>
    </row>
    <row r="860" ht="14.25" customHeight="1" spans="1:36">
      <c r="A860" s="440"/>
      <c r="B860" s="440"/>
      <c r="C860" s="440"/>
      <c r="D860" s="440"/>
      <c r="E860" s="440"/>
      <c r="F860" s="440"/>
      <c r="G860" s="440"/>
      <c r="H860" s="440"/>
      <c r="I860" s="440"/>
      <c r="J860" s="440"/>
      <c r="K860" s="440"/>
      <c r="L860" s="440"/>
      <c r="M860" s="440"/>
      <c r="N860" s="440"/>
      <c r="O860" s="440"/>
      <c r="AC860" s="121"/>
      <c r="AD860" s="121"/>
      <c r="AE860" s="121"/>
      <c r="AF860" s="121"/>
      <c r="AG860" s="121"/>
      <c r="AH860" s="121"/>
      <c r="AI860" s="477"/>
      <c r="AJ860" s="477"/>
    </row>
    <row r="861" ht="14.25" customHeight="1" spans="1:36">
      <c r="A861" s="440"/>
      <c r="B861" s="440"/>
      <c r="C861" s="440"/>
      <c r="D861" s="440"/>
      <c r="E861" s="440"/>
      <c r="F861" s="440"/>
      <c r="G861" s="440"/>
      <c r="H861" s="440"/>
      <c r="I861" s="440"/>
      <c r="J861" s="440"/>
      <c r="K861" s="440"/>
      <c r="L861" s="440"/>
      <c r="M861" s="440"/>
      <c r="N861" s="440"/>
      <c r="O861" s="440"/>
      <c r="AC861" s="121"/>
      <c r="AD861" s="121"/>
      <c r="AE861" s="121"/>
      <c r="AF861" s="121"/>
      <c r="AG861" s="121"/>
      <c r="AH861" s="121"/>
      <c r="AI861" s="477"/>
      <c r="AJ861" s="477"/>
    </row>
    <row r="862" ht="14.25" customHeight="1" spans="1:36">
      <c r="A862" s="440"/>
      <c r="B862" s="440"/>
      <c r="C862" s="440"/>
      <c r="D862" s="440"/>
      <c r="E862" s="440"/>
      <c r="F862" s="440"/>
      <c r="G862" s="440"/>
      <c r="H862" s="440"/>
      <c r="I862" s="440"/>
      <c r="J862" s="440"/>
      <c r="K862" s="440"/>
      <c r="L862" s="440"/>
      <c r="M862" s="440"/>
      <c r="N862" s="440"/>
      <c r="O862" s="440"/>
      <c r="AC862" s="121"/>
      <c r="AD862" s="121"/>
      <c r="AE862" s="121"/>
      <c r="AF862" s="121"/>
      <c r="AG862" s="121"/>
      <c r="AH862" s="121"/>
      <c r="AI862" s="477"/>
      <c r="AJ862" s="477"/>
    </row>
    <row r="863" ht="14.25" customHeight="1" spans="1:36">
      <c r="A863" s="440"/>
      <c r="B863" s="440"/>
      <c r="C863" s="440"/>
      <c r="D863" s="440"/>
      <c r="E863" s="440"/>
      <c r="F863" s="440"/>
      <c r="G863" s="440"/>
      <c r="H863" s="440"/>
      <c r="I863" s="440"/>
      <c r="J863" s="440"/>
      <c r="K863" s="440"/>
      <c r="L863" s="440"/>
      <c r="M863" s="440"/>
      <c r="N863" s="440"/>
      <c r="O863" s="440"/>
      <c r="AC863" s="121"/>
      <c r="AD863" s="121"/>
      <c r="AE863" s="121"/>
      <c r="AF863" s="121"/>
      <c r="AG863" s="121"/>
      <c r="AH863" s="121"/>
      <c r="AI863" s="477"/>
      <c r="AJ863" s="477"/>
    </row>
    <row r="864" ht="14.25" customHeight="1" spans="1:36">
      <c r="A864" s="440"/>
      <c r="B864" s="440"/>
      <c r="C864" s="440"/>
      <c r="D864" s="440"/>
      <c r="E864" s="440"/>
      <c r="F864" s="440"/>
      <c r="G864" s="440"/>
      <c r="H864" s="440"/>
      <c r="I864" s="440"/>
      <c r="J864" s="440"/>
      <c r="K864" s="440"/>
      <c r="L864" s="440"/>
      <c r="M864" s="440"/>
      <c r="N864" s="440"/>
      <c r="O864" s="440"/>
      <c r="AC864" s="121"/>
      <c r="AD864" s="121"/>
      <c r="AE864" s="121"/>
      <c r="AF864" s="121"/>
      <c r="AG864" s="121"/>
      <c r="AH864" s="121"/>
      <c r="AI864" s="477"/>
      <c r="AJ864" s="477"/>
    </row>
    <row r="865" ht="14.25" customHeight="1" spans="1:36">
      <c r="A865" s="440"/>
      <c r="B865" s="440"/>
      <c r="C865" s="440"/>
      <c r="D865" s="440"/>
      <c r="E865" s="440"/>
      <c r="F865" s="440"/>
      <c r="G865" s="440"/>
      <c r="H865" s="440"/>
      <c r="I865" s="440"/>
      <c r="J865" s="440"/>
      <c r="K865" s="440"/>
      <c r="L865" s="440"/>
      <c r="M865" s="440"/>
      <c r="N865" s="440"/>
      <c r="O865" s="440"/>
      <c r="AC865" s="121"/>
      <c r="AD865" s="121"/>
      <c r="AE865" s="121"/>
      <c r="AF865" s="121"/>
      <c r="AG865" s="121"/>
      <c r="AH865" s="121"/>
      <c r="AI865" s="477"/>
      <c r="AJ865" s="477"/>
    </row>
    <row r="866" ht="14.25" customHeight="1" spans="1:36">
      <c r="A866" s="440"/>
      <c r="B866" s="440"/>
      <c r="C866" s="440"/>
      <c r="D866" s="440"/>
      <c r="E866" s="440"/>
      <c r="F866" s="440"/>
      <c r="G866" s="440"/>
      <c r="H866" s="440"/>
      <c r="I866" s="440"/>
      <c r="J866" s="440"/>
      <c r="K866" s="440"/>
      <c r="L866" s="440"/>
      <c r="M866" s="440"/>
      <c r="N866" s="440"/>
      <c r="O866" s="440"/>
      <c r="AC866" s="121"/>
      <c r="AD866" s="121"/>
      <c r="AE866" s="121"/>
      <c r="AF866" s="121"/>
      <c r="AG866" s="121"/>
      <c r="AH866" s="121"/>
      <c r="AI866" s="477"/>
      <c r="AJ866" s="477"/>
    </row>
    <row r="867" ht="14.25" customHeight="1" spans="1:36">
      <c r="A867" s="440"/>
      <c r="B867" s="440"/>
      <c r="C867" s="440"/>
      <c r="D867" s="440"/>
      <c r="E867" s="440"/>
      <c r="F867" s="440"/>
      <c r="G867" s="440"/>
      <c r="H867" s="440"/>
      <c r="I867" s="440"/>
      <c r="J867" s="440"/>
      <c r="K867" s="440"/>
      <c r="L867" s="440"/>
      <c r="M867" s="440"/>
      <c r="N867" s="440"/>
      <c r="O867" s="440"/>
      <c r="AC867" s="121"/>
      <c r="AD867" s="121"/>
      <c r="AE867" s="121"/>
      <c r="AF867" s="121"/>
      <c r="AG867" s="121"/>
      <c r="AH867" s="121"/>
      <c r="AI867" s="477"/>
      <c r="AJ867" s="477"/>
    </row>
    <row r="868" ht="14.25" customHeight="1" spans="1:36">
      <c r="A868" s="440"/>
      <c r="B868" s="440"/>
      <c r="C868" s="440"/>
      <c r="D868" s="440"/>
      <c r="E868" s="440"/>
      <c r="F868" s="440"/>
      <c r="G868" s="440"/>
      <c r="H868" s="440"/>
      <c r="I868" s="440"/>
      <c r="J868" s="440"/>
      <c r="K868" s="440"/>
      <c r="L868" s="440"/>
      <c r="M868" s="440"/>
      <c r="N868" s="440"/>
      <c r="O868" s="440"/>
      <c r="AC868" s="121"/>
      <c r="AD868" s="121"/>
      <c r="AE868" s="121"/>
      <c r="AF868" s="121"/>
      <c r="AG868" s="121"/>
      <c r="AH868" s="121"/>
      <c r="AI868" s="477"/>
      <c r="AJ868" s="477"/>
    </row>
    <row r="869" ht="14.25" customHeight="1" spans="1:36">
      <c r="A869" s="440"/>
      <c r="B869" s="440"/>
      <c r="C869" s="440"/>
      <c r="D869" s="440"/>
      <c r="E869" s="440"/>
      <c r="F869" s="440"/>
      <c r="G869" s="440"/>
      <c r="H869" s="440"/>
      <c r="I869" s="440"/>
      <c r="J869" s="440"/>
      <c r="K869" s="440"/>
      <c r="L869" s="440"/>
      <c r="M869" s="440"/>
      <c r="N869" s="440"/>
      <c r="O869" s="440"/>
      <c r="AC869" s="121"/>
      <c r="AD869" s="121"/>
      <c r="AE869" s="121"/>
      <c r="AF869" s="121"/>
      <c r="AG869" s="121"/>
      <c r="AH869" s="121"/>
      <c r="AI869" s="477"/>
      <c r="AJ869" s="477"/>
    </row>
    <row r="870" ht="14.25" customHeight="1" spans="1:36">
      <c r="A870" s="440"/>
      <c r="B870" s="440"/>
      <c r="C870" s="440"/>
      <c r="D870" s="440"/>
      <c r="E870" s="440"/>
      <c r="F870" s="440"/>
      <c r="G870" s="440"/>
      <c r="H870" s="440"/>
      <c r="I870" s="440"/>
      <c r="J870" s="440"/>
      <c r="K870" s="440"/>
      <c r="L870" s="440"/>
      <c r="M870" s="440"/>
      <c r="N870" s="440"/>
      <c r="O870" s="440"/>
      <c r="AC870" s="121"/>
      <c r="AD870" s="121"/>
      <c r="AE870" s="121"/>
      <c r="AF870" s="121"/>
      <c r="AG870" s="121"/>
      <c r="AH870" s="121"/>
      <c r="AI870" s="477"/>
      <c r="AJ870" s="477"/>
    </row>
    <row r="871" ht="14.25" customHeight="1" spans="1:36">
      <c r="A871" s="440"/>
      <c r="B871" s="440"/>
      <c r="C871" s="440"/>
      <c r="D871" s="440"/>
      <c r="E871" s="440"/>
      <c r="F871" s="440"/>
      <c r="G871" s="440"/>
      <c r="H871" s="440"/>
      <c r="I871" s="440"/>
      <c r="J871" s="440"/>
      <c r="K871" s="440"/>
      <c r="L871" s="440"/>
      <c r="M871" s="440"/>
      <c r="N871" s="440"/>
      <c r="O871" s="440"/>
      <c r="AC871" s="121"/>
      <c r="AD871" s="121"/>
      <c r="AE871" s="121"/>
      <c r="AF871" s="121"/>
      <c r="AG871" s="121"/>
      <c r="AH871" s="121"/>
      <c r="AI871" s="477"/>
      <c r="AJ871" s="477"/>
    </row>
    <row r="872" ht="14.25" customHeight="1" spans="1:36">
      <c r="A872" s="440"/>
      <c r="B872" s="440"/>
      <c r="C872" s="440"/>
      <c r="D872" s="440"/>
      <c r="E872" s="440"/>
      <c r="F872" s="440"/>
      <c r="G872" s="440"/>
      <c r="H872" s="440"/>
      <c r="I872" s="440"/>
      <c r="J872" s="440"/>
      <c r="K872" s="440"/>
      <c r="L872" s="440"/>
      <c r="M872" s="440"/>
      <c r="N872" s="440"/>
      <c r="O872" s="440"/>
      <c r="AC872" s="121"/>
      <c r="AD872" s="121"/>
      <c r="AE872" s="121"/>
      <c r="AF872" s="121"/>
      <c r="AG872" s="121"/>
      <c r="AH872" s="121"/>
      <c r="AI872" s="477"/>
      <c r="AJ872" s="477"/>
    </row>
    <row r="873" ht="14.25" customHeight="1" spans="1:36">
      <c r="A873" s="440"/>
      <c r="B873" s="440"/>
      <c r="C873" s="440"/>
      <c r="D873" s="440"/>
      <c r="E873" s="440"/>
      <c r="F873" s="440"/>
      <c r="G873" s="440"/>
      <c r="H873" s="440"/>
      <c r="I873" s="440"/>
      <c r="J873" s="440"/>
      <c r="K873" s="440"/>
      <c r="L873" s="440"/>
      <c r="M873" s="440"/>
      <c r="N873" s="440"/>
      <c r="O873" s="440"/>
      <c r="AC873" s="121"/>
      <c r="AD873" s="121"/>
      <c r="AE873" s="121"/>
      <c r="AF873" s="121"/>
      <c r="AG873" s="121"/>
      <c r="AH873" s="121"/>
      <c r="AI873" s="477"/>
      <c r="AJ873" s="477"/>
    </row>
    <row r="874" ht="14.25" customHeight="1" spans="1:36">
      <c r="A874" s="440"/>
      <c r="B874" s="440"/>
      <c r="C874" s="440"/>
      <c r="D874" s="440"/>
      <c r="E874" s="440"/>
      <c r="F874" s="440"/>
      <c r="G874" s="440"/>
      <c r="H874" s="440"/>
      <c r="I874" s="440"/>
      <c r="J874" s="440"/>
      <c r="K874" s="440"/>
      <c r="L874" s="440"/>
      <c r="M874" s="440"/>
      <c r="N874" s="440"/>
      <c r="O874" s="440"/>
      <c r="AC874" s="121"/>
      <c r="AD874" s="121"/>
      <c r="AE874" s="121"/>
      <c r="AF874" s="121"/>
      <c r="AG874" s="121"/>
      <c r="AH874" s="121"/>
      <c r="AI874" s="477"/>
      <c r="AJ874" s="477"/>
    </row>
    <row r="875" ht="14.25" customHeight="1" spans="1:36">
      <c r="A875" s="440"/>
      <c r="B875" s="440"/>
      <c r="C875" s="440"/>
      <c r="D875" s="440"/>
      <c r="E875" s="440"/>
      <c r="F875" s="440"/>
      <c r="G875" s="440"/>
      <c r="H875" s="440"/>
      <c r="I875" s="440"/>
      <c r="J875" s="440"/>
      <c r="K875" s="440"/>
      <c r="L875" s="440"/>
      <c r="M875" s="440"/>
      <c r="N875" s="440"/>
      <c r="O875" s="440"/>
      <c r="AC875" s="121"/>
      <c r="AD875" s="121"/>
      <c r="AE875" s="121"/>
      <c r="AF875" s="121"/>
      <c r="AG875" s="121"/>
      <c r="AH875" s="121"/>
      <c r="AI875" s="477"/>
      <c r="AJ875" s="477"/>
    </row>
    <row r="876" ht="14.25" customHeight="1" spans="1:36">
      <c r="A876" s="440"/>
      <c r="B876" s="440"/>
      <c r="C876" s="440"/>
      <c r="D876" s="440"/>
      <c r="E876" s="440"/>
      <c r="F876" s="440"/>
      <c r="G876" s="440"/>
      <c r="H876" s="440"/>
      <c r="I876" s="440"/>
      <c r="J876" s="440"/>
      <c r="K876" s="440"/>
      <c r="L876" s="440"/>
      <c r="M876" s="440"/>
      <c r="N876" s="440"/>
      <c r="O876" s="440"/>
      <c r="AC876" s="121"/>
      <c r="AD876" s="121"/>
      <c r="AE876" s="121"/>
      <c r="AF876" s="121"/>
      <c r="AG876" s="121"/>
      <c r="AH876" s="121"/>
      <c r="AI876" s="477"/>
      <c r="AJ876" s="477"/>
    </row>
    <row r="877" ht="14.25" customHeight="1" spans="1:36">
      <c r="A877" s="440"/>
      <c r="B877" s="440"/>
      <c r="C877" s="440"/>
      <c r="D877" s="440"/>
      <c r="E877" s="440"/>
      <c r="F877" s="440"/>
      <c r="G877" s="440"/>
      <c r="H877" s="440"/>
      <c r="I877" s="440"/>
      <c r="J877" s="440"/>
      <c r="K877" s="440"/>
      <c r="L877" s="440"/>
      <c r="M877" s="440"/>
      <c r="N877" s="440"/>
      <c r="O877" s="440"/>
      <c r="AC877" s="121"/>
      <c r="AD877" s="121"/>
      <c r="AE877" s="121"/>
      <c r="AF877" s="121"/>
      <c r="AG877" s="121"/>
      <c r="AH877" s="121"/>
      <c r="AI877" s="477"/>
      <c r="AJ877" s="477"/>
    </row>
    <row r="878" ht="14.25" customHeight="1" spans="1:36">
      <c r="A878" s="440"/>
      <c r="B878" s="440"/>
      <c r="C878" s="440"/>
      <c r="D878" s="440"/>
      <c r="E878" s="440"/>
      <c r="F878" s="440"/>
      <c r="G878" s="440"/>
      <c r="H878" s="440"/>
      <c r="I878" s="440"/>
      <c r="J878" s="440"/>
      <c r="K878" s="440"/>
      <c r="L878" s="440"/>
      <c r="M878" s="440"/>
      <c r="N878" s="440"/>
      <c r="O878" s="440"/>
      <c r="AC878" s="121"/>
      <c r="AD878" s="121"/>
      <c r="AE878" s="121"/>
      <c r="AF878" s="121"/>
      <c r="AG878" s="121"/>
      <c r="AH878" s="121"/>
      <c r="AI878" s="477"/>
      <c r="AJ878" s="477"/>
    </row>
    <row r="879" ht="14.25" customHeight="1" spans="1:36">
      <c r="A879" s="440"/>
      <c r="B879" s="440"/>
      <c r="C879" s="440"/>
      <c r="D879" s="440"/>
      <c r="E879" s="440"/>
      <c r="F879" s="440"/>
      <c r="G879" s="440"/>
      <c r="H879" s="440"/>
      <c r="I879" s="440"/>
      <c r="J879" s="440"/>
      <c r="K879" s="440"/>
      <c r="L879" s="440"/>
      <c r="M879" s="440"/>
      <c r="N879" s="440"/>
      <c r="O879" s="440"/>
      <c r="AC879" s="121"/>
      <c r="AD879" s="121"/>
      <c r="AE879" s="121"/>
      <c r="AF879" s="121"/>
      <c r="AG879" s="121"/>
      <c r="AH879" s="121"/>
      <c r="AI879" s="477"/>
      <c r="AJ879" s="477"/>
    </row>
    <row r="880" ht="14.25" customHeight="1" spans="1:36">
      <c r="A880" s="440"/>
      <c r="B880" s="440"/>
      <c r="C880" s="440"/>
      <c r="D880" s="440"/>
      <c r="E880" s="440"/>
      <c r="F880" s="440"/>
      <c r="G880" s="440"/>
      <c r="H880" s="440"/>
      <c r="I880" s="440"/>
      <c r="J880" s="440"/>
      <c r="K880" s="440"/>
      <c r="L880" s="440"/>
      <c r="M880" s="440"/>
      <c r="N880" s="440"/>
      <c r="O880" s="440"/>
      <c r="AC880" s="121"/>
      <c r="AD880" s="121"/>
      <c r="AE880" s="121"/>
      <c r="AF880" s="121"/>
      <c r="AG880" s="121"/>
      <c r="AH880" s="121"/>
      <c r="AI880" s="477"/>
      <c r="AJ880" s="477"/>
    </row>
    <row r="881" ht="14.25" customHeight="1" spans="1:36">
      <c r="A881" s="440"/>
      <c r="B881" s="440"/>
      <c r="C881" s="440"/>
      <c r="D881" s="440"/>
      <c r="E881" s="440"/>
      <c r="F881" s="440"/>
      <c r="G881" s="440"/>
      <c r="H881" s="440"/>
      <c r="I881" s="440"/>
      <c r="J881" s="440"/>
      <c r="K881" s="440"/>
      <c r="L881" s="440"/>
      <c r="M881" s="440"/>
      <c r="N881" s="440"/>
      <c r="O881" s="440"/>
      <c r="AC881" s="121"/>
      <c r="AD881" s="121"/>
      <c r="AE881" s="121"/>
      <c r="AF881" s="121"/>
      <c r="AG881" s="121"/>
      <c r="AH881" s="121"/>
      <c r="AI881" s="477"/>
      <c r="AJ881" s="477"/>
    </row>
    <row r="882" ht="14.25" customHeight="1" spans="1:36">
      <c r="A882" s="440"/>
      <c r="B882" s="440"/>
      <c r="C882" s="440"/>
      <c r="D882" s="440"/>
      <c r="E882" s="440"/>
      <c r="F882" s="440"/>
      <c r="G882" s="440"/>
      <c r="H882" s="440"/>
      <c r="I882" s="440"/>
      <c r="J882" s="440"/>
      <c r="K882" s="440"/>
      <c r="L882" s="440"/>
      <c r="M882" s="440"/>
      <c r="N882" s="440"/>
      <c r="O882" s="440"/>
      <c r="AC882" s="121"/>
      <c r="AD882" s="121"/>
      <c r="AE882" s="121"/>
      <c r="AF882" s="121"/>
      <c r="AG882" s="121"/>
      <c r="AH882" s="121"/>
      <c r="AI882" s="477"/>
      <c r="AJ882" s="477"/>
    </row>
    <row r="883" ht="14.25" customHeight="1" spans="1:36">
      <c r="A883" s="440"/>
      <c r="B883" s="440"/>
      <c r="C883" s="440"/>
      <c r="D883" s="440"/>
      <c r="E883" s="440"/>
      <c r="F883" s="440"/>
      <c r="G883" s="440"/>
      <c r="H883" s="440"/>
      <c r="I883" s="440"/>
      <c r="J883" s="440"/>
      <c r="K883" s="440"/>
      <c r="L883" s="440"/>
      <c r="M883" s="440"/>
      <c r="N883" s="440"/>
      <c r="O883" s="440"/>
      <c r="AC883" s="121"/>
      <c r="AD883" s="121"/>
      <c r="AE883" s="121"/>
      <c r="AF883" s="121"/>
      <c r="AG883" s="121"/>
      <c r="AH883" s="121"/>
      <c r="AI883" s="477"/>
      <c r="AJ883" s="477"/>
    </row>
    <row r="884" ht="14.25" customHeight="1" spans="1:36">
      <c r="A884" s="440"/>
      <c r="B884" s="440"/>
      <c r="C884" s="440"/>
      <c r="D884" s="440"/>
      <c r="E884" s="440"/>
      <c r="F884" s="440"/>
      <c r="G884" s="440"/>
      <c r="H884" s="440"/>
      <c r="I884" s="440"/>
      <c r="J884" s="440"/>
      <c r="K884" s="440"/>
      <c r="L884" s="440"/>
      <c r="M884" s="440"/>
      <c r="N884" s="440"/>
      <c r="O884" s="440"/>
      <c r="AC884" s="121"/>
      <c r="AD884" s="121"/>
      <c r="AE884" s="121"/>
      <c r="AF884" s="121"/>
      <c r="AG884" s="121"/>
      <c r="AH884" s="121"/>
      <c r="AI884" s="477"/>
      <c r="AJ884" s="477"/>
    </row>
    <row r="885" ht="14.25" customHeight="1" spans="1:36">
      <c r="A885" s="440"/>
      <c r="B885" s="440"/>
      <c r="C885" s="440"/>
      <c r="D885" s="440"/>
      <c r="E885" s="440"/>
      <c r="F885" s="440"/>
      <c r="G885" s="440"/>
      <c r="H885" s="440"/>
      <c r="I885" s="440"/>
      <c r="J885" s="440"/>
      <c r="K885" s="440"/>
      <c r="L885" s="440"/>
      <c r="M885" s="440"/>
      <c r="N885" s="440"/>
      <c r="O885" s="440"/>
      <c r="AC885" s="121"/>
      <c r="AD885" s="121"/>
      <c r="AE885" s="121"/>
      <c r="AF885" s="121"/>
      <c r="AG885" s="121"/>
      <c r="AH885" s="121"/>
      <c r="AI885" s="477"/>
      <c r="AJ885" s="477"/>
    </row>
    <row r="886" ht="14.25" customHeight="1" spans="1:36">
      <c r="A886" s="440"/>
      <c r="B886" s="440"/>
      <c r="C886" s="440"/>
      <c r="D886" s="440"/>
      <c r="E886" s="440"/>
      <c r="F886" s="440"/>
      <c r="G886" s="440"/>
      <c r="H886" s="440"/>
      <c r="I886" s="440"/>
      <c r="J886" s="440"/>
      <c r="K886" s="440"/>
      <c r="L886" s="440"/>
      <c r="M886" s="440"/>
      <c r="N886" s="440"/>
      <c r="O886" s="440"/>
      <c r="AC886" s="121"/>
      <c r="AD886" s="121"/>
      <c r="AE886" s="121"/>
      <c r="AF886" s="121"/>
      <c r="AG886" s="121"/>
      <c r="AH886" s="121"/>
      <c r="AI886" s="477"/>
      <c r="AJ886" s="477"/>
    </row>
    <row r="887" ht="14.25" customHeight="1" spans="1:36">
      <c r="A887" s="440"/>
      <c r="B887" s="440"/>
      <c r="C887" s="440"/>
      <c r="D887" s="440"/>
      <c r="E887" s="440"/>
      <c r="F887" s="440"/>
      <c r="G887" s="440"/>
      <c r="H887" s="440"/>
      <c r="I887" s="440"/>
      <c r="J887" s="440"/>
      <c r="K887" s="440"/>
      <c r="L887" s="440"/>
      <c r="M887" s="440"/>
      <c r="N887" s="440"/>
      <c r="O887" s="440"/>
      <c r="AC887" s="121"/>
      <c r="AD887" s="121"/>
      <c r="AE887" s="121"/>
      <c r="AF887" s="121"/>
      <c r="AG887" s="121"/>
      <c r="AH887" s="121"/>
      <c r="AI887" s="477"/>
      <c r="AJ887" s="477"/>
    </row>
    <row r="888" ht="14.25" customHeight="1" spans="1:36">
      <c r="A888" s="440"/>
      <c r="B888" s="440"/>
      <c r="C888" s="440"/>
      <c r="D888" s="440"/>
      <c r="E888" s="440"/>
      <c r="F888" s="440"/>
      <c r="G888" s="440"/>
      <c r="H888" s="440"/>
      <c r="I888" s="440"/>
      <c r="J888" s="440"/>
      <c r="K888" s="440"/>
      <c r="L888" s="440"/>
      <c r="M888" s="440"/>
      <c r="N888" s="440"/>
      <c r="O888" s="440"/>
      <c r="AC888" s="121"/>
      <c r="AD888" s="121"/>
      <c r="AE888" s="121"/>
      <c r="AF888" s="121"/>
      <c r="AG888" s="121"/>
      <c r="AH888" s="121"/>
      <c r="AI888" s="477"/>
      <c r="AJ888" s="477"/>
    </row>
    <row r="889" ht="14.25" customHeight="1" spans="1:36">
      <c r="A889" s="440"/>
      <c r="B889" s="440"/>
      <c r="C889" s="440"/>
      <c r="D889" s="440"/>
      <c r="E889" s="440"/>
      <c r="F889" s="440"/>
      <c r="G889" s="440"/>
      <c r="H889" s="440"/>
      <c r="I889" s="440"/>
      <c r="J889" s="440"/>
      <c r="K889" s="440"/>
      <c r="L889" s="440"/>
      <c r="M889" s="440"/>
      <c r="N889" s="440"/>
      <c r="O889" s="440"/>
      <c r="AC889" s="121"/>
      <c r="AD889" s="121"/>
      <c r="AE889" s="121"/>
      <c r="AF889" s="121"/>
      <c r="AG889" s="121"/>
      <c r="AH889" s="121"/>
      <c r="AI889" s="477"/>
      <c r="AJ889" s="477"/>
    </row>
    <row r="890" ht="14.25" customHeight="1" spans="1:36">
      <c r="A890" s="440"/>
      <c r="B890" s="440"/>
      <c r="C890" s="440"/>
      <c r="D890" s="440"/>
      <c r="E890" s="440"/>
      <c r="F890" s="440"/>
      <c r="G890" s="440"/>
      <c r="H890" s="440"/>
      <c r="I890" s="440"/>
      <c r="J890" s="440"/>
      <c r="K890" s="440"/>
      <c r="L890" s="440"/>
      <c r="M890" s="440"/>
      <c r="N890" s="440"/>
      <c r="O890" s="440"/>
      <c r="AC890" s="121"/>
      <c r="AD890" s="121"/>
      <c r="AE890" s="121"/>
      <c r="AF890" s="121"/>
      <c r="AG890" s="121"/>
      <c r="AH890" s="121"/>
      <c r="AI890" s="477"/>
      <c r="AJ890" s="477"/>
    </row>
    <row r="891" ht="14.25" customHeight="1" spans="1:36">
      <c r="A891" s="440"/>
      <c r="B891" s="440"/>
      <c r="C891" s="440"/>
      <c r="D891" s="440"/>
      <c r="E891" s="440"/>
      <c r="F891" s="440"/>
      <c r="G891" s="440"/>
      <c r="H891" s="440"/>
      <c r="I891" s="440"/>
      <c r="J891" s="440"/>
      <c r="K891" s="440"/>
      <c r="L891" s="440"/>
      <c r="M891" s="440"/>
      <c r="N891" s="440"/>
      <c r="O891" s="440"/>
      <c r="AC891" s="121"/>
      <c r="AD891" s="121"/>
      <c r="AE891" s="121"/>
      <c r="AF891" s="121"/>
      <c r="AG891" s="121"/>
      <c r="AH891" s="121"/>
      <c r="AI891" s="477"/>
      <c r="AJ891" s="477"/>
    </row>
    <row r="892" ht="14.25" customHeight="1" spans="1:36">
      <c r="A892" s="440"/>
      <c r="B892" s="440"/>
      <c r="C892" s="440"/>
      <c r="D892" s="440"/>
      <c r="E892" s="440"/>
      <c r="F892" s="440"/>
      <c r="G892" s="440"/>
      <c r="H892" s="440"/>
      <c r="I892" s="440"/>
      <c r="J892" s="440"/>
      <c r="K892" s="440"/>
      <c r="L892" s="440"/>
      <c r="M892" s="440"/>
      <c r="N892" s="440"/>
      <c r="O892" s="440"/>
      <c r="AC892" s="121"/>
      <c r="AD892" s="121"/>
      <c r="AE892" s="121"/>
      <c r="AF892" s="121"/>
      <c r="AG892" s="121"/>
      <c r="AH892" s="121"/>
      <c r="AI892" s="477"/>
      <c r="AJ892" s="477"/>
    </row>
    <row r="893" ht="14.25" customHeight="1" spans="1:36">
      <c r="A893" s="440"/>
      <c r="B893" s="440"/>
      <c r="C893" s="440"/>
      <c r="D893" s="440"/>
      <c r="E893" s="440"/>
      <c r="F893" s="440"/>
      <c r="G893" s="440"/>
      <c r="H893" s="440"/>
      <c r="I893" s="440"/>
      <c r="J893" s="440"/>
      <c r="K893" s="440"/>
      <c r="L893" s="440"/>
      <c r="M893" s="440"/>
      <c r="N893" s="440"/>
      <c r="O893" s="440"/>
      <c r="AC893" s="121"/>
      <c r="AD893" s="121"/>
      <c r="AE893" s="121"/>
      <c r="AF893" s="121"/>
      <c r="AG893" s="121"/>
      <c r="AH893" s="121"/>
      <c r="AI893" s="477"/>
      <c r="AJ893" s="477"/>
    </row>
    <row r="894" ht="14.25" customHeight="1" spans="1:36">
      <c r="A894" s="440"/>
      <c r="B894" s="440"/>
      <c r="C894" s="440"/>
      <c r="D894" s="440"/>
      <c r="E894" s="440"/>
      <c r="F894" s="440"/>
      <c r="G894" s="440"/>
      <c r="H894" s="440"/>
      <c r="I894" s="440"/>
      <c r="J894" s="440"/>
      <c r="K894" s="440"/>
      <c r="L894" s="440"/>
      <c r="M894" s="440"/>
      <c r="N894" s="440"/>
      <c r="O894" s="440"/>
      <c r="AC894" s="121"/>
      <c r="AD894" s="121"/>
      <c r="AE894" s="121"/>
      <c r="AF894" s="121"/>
      <c r="AG894" s="121"/>
      <c r="AH894" s="121"/>
      <c r="AI894" s="477"/>
      <c r="AJ894" s="477"/>
    </row>
    <row r="895" ht="14.25" customHeight="1" spans="1:36">
      <c r="A895" s="440"/>
      <c r="B895" s="440"/>
      <c r="C895" s="440"/>
      <c r="D895" s="440"/>
      <c r="E895" s="440"/>
      <c r="F895" s="440"/>
      <c r="G895" s="440"/>
      <c r="H895" s="440"/>
      <c r="I895" s="440"/>
      <c r="J895" s="440"/>
      <c r="K895" s="440"/>
      <c r="L895" s="440"/>
      <c r="M895" s="440"/>
      <c r="N895" s="440"/>
      <c r="O895" s="440"/>
      <c r="AC895" s="121"/>
      <c r="AD895" s="121"/>
      <c r="AE895" s="121"/>
      <c r="AF895" s="121"/>
      <c r="AG895" s="121"/>
      <c r="AH895" s="121"/>
      <c r="AI895" s="477"/>
      <c r="AJ895" s="477"/>
    </row>
    <row r="896" ht="14.25" customHeight="1" spans="1:36">
      <c r="A896" s="440"/>
      <c r="B896" s="440"/>
      <c r="C896" s="440"/>
      <c r="D896" s="440"/>
      <c r="E896" s="440"/>
      <c r="F896" s="440"/>
      <c r="G896" s="440"/>
      <c r="H896" s="440"/>
      <c r="I896" s="440"/>
      <c r="J896" s="440"/>
      <c r="K896" s="440"/>
      <c r="L896" s="440"/>
      <c r="M896" s="440"/>
      <c r="N896" s="440"/>
      <c r="O896" s="440"/>
      <c r="AC896" s="121"/>
      <c r="AD896" s="121"/>
      <c r="AE896" s="121"/>
      <c r="AF896" s="121"/>
      <c r="AG896" s="121"/>
      <c r="AH896" s="121"/>
      <c r="AI896" s="477"/>
      <c r="AJ896" s="477"/>
    </row>
    <row r="897" ht="14.25" customHeight="1" spans="1:36">
      <c r="A897" s="440"/>
      <c r="B897" s="440"/>
      <c r="C897" s="440"/>
      <c r="D897" s="440"/>
      <c r="E897" s="440"/>
      <c r="F897" s="440"/>
      <c r="G897" s="440"/>
      <c r="H897" s="440"/>
      <c r="I897" s="440"/>
      <c r="J897" s="440"/>
      <c r="K897" s="440"/>
      <c r="L897" s="440"/>
      <c r="M897" s="440"/>
      <c r="N897" s="440"/>
      <c r="O897" s="440"/>
      <c r="AC897" s="121"/>
      <c r="AD897" s="121"/>
      <c r="AE897" s="121"/>
      <c r="AF897" s="121"/>
      <c r="AG897" s="121"/>
      <c r="AH897" s="121"/>
      <c r="AI897" s="477"/>
      <c r="AJ897" s="477"/>
    </row>
    <row r="898" ht="14.25" customHeight="1" spans="1:36">
      <c r="A898" s="440"/>
      <c r="B898" s="440"/>
      <c r="C898" s="440"/>
      <c r="D898" s="440"/>
      <c r="E898" s="440"/>
      <c r="F898" s="440"/>
      <c r="G898" s="440"/>
      <c r="H898" s="440"/>
      <c r="I898" s="440"/>
      <c r="J898" s="440"/>
      <c r="K898" s="440"/>
      <c r="L898" s="440"/>
      <c r="M898" s="440"/>
      <c r="N898" s="440"/>
      <c r="O898" s="440"/>
      <c r="AC898" s="121"/>
      <c r="AD898" s="121"/>
      <c r="AE898" s="121"/>
      <c r="AF898" s="121"/>
      <c r="AG898" s="121"/>
      <c r="AH898" s="121"/>
      <c r="AI898" s="477"/>
      <c r="AJ898" s="477"/>
    </row>
    <row r="899" ht="14.25" customHeight="1" spans="1:36">
      <c r="A899" s="440"/>
      <c r="B899" s="440"/>
      <c r="C899" s="440"/>
      <c r="D899" s="440"/>
      <c r="E899" s="440"/>
      <c r="F899" s="440"/>
      <c r="G899" s="440"/>
      <c r="H899" s="440"/>
      <c r="I899" s="440"/>
      <c r="J899" s="440"/>
      <c r="K899" s="440"/>
      <c r="L899" s="440"/>
      <c r="M899" s="440"/>
      <c r="N899" s="440"/>
      <c r="O899" s="440"/>
      <c r="AC899" s="121"/>
      <c r="AD899" s="121"/>
      <c r="AE899" s="121"/>
      <c r="AF899" s="121"/>
      <c r="AG899" s="121"/>
      <c r="AH899" s="121"/>
      <c r="AI899" s="477"/>
      <c r="AJ899" s="477"/>
    </row>
    <row r="900" ht="14.25" customHeight="1" spans="1:36">
      <c r="A900" s="440"/>
      <c r="B900" s="440"/>
      <c r="C900" s="440"/>
      <c r="D900" s="440"/>
      <c r="E900" s="440"/>
      <c r="F900" s="440"/>
      <c r="G900" s="440"/>
      <c r="H900" s="440"/>
      <c r="I900" s="440"/>
      <c r="J900" s="440"/>
      <c r="K900" s="440"/>
      <c r="L900" s="440"/>
      <c r="M900" s="440"/>
      <c r="N900" s="440"/>
      <c r="O900" s="440"/>
      <c r="AC900" s="121"/>
      <c r="AD900" s="121"/>
      <c r="AE900" s="121"/>
      <c r="AF900" s="121"/>
      <c r="AG900" s="121"/>
      <c r="AH900" s="121"/>
      <c r="AI900" s="477"/>
      <c r="AJ900" s="477"/>
    </row>
    <row r="901" ht="14.25" customHeight="1" spans="1:36">
      <c r="A901" s="440"/>
      <c r="B901" s="440"/>
      <c r="C901" s="440"/>
      <c r="D901" s="440"/>
      <c r="E901" s="440"/>
      <c r="F901" s="440"/>
      <c r="G901" s="440"/>
      <c r="H901" s="440"/>
      <c r="I901" s="440"/>
      <c r="J901" s="440"/>
      <c r="K901" s="440"/>
      <c r="L901" s="440"/>
      <c r="M901" s="440"/>
      <c r="N901" s="440"/>
      <c r="O901" s="440"/>
      <c r="AC901" s="121"/>
      <c r="AD901" s="121"/>
      <c r="AE901" s="121"/>
      <c r="AF901" s="121"/>
      <c r="AG901" s="121"/>
      <c r="AH901" s="121"/>
      <c r="AI901" s="477"/>
      <c r="AJ901" s="477"/>
    </row>
    <row r="902" ht="14.25" customHeight="1" spans="1:36">
      <c r="A902" s="440"/>
      <c r="B902" s="440"/>
      <c r="C902" s="440"/>
      <c r="D902" s="440"/>
      <c r="E902" s="440"/>
      <c r="F902" s="440"/>
      <c r="G902" s="440"/>
      <c r="H902" s="440"/>
      <c r="I902" s="440"/>
      <c r="J902" s="440"/>
      <c r="K902" s="440"/>
      <c r="L902" s="440"/>
      <c r="M902" s="440"/>
      <c r="N902" s="440"/>
      <c r="O902" s="440"/>
      <c r="AC902" s="121"/>
      <c r="AD902" s="121"/>
      <c r="AE902" s="121"/>
      <c r="AF902" s="121"/>
      <c r="AG902" s="121"/>
      <c r="AH902" s="121"/>
      <c r="AI902" s="477"/>
      <c r="AJ902" s="477"/>
    </row>
    <row r="903" ht="14.25" customHeight="1" spans="1:36">
      <c r="A903" s="440"/>
      <c r="B903" s="440"/>
      <c r="C903" s="440"/>
      <c r="D903" s="440"/>
      <c r="E903" s="440"/>
      <c r="F903" s="440"/>
      <c r="G903" s="440"/>
      <c r="H903" s="440"/>
      <c r="I903" s="440"/>
      <c r="J903" s="440"/>
      <c r="K903" s="440"/>
      <c r="L903" s="440"/>
      <c r="M903" s="440"/>
      <c r="N903" s="440"/>
      <c r="O903" s="440"/>
      <c r="AC903" s="121"/>
      <c r="AD903" s="121"/>
      <c r="AE903" s="121"/>
      <c r="AF903" s="121"/>
      <c r="AG903" s="121"/>
      <c r="AH903" s="121"/>
      <c r="AI903" s="477"/>
      <c r="AJ903" s="477"/>
    </row>
    <row r="904" ht="14.25" customHeight="1" spans="1:36">
      <c r="A904" s="440"/>
      <c r="B904" s="440"/>
      <c r="C904" s="440"/>
      <c r="D904" s="440"/>
      <c r="E904" s="440"/>
      <c r="F904" s="440"/>
      <c r="G904" s="440"/>
      <c r="H904" s="440"/>
      <c r="I904" s="440"/>
      <c r="J904" s="440"/>
      <c r="K904" s="440"/>
      <c r="L904" s="440"/>
      <c r="M904" s="440"/>
      <c r="N904" s="440"/>
      <c r="O904" s="440"/>
      <c r="AC904" s="121"/>
      <c r="AD904" s="121"/>
      <c r="AE904" s="121"/>
      <c r="AF904" s="121"/>
      <c r="AG904" s="121"/>
      <c r="AH904" s="121"/>
      <c r="AI904" s="477"/>
      <c r="AJ904" s="477"/>
    </row>
    <row r="905" ht="14.25" customHeight="1" spans="1:36">
      <c r="A905" s="440"/>
      <c r="B905" s="440"/>
      <c r="C905" s="440"/>
      <c r="D905" s="440"/>
      <c r="E905" s="440"/>
      <c r="F905" s="440"/>
      <c r="G905" s="440"/>
      <c r="H905" s="440"/>
      <c r="I905" s="440"/>
      <c r="J905" s="440"/>
      <c r="K905" s="440"/>
      <c r="L905" s="440"/>
      <c r="M905" s="440"/>
      <c r="N905" s="440"/>
      <c r="O905" s="440"/>
      <c r="AC905" s="121"/>
      <c r="AD905" s="121"/>
      <c r="AE905" s="121"/>
      <c r="AF905" s="121"/>
      <c r="AG905" s="121"/>
      <c r="AH905" s="121"/>
      <c r="AI905" s="477"/>
      <c r="AJ905" s="477"/>
    </row>
    <row r="906" ht="14.25" customHeight="1" spans="1:36">
      <c r="A906" s="440"/>
      <c r="B906" s="440"/>
      <c r="C906" s="440"/>
      <c r="D906" s="440"/>
      <c r="E906" s="440"/>
      <c r="F906" s="440"/>
      <c r="G906" s="440"/>
      <c r="H906" s="440"/>
      <c r="I906" s="440"/>
      <c r="J906" s="440"/>
      <c r="K906" s="440"/>
      <c r="L906" s="440"/>
      <c r="M906" s="440"/>
      <c r="N906" s="440"/>
      <c r="O906" s="440"/>
      <c r="AC906" s="121"/>
      <c r="AD906" s="121"/>
      <c r="AE906" s="121"/>
      <c r="AF906" s="121"/>
      <c r="AG906" s="121"/>
      <c r="AH906" s="121"/>
      <c r="AI906" s="477"/>
      <c r="AJ906" s="477"/>
    </row>
    <row r="907" ht="14.25" customHeight="1" spans="1:36">
      <c r="A907" s="440"/>
      <c r="B907" s="440"/>
      <c r="C907" s="440"/>
      <c r="D907" s="440"/>
      <c r="E907" s="440"/>
      <c r="F907" s="440"/>
      <c r="G907" s="440"/>
      <c r="H907" s="440"/>
      <c r="I907" s="440"/>
      <c r="J907" s="440"/>
      <c r="K907" s="440"/>
      <c r="L907" s="440"/>
      <c r="M907" s="440"/>
      <c r="N907" s="440"/>
      <c r="O907" s="440"/>
      <c r="AC907" s="121"/>
      <c r="AD907" s="121"/>
      <c r="AE907" s="121"/>
      <c r="AF907" s="121"/>
      <c r="AG907" s="121"/>
      <c r="AH907" s="121"/>
      <c r="AI907" s="477"/>
      <c r="AJ907" s="477"/>
    </row>
    <row r="908" ht="14.25" customHeight="1" spans="1:36">
      <c r="A908" s="440"/>
      <c r="B908" s="440"/>
      <c r="C908" s="440"/>
      <c r="D908" s="440"/>
      <c r="E908" s="440"/>
      <c r="F908" s="440"/>
      <c r="G908" s="440"/>
      <c r="H908" s="440"/>
      <c r="I908" s="440"/>
      <c r="J908" s="440"/>
      <c r="K908" s="440"/>
      <c r="L908" s="440"/>
      <c r="M908" s="440"/>
      <c r="N908" s="440"/>
      <c r="O908" s="440"/>
      <c r="AC908" s="121"/>
      <c r="AD908" s="121"/>
      <c r="AE908" s="121"/>
      <c r="AF908" s="121"/>
      <c r="AG908" s="121"/>
      <c r="AH908" s="121"/>
      <c r="AI908" s="477"/>
      <c r="AJ908" s="477"/>
    </row>
    <row r="909" ht="14.25" customHeight="1" spans="1:36">
      <c r="A909" s="440"/>
      <c r="B909" s="440"/>
      <c r="C909" s="440"/>
      <c r="D909" s="440"/>
      <c r="E909" s="440"/>
      <c r="F909" s="440"/>
      <c r="G909" s="440"/>
      <c r="H909" s="440"/>
      <c r="I909" s="440"/>
      <c r="J909" s="440"/>
      <c r="K909" s="440"/>
      <c r="L909" s="440"/>
      <c r="M909" s="440"/>
      <c r="N909" s="440"/>
      <c r="O909" s="440"/>
      <c r="AC909" s="121"/>
      <c r="AD909" s="121"/>
      <c r="AE909" s="121"/>
      <c r="AF909" s="121"/>
      <c r="AG909" s="121"/>
      <c r="AH909" s="121"/>
      <c r="AI909" s="477"/>
      <c r="AJ909" s="477"/>
    </row>
    <row r="910" ht="14.25" customHeight="1" spans="1:36">
      <c r="A910" s="440"/>
      <c r="B910" s="440"/>
      <c r="C910" s="440"/>
      <c r="D910" s="440"/>
      <c r="E910" s="440"/>
      <c r="F910" s="440"/>
      <c r="G910" s="440"/>
      <c r="H910" s="440"/>
      <c r="I910" s="440"/>
      <c r="J910" s="440"/>
      <c r="K910" s="440"/>
      <c r="L910" s="440"/>
      <c r="M910" s="440"/>
      <c r="N910" s="440"/>
      <c r="O910" s="440"/>
      <c r="AC910" s="121"/>
      <c r="AD910" s="121"/>
      <c r="AE910" s="121"/>
      <c r="AF910" s="121"/>
      <c r="AG910" s="121"/>
      <c r="AH910" s="121"/>
      <c r="AI910" s="477"/>
      <c r="AJ910" s="477"/>
    </row>
    <row r="911" ht="14.25" customHeight="1" spans="1:36">
      <c r="A911" s="440"/>
      <c r="B911" s="440"/>
      <c r="C911" s="440"/>
      <c r="D911" s="440"/>
      <c r="E911" s="440"/>
      <c r="F911" s="440"/>
      <c r="G911" s="440"/>
      <c r="H911" s="440"/>
      <c r="I911" s="440"/>
      <c r="J911" s="440"/>
      <c r="K911" s="440"/>
      <c r="L911" s="440"/>
      <c r="M911" s="440"/>
      <c r="N911" s="440"/>
      <c r="O911" s="440"/>
      <c r="AC911" s="121"/>
      <c r="AD911" s="121"/>
      <c r="AE911" s="121"/>
      <c r="AF911" s="121"/>
      <c r="AG911" s="121"/>
      <c r="AH911" s="121"/>
      <c r="AI911" s="477"/>
      <c r="AJ911" s="477"/>
    </row>
    <row r="912" ht="14.25" customHeight="1" spans="1:36">
      <c r="A912" s="440"/>
      <c r="B912" s="440"/>
      <c r="C912" s="440"/>
      <c r="D912" s="440"/>
      <c r="E912" s="440"/>
      <c r="F912" s="440"/>
      <c r="G912" s="440"/>
      <c r="H912" s="440"/>
      <c r="I912" s="440"/>
      <c r="J912" s="440"/>
      <c r="K912" s="440"/>
      <c r="L912" s="440"/>
      <c r="M912" s="440"/>
      <c r="N912" s="440"/>
      <c r="O912" s="440"/>
      <c r="AC912" s="121"/>
      <c r="AD912" s="121"/>
      <c r="AE912" s="121"/>
      <c r="AF912" s="121"/>
      <c r="AG912" s="121"/>
      <c r="AH912" s="121"/>
      <c r="AI912" s="477"/>
      <c r="AJ912" s="477"/>
    </row>
    <row r="913" ht="14.25" customHeight="1" spans="1:36">
      <c r="A913" s="440"/>
      <c r="B913" s="440"/>
      <c r="C913" s="440"/>
      <c r="D913" s="440"/>
      <c r="E913" s="440"/>
      <c r="F913" s="440"/>
      <c r="G913" s="440"/>
      <c r="H913" s="440"/>
      <c r="I913" s="440"/>
      <c r="J913" s="440"/>
      <c r="K913" s="440"/>
      <c r="L913" s="440"/>
      <c r="M913" s="440"/>
      <c r="N913" s="440"/>
      <c r="O913" s="440"/>
      <c r="AC913" s="121"/>
      <c r="AD913" s="121"/>
      <c r="AE913" s="121"/>
      <c r="AF913" s="121"/>
      <c r="AG913" s="121"/>
      <c r="AH913" s="121"/>
      <c r="AI913" s="477"/>
      <c r="AJ913" s="477"/>
    </row>
    <row r="914" ht="14.25" customHeight="1" spans="1:36">
      <c r="A914" s="440"/>
      <c r="B914" s="440"/>
      <c r="C914" s="440"/>
      <c r="D914" s="440"/>
      <c r="E914" s="440"/>
      <c r="F914" s="440"/>
      <c r="G914" s="440"/>
      <c r="H914" s="440"/>
      <c r="I914" s="440"/>
      <c r="J914" s="440"/>
      <c r="K914" s="440"/>
      <c r="L914" s="440"/>
      <c r="M914" s="440"/>
      <c r="N914" s="440"/>
      <c r="O914" s="440"/>
      <c r="AC914" s="121"/>
      <c r="AD914" s="121"/>
      <c r="AE914" s="121"/>
      <c r="AF914" s="121"/>
      <c r="AG914" s="121"/>
      <c r="AH914" s="121"/>
      <c r="AI914" s="477"/>
      <c r="AJ914" s="477"/>
    </row>
    <row r="915" ht="14.25" customHeight="1" spans="1:36">
      <c r="A915" s="440"/>
      <c r="B915" s="440"/>
      <c r="C915" s="440"/>
      <c r="D915" s="440"/>
      <c r="E915" s="440"/>
      <c r="F915" s="440"/>
      <c r="G915" s="440"/>
      <c r="H915" s="440"/>
      <c r="I915" s="440"/>
      <c r="J915" s="440"/>
      <c r="K915" s="440"/>
      <c r="L915" s="440"/>
      <c r="M915" s="440"/>
      <c r="N915" s="440"/>
      <c r="O915" s="440"/>
      <c r="AC915" s="121"/>
      <c r="AD915" s="121"/>
      <c r="AE915" s="121"/>
      <c r="AF915" s="121"/>
      <c r="AG915" s="121"/>
      <c r="AH915" s="121"/>
      <c r="AI915" s="477"/>
      <c r="AJ915" s="477"/>
    </row>
    <row r="916" ht="14.25" customHeight="1" spans="1:36">
      <c r="A916" s="440"/>
      <c r="B916" s="440"/>
      <c r="C916" s="440"/>
      <c r="D916" s="440"/>
      <c r="E916" s="440"/>
      <c r="F916" s="440"/>
      <c r="G916" s="440"/>
      <c r="H916" s="440"/>
      <c r="I916" s="440"/>
      <c r="J916" s="440"/>
      <c r="K916" s="440"/>
      <c r="L916" s="440"/>
      <c r="M916" s="440"/>
      <c r="N916" s="440"/>
      <c r="O916" s="440"/>
      <c r="AC916" s="121"/>
      <c r="AD916" s="121"/>
      <c r="AE916" s="121"/>
      <c r="AF916" s="121"/>
      <c r="AG916" s="121"/>
      <c r="AH916" s="121"/>
      <c r="AI916" s="477"/>
      <c r="AJ916" s="477"/>
    </row>
    <row r="917" ht="14.25" customHeight="1" spans="1:36">
      <c r="A917" s="440"/>
      <c r="B917" s="440"/>
      <c r="C917" s="440"/>
      <c r="D917" s="440"/>
      <c r="E917" s="440"/>
      <c r="F917" s="440"/>
      <c r="G917" s="440"/>
      <c r="H917" s="440"/>
      <c r="I917" s="440"/>
      <c r="J917" s="440"/>
      <c r="K917" s="440"/>
      <c r="L917" s="440"/>
      <c r="M917" s="440"/>
      <c r="N917" s="440"/>
      <c r="O917" s="440"/>
      <c r="AC917" s="121"/>
      <c r="AD917" s="121"/>
      <c r="AE917" s="121"/>
      <c r="AF917" s="121"/>
      <c r="AG917" s="121"/>
      <c r="AH917" s="121"/>
      <c r="AI917" s="477"/>
      <c r="AJ917" s="477"/>
    </row>
    <row r="918" ht="14.25" customHeight="1" spans="1:36">
      <c r="A918" s="440"/>
      <c r="B918" s="440"/>
      <c r="C918" s="440"/>
      <c r="D918" s="440"/>
      <c r="E918" s="440"/>
      <c r="F918" s="440"/>
      <c r="G918" s="440"/>
      <c r="H918" s="440"/>
      <c r="I918" s="440"/>
      <c r="J918" s="440"/>
      <c r="K918" s="440"/>
      <c r="L918" s="440"/>
      <c r="M918" s="440"/>
      <c r="N918" s="440"/>
      <c r="O918" s="440"/>
      <c r="AC918" s="121"/>
      <c r="AD918" s="121"/>
      <c r="AE918" s="121"/>
      <c r="AF918" s="121"/>
      <c r="AG918" s="121"/>
      <c r="AH918" s="121"/>
      <c r="AI918" s="477"/>
      <c r="AJ918" s="477"/>
    </row>
    <row r="919" ht="14.25" customHeight="1" spans="1:36">
      <c r="A919" s="440"/>
      <c r="B919" s="440"/>
      <c r="C919" s="440"/>
      <c r="D919" s="440"/>
      <c r="E919" s="440"/>
      <c r="F919" s="440"/>
      <c r="G919" s="440"/>
      <c r="H919" s="440"/>
      <c r="I919" s="440"/>
      <c r="J919" s="440"/>
      <c r="K919" s="440"/>
      <c r="L919" s="440"/>
      <c r="M919" s="440"/>
      <c r="N919" s="440"/>
      <c r="O919" s="440"/>
      <c r="AC919" s="121"/>
      <c r="AD919" s="121"/>
      <c r="AE919" s="121"/>
      <c r="AF919" s="121"/>
      <c r="AG919" s="121"/>
      <c r="AH919" s="121"/>
      <c r="AI919" s="477"/>
      <c r="AJ919" s="477"/>
    </row>
    <row r="920" ht="14.25" customHeight="1" spans="1:36">
      <c r="A920" s="440"/>
      <c r="B920" s="440"/>
      <c r="C920" s="440"/>
      <c r="D920" s="440"/>
      <c r="E920" s="440"/>
      <c r="F920" s="440"/>
      <c r="G920" s="440"/>
      <c r="H920" s="440"/>
      <c r="I920" s="440"/>
      <c r="J920" s="440"/>
      <c r="K920" s="440"/>
      <c r="L920" s="440"/>
      <c r="M920" s="440"/>
      <c r="N920" s="440"/>
      <c r="O920" s="440"/>
      <c r="AC920" s="121"/>
      <c r="AD920" s="121"/>
      <c r="AE920" s="121"/>
      <c r="AF920" s="121"/>
      <c r="AG920" s="121"/>
      <c r="AH920" s="121"/>
      <c r="AI920" s="477"/>
      <c r="AJ920" s="477"/>
    </row>
    <row r="921" ht="14.25" customHeight="1" spans="1:36">
      <c r="A921" s="440"/>
      <c r="B921" s="440"/>
      <c r="C921" s="440"/>
      <c r="D921" s="440"/>
      <c r="E921" s="440"/>
      <c r="F921" s="440"/>
      <c r="G921" s="440"/>
      <c r="H921" s="440"/>
      <c r="I921" s="440"/>
      <c r="J921" s="440"/>
      <c r="K921" s="440"/>
      <c r="L921" s="440"/>
      <c r="M921" s="440"/>
      <c r="N921" s="440"/>
      <c r="O921" s="440"/>
      <c r="AC921" s="121"/>
      <c r="AD921" s="121"/>
      <c r="AE921" s="121"/>
      <c r="AF921" s="121"/>
      <c r="AG921" s="121"/>
      <c r="AH921" s="121"/>
      <c r="AI921" s="477"/>
      <c r="AJ921" s="477"/>
    </row>
    <row r="922" ht="14.25" customHeight="1" spans="1:36">
      <c r="A922" s="440"/>
      <c r="B922" s="440"/>
      <c r="C922" s="440"/>
      <c r="D922" s="440"/>
      <c r="E922" s="440"/>
      <c r="F922" s="440"/>
      <c r="G922" s="440"/>
      <c r="H922" s="440"/>
      <c r="I922" s="440"/>
      <c r="J922" s="440"/>
      <c r="K922" s="440"/>
      <c r="L922" s="440"/>
      <c r="M922" s="440"/>
      <c r="N922" s="440"/>
      <c r="O922" s="440"/>
      <c r="AC922" s="121"/>
      <c r="AD922" s="121"/>
      <c r="AE922" s="121"/>
      <c r="AF922" s="121"/>
      <c r="AG922" s="121"/>
      <c r="AH922" s="121"/>
      <c r="AI922" s="477"/>
      <c r="AJ922" s="477"/>
    </row>
    <row r="923" ht="14.25" customHeight="1" spans="1:36">
      <c r="A923" s="440"/>
      <c r="B923" s="440"/>
      <c r="C923" s="440"/>
      <c r="D923" s="440"/>
      <c r="E923" s="440"/>
      <c r="F923" s="440"/>
      <c r="G923" s="440"/>
      <c r="H923" s="440"/>
      <c r="I923" s="440"/>
      <c r="J923" s="440"/>
      <c r="K923" s="440"/>
      <c r="L923" s="440"/>
      <c r="M923" s="440"/>
      <c r="N923" s="440"/>
      <c r="O923" s="440"/>
      <c r="AC923" s="121"/>
      <c r="AD923" s="121"/>
      <c r="AE923" s="121"/>
      <c r="AF923" s="121"/>
      <c r="AG923" s="121"/>
      <c r="AH923" s="121"/>
      <c r="AI923" s="477"/>
      <c r="AJ923" s="477"/>
    </row>
    <row r="924" ht="14.25" customHeight="1" spans="1:36">
      <c r="A924" s="440"/>
      <c r="B924" s="440"/>
      <c r="C924" s="440"/>
      <c r="D924" s="440"/>
      <c r="E924" s="440"/>
      <c r="F924" s="440"/>
      <c r="G924" s="440"/>
      <c r="H924" s="440"/>
      <c r="I924" s="440"/>
      <c r="J924" s="440"/>
      <c r="K924" s="440"/>
      <c r="L924" s="440"/>
      <c r="M924" s="440"/>
      <c r="N924" s="440"/>
      <c r="O924" s="440"/>
      <c r="AC924" s="121"/>
      <c r="AD924" s="121"/>
      <c r="AE924" s="121"/>
      <c r="AF924" s="121"/>
      <c r="AG924" s="121"/>
      <c r="AH924" s="121"/>
      <c r="AI924" s="477"/>
      <c r="AJ924" s="477"/>
    </row>
    <row r="925" ht="14.25" customHeight="1" spans="1:36">
      <c r="A925" s="440"/>
      <c r="B925" s="440"/>
      <c r="C925" s="440"/>
      <c r="D925" s="440"/>
      <c r="E925" s="440"/>
      <c r="F925" s="440"/>
      <c r="G925" s="440"/>
      <c r="H925" s="440"/>
      <c r="I925" s="440"/>
      <c r="J925" s="440"/>
      <c r="K925" s="440"/>
      <c r="L925" s="440"/>
      <c r="M925" s="440"/>
      <c r="N925" s="440"/>
      <c r="O925" s="440"/>
      <c r="AC925" s="121"/>
      <c r="AD925" s="121"/>
      <c r="AE925" s="121"/>
      <c r="AF925" s="121"/>
      <c r="AG925" s="121"/>
      <c r="AH925" s="121"/>
      <c r="AI925" s="477"/>
      <c r="AJ925" s="477"/>
    </row>
    <row r="926" ht="14.25" customHeight="1" spans="1:36">
      <c r="A926" s="440"/>
      <c r="B926" s="440"/>
      <c r="C926" s="440"/>
      <c r="D926" s="440"/>
      <c r="E926" s="440"/>
      <c r="F926" s="440"/>
      <c r="G926" s="440"/>
      <c r="H926" s="440"/>
      <c r="I926" s="440"/>
      <c r="J926" s="440"/>
      <c r="K926" s="440"/>
      <c r="L926" s="440"/>
      <c r="M926" s="440"/>
      <c r="N926" s="440"/>
      <c r="O926" s="440"/>
      <c r="AC926" s="121"/>
      <c r="AD926" s="121"/>
      <c r="AE926" s="121"/>
      <c r="AF926" s="121"/>
      <c r="AG926" s="121"/>
      <c r="AH926" s="121"/>
      <c r="AI926" s="477"/>
      <c r="AJ926" s="477"/>
    </row>
    <row r="927" ht="14.25" customHeight="1" spans="1:36">
      <c r="A927" s="440"/>
      <c r="B927" s="440"/>
      <c r="C927" s="440"/>
      <c r="D927" s="440"/>
      <c r="E927" s="440"/>
      <c r="F927" s="440"/>
      <c r="G927" s="440"/>
      <c r="H927" s="440"/>
      <c r="I927" s="440"/>
      <c r="J927" s="440"/>
      <c r="K927" s="440"/>
      <c r="L927" s="440"/>
      <c r="M927" s="440"/>
      <c r="N927" s="440"/>
      <c r="O927" s="440"/>
      <c r="AC927" s="121"/>
      <c r="AD927" s="121"/>
      <c r="AE927" s="121"/>
      <c r="AF927" s="121"/>
      <c r="AG927" s="121"/>
      <c r="AH927" s="121"/>
      <c r="AI927" s="477"/>
      <c r="AJ927" s="477"/>
    </row>
    <row r="928" ht="14.25" customHeight="1" spans="1:36">
      <c r="A928" s="440"/>
      <c r="B928" s="440"/>
      <c r="C928" s="440"/>
      <c r="D928" s="440"/>
      <c r="E928" s="440"/>
      <c r="F928" s="440"/>
      <c r="G928" s="440"/>
      <c r="H928" s="440"/>
      <c r="I928" s="440"/>
      <c r="J928" s="440"/>
      <c r="K928" s="440"/>
      <c r="L928" s="440"/>
      <c r="M928" s="440"/>
      <c r="N928" s="440"/>
      <c r="O928" s="440"/>
      <c r="AC928" s="121"/>
      <c r="AD928" s="121"/>
      <c r="AE928" s="121"/>
      <c r="AF928" s="121"/>
      <c r="AG928" s="121"/>
      <c r="AH928" s="121"/>
      <c r="AI928" s="477"/>
      <c r="AJ928" s="477"/>
    </row>
    <row r="929" ht="14.25" customHeight="1" spans="1:36">
      <c r="A929" s="440"/>
      <c r="B929" s="440"/>
      <c r="C929" s="440"/>
      <c r="D929" s="440"/>
      <c r="E929" s="440"/>
      <c r="F929" s="440"/>
      <c r="G929" s="440"/>
      <c r="H929" s="440"/>
      <c r="I929" s="440"/>
      <c r="J929" s="440"/>
      <c r="K929" s="440"/>
      <c r="L929" s="440"/>
      <c r="M929" s="440"/>
      <c r="N929" s="440"/>
      <c r="O929" s="440"/>
      <c r="AC929" s="121"/>
      <c r="AD929" s="121"/>
      <c r="AE929" s="121"/>
      <c r="AF929" s="121"/>
      <c r="AG929" s="121"/>
      <c r="AH929" s="121"/>
      <c r="AI929" s="477"/>
      <c r="AJ929" s="477"/>
    </row>
    <row r="930" ht="14.25" customHeight="1" spans="29:36">
      <c r="AC930" s="121"/>
      <c r="AD930" s="121"/>
      <c r="AE930" s="121"/>
      <c r="AF930" s="121"/>
      <c r="AG930" s="121"/>
      <c r="AH930" s="121"/>
      <c r="AI930" s="477"/>
      <c r="AJ930" s="477"/>
    </row>
    <row r="931" ht="14.25" customHeight="1" spans="29:36">
      <c r="AC931" s="121"/>
      <c r="AD931" s="121"/>
      <c r="AE931" s="121"/>
      <c r="AF931" s="121"/>
      <c r="AG931" s="121"/>
      <c r="AH931" s="121"/>
      <c r="AI931" s="477"/>
      <c r="AJ931" s="477"/>
    </row>
    <row r="932" ht="14.25" customHeight="1" spans="29:36">
      <c r="AC932" s="121"/>
      <c r="AD932" s="121"/>
      <c r="AE932" s="121"/>
      <c r="AF932" s="121"/>
      <c r="AG932" s="121"/>
      <c r="AH932" s="121"/>
      <c r="AI932" s="477"/>
      <c r="AJ932" s="477"/>
    </row>
    <row r="933" ht="14.25" customHeight="1" spans="29:36">
      <c r="AC933" s="121"/>
      <c r="AD933" s="121"/>
      <c r="AE933" s="121"/>
      <c r="AF933" s="121"/>
      <c r="AG933" s="121"/>
      <c r="AH933" s="121"/>
      <c r="AI933" s="477"/>
      <c r="AJ933" s="477"/>
    </row>
    <row r="934" ht="14.25" customHeight="1" spans="29:36">
      <c r="AC934" s="121"/>
      <c r="AD934" s="121"/>
      <c r="AE934" s="121"/>
      <c r="AF934" s="121"/>
      <c r="AG934" s="121"/>
      <c r="AH934" s="121"/>
      <c r="AI934" s="477"/>
      <c r="AJ934" s="477"/>
    </row>
    <row r="935" ht="14.25" customHeight="1" spans="29:36">
      <c r="AC935" s="121"/>
      <c r="AD935" s="121"/>
      <c r="AE935" s="121"/>
      <c r="AF935" s="121"/>
      <c r="AG935" s="121"/>
      <c r="AH935" s="121"/>
      <c r="AI935" s="477"/>
      <c r="AJ935" s="477"/>
    </row>
    <row r="936" ht="14.25" customHeight="1" spans="29:36">
      <c r="AC936" s="121"/>
      <c r="AD936" s="121"/>
      <c r="AE936" s="121"/>
      <c r="AF936" s="121"/>
      <c r="AG936" s="121"/>
      <c r="AH936" s="121"/>
      <c r="AI936" s="477"/>
      <c r="AJ936" s="477"/>
    </row>
    <row r="937" ht="14.25" customHeight="1" spans="29:36">
      <c r="AC937" s="121"/>
      <c r="AD937" s="121"/>
      <c r="AE937" s="121"/>
      <c r="AF937" s="121"/>
      <c r="AG937" s="121"/>
      <c r="AH937" s="121"/>
      <c r="AI937" s="477"/>
      <c r="AJ937" s="477"/>
    </row>
    <row r="938" ht="14.25" customHeight="1" spans="29:36">
      <c r="AC938" s="121"/>
      <c r="AD938" s="121"/>
      <c r="AE938" s="121"/>
      <c r="AF938" s="121"/>
      <c r="AG938" s="121"/>
      <c r="AH938" s="121"/>
      <c r="AI938" s="477"/>
      <c r="AJ938" s="477"/>
    </row>
    <row r="939" ht="14.25" customHeight="1" spans="29:36">
      <c r="AC939" s="121"/>
      <c r="AD939" s="121"/>
      <c r="AE939" s="121"/>
      <c r="AF939" s="121"/>
      <c r="AG939" s="121"/>
      <c r="AH939" s="121"/>
      <c r="AI939" s="477"/>
      <c r="AJ939" s="477"/>
    </row>
    <row r="940" ht="14.25" customHeight="1" spans="29:36">
      <c r="AC940" s="121"/>
      <c r="AD940" s="121"/>
      <c r="AE940" s="121"/>
      <c r="AF940" s="121"/>
      <c r="AG940" s="121"/>
      <c r="AH940" s="121"/>
      <c r="AI940" s="477"/>
      <c r="AJ940" s="477"/>
    </row>
    <row r="941" ht="14.25" customHeight="1" spans="29:36">
      <c r="AC941" s="121"/>
      <c r="AD941" s="121"/>
      <c r="AE941" s="121"/>
      <c r="AF941" s="121"/>
      <c r="AG941" s="121"/>
      <c r="AH941" s="121"/>
      <c r="AI941" s="477"/>
      <c r="AJ941" s="477"/>
    </row>
    <row r="942" ht="14.25" customHeight="1" spans="29:36">
      <c r="AC942" s="121"/>
      <c r="AD942" s="121"/>
      <c r="AE942" s="121"/>
      <c r="AF942" s="121"/>
      <c r="AG942" s="121"/>
      <c r="AH942" s="121"/>
      <c r="AI942" s="477"/>
      <c r="AJ942" s="477"/>
    </row>
    <row r="943" ht="14.25" customHeight="1" spans="29:36">
      <c r="AC943" s="121"/>
      <c r="AD943" s="121"/>
      <c r="AE943" s="121"/>
      <c r="AF943" s="121"/>
      <c r="AG943" s="121"/>
      <c r="AH943" s="121"/>
      <c r="AI943" s="477"/>
      <c r="AJ943" s="477"/>
    </row>
    <row r="944" ht="14.25" customHeight="1" spans="29:36">
      <c r="AC944" s="121"/>
      <c r="AD944" s="121"/>
      <c r="AE944" s="121"/>
      <c r="AF944" s="121"/>
      <c r="AG944" s="121"/>
      <c r="AH944" s="121"/>
      <c r="AI944" s="477"/>
      <c r="AJ944" s="477"/>
    </row>
    <row r="945" ht="14.25" customHeight="1" spans="29:36">
      <c r="AC945" s="121"/>
      <c r="AD945" s="121"/>
      <c r="AE945" s="121"/>
      <c r="AF945" s="121"/>
      <c r="AG945" s="121"/>
      <c r="AH945" s="121"/>
      <c r="AI945" s="477"/>
      <c r="AJ945" s="477"/>
    </row>
    <row r="946" ht="14.25" customHeight="1" spans="29:36">
      <c r="AC946" s="121"/>
      <c r="AD946" s="121"/>
      <c r="AE946" s="121"/>
      <c r="AF946" s="121"/>
      <c r="AG946" s="121"/>
      <c r="AH946" s="121"/>
      <c r="AI946" s="477"/>
      <c r="AJ946" s="477"/>
    </row>
    <row r="947" ht="14.25" customHeight="1" spans="29:36">
      <c r="AC947" s="121"/>
      <c r="AD947" s="121"/>
      <c r="AE947" s="121"/>
      <c r="AF947" s="121"/>
      <c r="AG947" s="121"/>
      <c r="AH947" s="121"/>
      <c r="AI947" s="477"/>
      <c r="AJ947" s="477"/>
    </row>
    <row r="948" ht="14.25" customHeight="1" spans="29:36">
      <c r="AC948" s="121"/>
      <c r="AD948" s="121"/>
      <c r="AE948" s="121"/>
      <c r="AF948" s="121"/>
      <c r="AG948" s="121"/>
      <c r="AH948" s="121"/>
      <c r="AI948" s="477"/>
      <c r="AJ948" s="477"/>
    </row>
    <row r="949" ht="14.25" customHeight="1" spans="29:36">
      <c r="AC949" s="121"/>
      <c r="AD949" s="121"/>
      <c r="AE949" s="121"/>
      <c r="AF949" s="121"/>
      <c r="AG949" s="121"/>
      <c r="AH949" s="121"/>
      <c r="AI949" s="477"/>
      <c r="AJ949" s="477"/>
    </row>
    <row r="950" ht="14.25" customHeight="1" spans="29:36">
      <c r="AC950" s="121"/>
      <c r="AD950" s="121"/>
      <c r="AE950" s="121"/>
      <c r="AF950" s="121"/>
      <c r="AG950" s="121"/>
      <c r="AH950" s="121"/>
      <c r="AI950" s="477"/>
      <c r="AJ950" s="477"/>
    </row>
    <row r="951" ht="14.25" customHeight="1" spans="29:36">
      <c r="AC951" s="121"/>
      <c r="AD951" s="121"/>
      <c r="AE951" s="121"/>
      <c r="AF951" s="121"/>
      <c r="AG951" s="121"/>
      <c r="AH951" s="121"/>
      <c r="AI951" s="477"/>
      <c r="AJ951" s="477"/>
    </row>
    <row r="952" ht="14.25" customHeight="1" spans="29:36">
      <c r="AC952" s="121"/>
      <c r="AD952" s="121"/>
      <c r="AE952" s="121"/>
      <c r="AF952" s="121"/>
      <c r="AG952" s="121"/>
      <c r="AH952" s="121"/>
      <c r="AI952" s="477"/>
      <c r="AJ952" s="477"/>
    </row>
    <row r="953" ht="14.25" customHeight="1" spans="29:36">
      <c r="AC953" s="121"/>
      <c r="AD953" s="121"/>
      <c r="AE953" s="121"/>
      <c r="AF953" s="121"/>
      <c r="AG953" s="121"/>
      <c r="AH953" s="121"/>
      <c r="AI953" s="477"/>
      <c r="AJ953" s="477"/>
    </row>
    <row r="954" ht="14.25" customHeight="1" spans="29:36">
      <c r="AC954" s="121"/>
      <c r="AD954" s="121"/>
      <c r="AE954" s="121"/>
      <c r="AF954" s="121"/>
      <c r="AG954" s="121"/>
      <c r="AH954" s="121"/>
      <c r="AI954" s="477"/>
      <c r="AJ954" s="477"/>
    </row>
    <row r="955" ht="14.25" customHeight="1" spans="29:36">
      <c r="AC955" s="121"/>
      <c r="AD955" s="121"/>
      <c r="AE955" s="121"/>
      <c r="AF955" s="121"/>
      <c r="AG955" s="121"/>
      <c r="AH955" s="121"/>
      <c r="AI955" s="477"/>
      <c r="AJ955" s="477"/>
    </row>
    <row r="956" ht="14.25" customHeight="1" spans="29:36">
      <c r="AC956" s="121"/>
      <c r="AD956" s="121"/>
      <c r="AE956" s="121"/>
      <c r="AF956" s="121"/>
      <c r="AG956" s="121"/>
      <c r="AH956" s="121"/>
      <c r="AI956" s="477"/>
      <c r="AJ956" s="477"/>
    </row>
    <row r="957" ht="14.25" customHeight="1" spans="29:36">
      <c r="AC957" s="121"/>
      <c r="AD957" s="121"/>
      <c r="AE957" s="121"/>
      <c r="AF957" s="121"/>
      <c r="AG957" s="121"/>
      <c r="AH957" s="121"/>
      <c r="AI957" s="477"/>
      <c r="AJ957" s="477"/>
    </row>
    <row r="958" ht="14.25" customHeight="1" spans="29:36">
      <c r="AC958" s="121"/>
      <c r="AD958" s="121"/>
      <c r="AE958" s="121"/>
      <c r="AF958" s="121"/>
      <c r="AG958" s="121"/>
      <c r="AH958" s="121"/>
      <c r="AI958" s="477"/>
      <c r="AJ958" s="477"/>
    </row>
    <row r="959" ht="14.25" customHeight="1" spans="29:36">
      <c r="AC959" s="121"/>
      <c r="AD959" s="121"/>
      <c r="AE959" s="121"/>
      <c r="AF959" s="121"/>
      <c r="AG959" s="121"/>
      <c r="AH959" s="121"/>
      <c r="AI959" s="477"/>
      <c r="AJ959" s="477"/>
    </row>
    <row r="960" ht="14.25" customHeight="1" spans="29:36">
      <c r="AC960" s="121"/>
      <c r="AD960" s="121"/>
      <c r="AE960" s="121"/>
      <c r="AF960" s="121"/>
      <c r="AG960" s="121"/>
      <c r="AH960" s="121"/>
      <c r="AI960" s="477"/>
      <c r="AJ960" s="477"/>
    </row>
    <row r="961" ht="14.25" customHeight="1" spans="29:36">
      <c r="AC961" s="121"/>
      <c r="AD961" s="121"/>
      <c r="AE961" s="121"/>
      <c r="AF961" s="121"/>
      <c r="AG961" s="121"/>
      <c r="AH961" s="121"/>
      <c r="AI961" s="477"/>
      <c r="AJ961" s="477"/>
    </row>
    <row r="962" ht="14.25" customHeight="1" spans="29:36">
      <c r="AC962" s="121"/>
      <c r="AD962" s="121"/>
      <c r="AE962" s="121"/>
      <c r="AF962" s="121"/>
      <c r="AG962" s="121"/>
      <c r="AH962" s="121"/>
      <c r="AI962" s="477"/>
      <c r="AJ962" s="477"/>
    </row>
    <row r="963" ht="14.25" customHeight="1" spans="29:36">
      <c r="AC963" s="121"/>
      <c r="AD963" s="121"/>
      <c r="AE963" s="121"/>
      <c r="AF963" s="121"/>
      <c r="AG963" s="121"/>
      <c r="AH963" s="121"/>
      <c r="AI963" s="477"/>
      <c r="AJ963" s="477"/>
    </row>
    <row r="964" ht="14.25" customHeight="1" spans="29:36">
      <c r="AC964" s="121"/>
      <c r="AD964" s="121"/>
      <c r="AE964" s="121"/>
      <c r="AF964" s="121"/>
      <c r="AG964" s="121"/>
      <c r="AH964" s="121"/>
      <c r="AI964" s="477"/>
      <c r="AJ964" s="477"/>
    </row>
    <row r="965" ht="14.25" customHeight="1" spans="29:36">
      <c r="AC965" s="121"/>
      <c r="AD965" s="121"/>
      <c r="AE965" s="121"/>
      <c r="AF965" s="121"/>
      <c r="AG965" s="121"/>
      <c r="AH965" s="121"/>
      <c r="AI965" s="477"/>
      <c r="AJ965" s="477"/>
    </row>
    <row r="966" ht="14.25" customHeight="1" spans="29:36">
      <c r="AC966" s="121"/>
      <c r="AD966" s="121"/>
      <c r="AE966" s="121"/>
      <c r="AF966" s="121"/>
      <c r="AG966" s="121"/>
      <c r="AH966" s="121"/>
      <c r="AI966" s="477"/>
      <c r="AJ966" s="477"/>
    </row>
    <row r="967" ht="14.25" customHeight="1" spans="29:36">
      <c r="AC967" s="121"/>
      <c r="AD967" s="121"/>
      <c r="AE967" s="121"/>
      <c r="AF967" s="121"/>
      <c r="AG967" s="121"/>
      <c r="AH967" s="121"/>
      <c r="AI967" s="477"/>
      <c r="AJ967" s="477"/>
    </row>
    <row r="968" ht="14.25" customHeight="1" spans="29:36">
      <c r="AC968" s="121"/>
      <c r="AD968" s="121"/>
      <c r="AE968" s="121"/>
      <c r="AF968" s="121"/>
      <c r="AG968" s="121"/>
      <c r="AH968" s="121"/>
      <c r="AI968" s="477"/>
      <c r="AJ968" s="477"/>
    </row>
    <row r="969" ht="14.25" customHeight="1" spans="29:36">
      <c r="AC969" s="121"/>
      <c r="AD969" s="121"/>
      <c r="AE969" s="121"/>
      <c r="AF969" s="121"/>
      <c r="AG969" s="121"/>
      <c r="AH969" s="121"/>
      <c r="AI969" s="477"/>
      <c r="AJ969" s="477"/>
    </row>
    <row r="970" ht="14.25" customHeight="1" spans="29:36">
      <c r="AC970" s="121"/>
      <c r="AD970" s="121"/>
      <c r="AE970" s="121"/>
      <c r="AF970" s="121"/>
      <c r="AG970" s="121"/>
      <c r="AH970" s="121"/>
      <c r="AI970" s="477"/>
      <c r="AJ970" s="477"/>
    </row>
    <row r="971" ht="14.25" customHeight="1" spans="29:36">
      <c r="AC971" s="121"/>
      <c r="AD971" s="121"/>
      <c r="AE971" s="121"/>
      <c r="AF971" s="121"/>
      <c r="AG971" s="121"/>
      <c r="AH971" s="121"/>
      <c r="AI971" s="477"/>
      <c r="AJ971" s="477"/>
    </row>
    <row r="972" ht="14.25" customHeight="1" spans="29:36">
      <c r="AC972" s="121"/>
      <c r="AD972" s="121"/>
      <c r="AE972" s="121"/>
      <c r="AF972" s="121"/>
      <c r="AG972" s="121"/>
      <c r="AH972" s="121"/>
      <c r="AI972" s="477"/>
      <c r="AJ972" s="477"/>
    </row>
    <row r="973" ht="14.25" customHeight="1" spans="29:36">
      <c r="AC973" s="121"/>
      <c r="AD973" s="121"/>
      <c r="AE973" s="121"/>
      <c r="AF973" s="121"/>
      <c r="AG973" s="121"/>
      <c r="AH973" s="121"/>
      <c r="AI973" s="477"/>
      <c r="AJ973" s="477"/>
    </row>
    <row r="974" ht="14.25" customHeight="1" spans="29:36">
      <c r="AC974" s="121"/>
      <c r="AD974" s="121"/>
      <c r="AE974" s="121"/>
      <c r="AF974" s="121"/>
      <c r="AG974" s="121"/>
      <c r="AH974" s="121"/>
      <c r="AI974" s="477"/>
      <c r="AJ974" s="477"/>
    </row>
    <row r="975" ht="14.25" customHeight="1" spans="29:36">
      <c r="AC975" s="121"/>
      <c r="AD975" s="121"/>
      <c r="AE975" s="121"/>
      <c r="AF975" s="121"/>
      <c r="AG975" s="121"/>
      <c r="AH975" s="121"/>
      <c r="AI975" s="477"/>
      <c r="AJ975" s="477"/>
    </row>
    <row r="976" ht="14.25" customHeight="1" spans="29:36">
      <c r="AC976" s="121"/>
      <c r="AD976" s="121"/>
      <c r="AE976" s="121"/>
      <c r="AF976" s="121"/>
      <c r="AG976" s="121"/>
      <c r="AH976" s="121"/>
      <c r="AI976" s="477"/>
      <c r="AJ976" s="477"/>
    </row>
    <row r="977" ht="14.25" customHeight="1" spans="29:36">
      <c r="AC977" s="121"/>
      <c r="AD977" s="121"/>
      <c r="AE977" s="121"/>
      <c r="AF977" s="121"/>
      <c r="AG977" s="121"/>
      <c r="AH977" s="121"/>
      <c r="AI977" s="477"/>
      <c r="AJ977" s="477"/>
    </row>
    <row r="978" ht="14.25" customHeight="1" spans="29:36">
      <c r="AC978" s="121"/>
      <c r="AD978" s="121"/>
      <c r="AE978" s="121"/>
      <c r="AF978" s="121"/>
      <c r="AG978" s="121"/>
      <c r="AH978" s="121"/>
      <c r="AI978" s="477"/>
      <c r="AJ978" s="477"/>
    </row>
    <row r="979" ht="14.25" customHeight="1" spans="29:36">
      <c r="AC979" s="121"/>
      <c r="AD979" s="121"/>
      <c r="AE979" s="121"/>
      <c r="AF979" s="121"/>
      <c r="AG979" s="121"/>
      <c r="AH979" s="121"/>
      <c r="AI979" s="477"/>
      <c r="AJ979" s="477"/>
    </row>
    <row r="980" ht="14.25" customHeight="1" spans="29:36">
      <c r="AC980" s="121"/>
      <c r="AD980" s="121"/>
      <c r="AE980" s="121"/>
      <c r="AF980" s="121"/>
      <c r="AG980" s="121"/>
      <c r="AH980" s="121"/>
      <c r="AI980" s="477"/>
      <c r="AJ980" s="477"/>
    </row>
    <row r="981" ht="14.25" customHeight="1" spans="29:36">
      <c r="AC981" s="121"/>
      <c r="AD981" s="121"/>
      <c r="AE981" s="121"/>
      <c r="AF981" s="121"/>
      <c r="AG981" s="121"/>
      <c r="AH981" s="121"/>
      <c r="AI981" s="477"/>
      <c r="AJ981" s="477"/>
    </row>
    <row r="982" ht="14.25" customHeight="1" spans="29:36">
      <c r="AC982" s="121"/>
      <c r="AD982" s="121"/>
      <c r="AE982" s="121"/>
      <c r="AF982" s="121"/>
      <c r="AG982" s="121"/>
      <c r="AH982" s="121"/>
      <c r="AI982" s="477"/>
      <c r="AJ982" s="477"/>
    </row>
    <row r="983" ht="14.25" customHeight="1" spans="29:36">
      <c r="AC983" s="121"/>
      <c r="AD983" s="121"/>
      <c r="AE983" s="121"/>
      <c r="AF983" s="121"/>
      <c r="AG983" s="121"/>
      <c r="AH983" s="121"/>
      <c r="AI983" s="477"/>
      <c r="AJ983" s="477"/>
    </row>
    <row r="984" ht="14.25" customHeight="1" spans="29:36">
      <c r="AC984" s="121"/>
      <c r="AD984" s="121"/>
      <c r="AE984" s="121"/>
      <c r="AF984" s="121"/>
      <c r="AG984" s="121"/>
      <c r="AH984" s="121"/>
      <c r="AI984" s="477"/>
      <c r="AJ984" s="477"/>
    </row>
    <row r="985" ht="14.25" customHeight="1" spans="29:36">
      <c r="AC985" s="121"/>
      <c r="AD985" s="121"/>
      <c r="AE985" s="121"/>
      <c r="AF985" s="121"/>
      <c r="AG985" s="121"/>
      <c r="AH985" s="121"/>
      <c r="AI985" s="477"/>
      <c r="AJ985" s="477"/>
    </row>
    <row r="986" ht="14.25" customHeight="1" spans="29:36">
      <c r="AC986" s="121"/>
      <c r="AD986" s="121"/>
      <c r="AE986" s="121"/>
      <c r="AF986" s="121"/>
      <c r="AG986" s="121"/>
      <c r="AH986" s="121"/>
      <c r="AI986" s="477"/>
      <c r="AJ986" s="477"/>
    </row>
    <row r="987" ht="14.25" customHeight="1" spans="29:36">
      <c r="AC987" s="121"/>
      <c r="AD987" s="121"/>
      <c r="AE987" s="121"/>
      <c r="AF987" s="121"/>
      <c r="AG987" s="121"/>
      <c r="AH987" s="121"/>
      <c r="AI987" s="477"/>
      <c r="AJ987" s="477"/>
    </row>
    <row r="988" ht="14.25" customHeight="1" spans="29:36">
      <c r="AC988" s="121"/>
      <c r="AD988" s="121"/>
      <c r="AE988" s="121"/>
      <c r="AF988" s="121"/>
      <c r="AG988" s="121"/>
      <c r="AH988" s="121"/>
      <c r="AI988" s="477"/>
      <c r="AJ988" s="477"/>
    </row>
    <row r="989" ht="14.25" customHeight="1" spans="29:36">
      <c r="AC989" s="121"/>
      <c r="AD989" s="121"/>
      <c r="AE989" s="121"/>
      <c r="AF989" s="121"/>
      <c r="AG989" s="121"/>
      <c r="AH989" s="121"/>
      <c r="AI989" s="477"/>
      <c r="AJ989" s="477"/>
    </row>
    <row r="990" ht="14.25" customHeight="1" spans="29:36">
      <c r="AC990" s="121"/>
      <c r="AD990" s="121"/>
      <c r="AE990" s="121"/>
      <c r="AF990" s="121"/>
      <c r="AG990" s="121"/>
      <c r="AH990" s="121"/>
      <c r="AI990" s="477"/>
      <c r="AJ990" s="477"/>
    </row>
    <row r="991" ht="14.25" customHeight="1" spans="29:36">
      <c r="AC991" s="121"/>
      <c r="AD991" s="121"/>
      <c r="AE991" s="121"/>
      <c r="AF991" s="121"/>
      <c r="AG991" s="121"/>
      <c r="AH991" s="121"/>
      <c r="AI991" s="477"/>
      <c r="AJ991" s="477"/>
    </row>
    <row r="992" ht="14.25" customHeight="1" spans="29:36">
      <c r="AC992" s="121"/>
      <c r="AD992" s="121"/>
      <c r="AE992" s="121"/>
      <c r="AF992" s="121"/>
      <c r="AG992" s="121"/>
      <c r="AH992" s="121"/>
      <c r="AI992" s="477"/>
      <c r="AJ992" s="477"/>
    </row>
  </sheetData>
  <mergeCells count="53">
    <mergeCell ref="C1:AA1"/>
    <mergeCell ref="C2:AA2"/>
    <mergeCell ref="C3:AA3"/>
    <mergeCell ref="C4:AA4"/>
    <mergeCell ref="A5:B5"/>
    <mergeCell ref="C5:AA5"/>
    <mergeCell ref="A6:AA6"/>
    <mergeCell ref="S13:U13"/>
    <mergeCell ref="D18:E18"/>
    <mergeCell ref="F18:G18"/>
    <mergeCell ref="H18:I18"/>
    <mergeCell ref="D19:E19"/>
    <mergeCell ref="F19:G19"/>
    <mergeCell ref="H19:I19"/>
    <mergeCell ref="AE19:AJ19"/>
    <mergeCell ref="AE21:AJ21"/>
    <mergeCell ref="AE38:AG38"/>
    <mergeCell ref="AH38:AJ38"/>
    <mergeCell ref="AE40:AG40"/>
    <mergeCell ref="AH40:AJ40"/>
    <mergeCell ref="AE57:AG57"/>
    <mergeCell ref="AH57:AJ57"/>
    <mergeCell ref="AE59:AG59"/>
    <mergeCell ref="AH59:AJ59"/>
    <mergeCell ref="A18:A20"/>
    <mergeCell ref="B18:B20"/>
    <mergeCell ref="C18:C20"/>
    <mergeCell ref="AC19:AC21"/>
    <mergeCell ref="AC38:AC40"/>
    <mergeCell ref="AC57:AC59"/>
    <mergeCell ref="AD19:AD21"/>
    <mergeCell ref="AD38:AD40"/>
    <mergeCell ref="AD57:AD59"/>
    <mergeCell ref="J18:L19"/>
    <mergeCell ref="M18:O19"/>
    <mergeCell ref="P18:R19"/>
    <mergeCell ref="S18:U19"/>
    <mergeCell ref="V18:X19"/>
    <mergeCell ref="Y18:AA19"/>
    <mergeCell ref="S21:U25"/>
    <mergeCell ref="S26:U30"/>
    <mergeCell ref="S31:U35"/>
    <mergeCell ref="S46:U50"/>
    <mergeCell ref="S51:U55"/>
    <mergeCell ref="S56:U60"/>
    <mergeCell ref="S36:U40"/>
    <mergeCell ref="S41:U45"/>
    <mergeCell ref="S71:U75"/>
    <mergeCell ref="S76:U80"/>
    <mergeCell ref="S61:U65"/>
    <mergeCell ref="S66:U70"/>
    <mergeCell ref="AC36:AJ37"/>
    <mergeCell ref="AC55:AJ56"/>
  </mergeCells>
  <printOptions horizontalCentered="1"/>
  <pageMargins left="0" right="0" top="0.551181102362205" bottom="0.354330708661417" header="0" footer="0"/>
  <pageSetup paperSize="9" scale="55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C944"/>
  <sheetViews>
    <sheetView view="pageBreakPreview" zoomScale="70" zoomScaleNormal="55" topLeftCell="A13" workbookViewId="0">
      <selection activeCell="J49" sqref="J49"/>
    </sheetView>
  </sheetViews>
  <sheetFormatPr defaultColWidth="14.4272727272727" defaultRowHeight="15" customHeight="1"/>
  <cols>
    <col min="1" max="1" width="4.70909090909091" style="245" customWidth="1"/>
    <col min="2" max="4" width="12.5727272727273" style="245" customWidth="1"/>
    <col min="5" max="7" width="13.1363636363636" style="245" customWidth="1"/>
    <col min="8" max="10" width="11.2818181818182" style="245" customWidth="1"/>
    <col min="11" max="13" width="11.7090909090909" style="245" customWidth="1"/>
    <col min="14" max="14" width="7.70909090909091" style="245" customWidth="1"/>
    <col min="15" max="15" width="8.28181818181818" style="245" customWidth="1"/>
    <col min="16" max="16" width="9.28181818181818" style="245" customWidth="1"/>
    <col min="17" max="17" width="8.70909090909091" style="245" customWidth="1"/>
    <col min="18" max="18" width="8.57272727272727" style="245" customWidth="1"/>
    <col min="19" max="19" width="9.28181818181818" style="245" customWidth="1"/>
    <col min="20" max="20" width="8.70909090909091" style="245" customWidth="1"/>
    <col min="21" max="21" width="7.28181818181818" style="245" customWidth="1"/>
    <col min="22" max="22" width="12.1363636363636" style="245" customWidth="1"/>
    <col min="23" max="23" width="19.7090909090909" style="245" customWidth="1"/>
    <col min="24" max="24" width="17.7090909090909" style="245" customWidth="1"/>
    <col min="25" max="25" width="21.2818181818182" style="245" customWidth="1"/>
    <col min="26" max="26" width="21.7090909090909" style="245" customWidth="1"/>
    <col min="27" max="27" width="19.7090909090909" style="245" customWidth="1"/>
    <col min="28" max="29" width="8.70909090909091" style="245" customWidth="1"/>
    <col min="30" max="16384" width="14.4272727272727" style="245"/>
  </cols>
  <sheetData>
    <row r="1" ht="14.25" customHeight="1" spans="1:27">
      <c r="A1" s="246"/>
      <c r="B1" s="247"/>
      <c r="C1" s="248" t="s">
        <v>139</v>
      </c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325"/>
      <c r="W1" s="326"/>
      <c r="X1" s="326"/>
      <c r="Y1" s="326"/>
      <c r="Z1" s="326"/>
      <c r="AA1" s="348"/>
    </row>
    <row r="2" ht="14.25" customHeight="1" spans="1:27">
      <c r="A2" s="250"/>
      <c r="B2" s="251"/>
      <c r="C2" s="252" t="s">
        <v>140</v>
      </c>
      <c r="U2" s="327"/>
      <c r="W2" s="326"/>
      <c r="X2" s="326"/>
      <c r="Y2" s="326"/>
      <c r="Z2" s="326"/>
      <c r="AA2" s="348"/>
    </row>
    <row r="3" ht="14.25" customHeight="1" spans="1:27">
      <c r="A3" s="250"/>
      <c r="B3" s="251"/>
      <c r="C3" s="253" t="s">
        <v>141</v>
      </c>
      <c r="U3" s="327"/>
      <c r="W3" s="326"/>
      <c r="X3" s="326"/>
      <c r="Y3" s="326"/>
      <c r="Z3" s="326"/>
      <c r="AA3" s="348"/>
    </row>
    <row r="4" ht="14.25" customHeight="1" spans="1:27">
      <c r="A4" s="250"/>
      <c r="B4" s="251"/>
      <c r="C4" s="254" t="s">
        <v>142</v>
      </c>
      <c r="U4" s="327"/>
      <c r="W4" s="326"/>
      <c r="X4" s="326"/>
      <c r="Y4" s="326"/>
      <c r="Z4" s="326"/>
      <c r="AA4" s="348"/>
    </row>
    <row r="5" ht="14.25" customHeight="1" spans="1:27">
      <c r="A5" s="255" t="s">
        <v>72</v>
      </c>
      <c r="B5" s="256"/>
      <c r="C5" s="255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328"/>
      <c r="W5" s="326"/>
      <c r="X5" s="326"/>
      <c r="Y5" s="326"/>
      <c r="Z5" s="326"/>
      <c r="AA5" s="348"/>
    </row>
    <row r="6" ht="19.5" customHeight="1" spans="1:29">
      <c r="A6" s="258" t="s">
        <v>143</v>
      </c>
      <c r="V6" s="261"/>
      <c r="W6" s="296"/>
      <c r="X6" s="296"/>
      <c r="Y6" s="296"/>
      <c r="Z6" s="296"/>
      <c r="AA6" s="267"/>
      <c r="AB6" s="261"/>
      <c r="AC6" s="261"/>
    </row>
    <row r="7" ht="19.5" customHeight="1" spans="1:29">
      <c r="A7" s="258"/>
      <c r="V7" s="261"/>
      <c r="W7" s="296"/>
      <c r="X7" s="296"/>
      <c r="Y7" s="296"/>
      <c r="Z7" s="296"/>
      <c r="AA7" s="267"/>
      <c r="AB7" s="261"/>
      <c r="AC7" s="261"/>
    </row>
    <row r="8" ht="19.5" customHeight="1" spans="1:29">
      <c r="A8" s="259" t="s">
        <v>144</v>
      </c>
      <c r="B8" s="260"/>
      <c r="C8" s="261"/>
      <c r="D8" s="259" t="str">
        <f>'LHKS SEISMO'!D8</f>
        <v>: 052/121</v>
      </c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1"/>
      <c r="X8" s="296"/>
      <c r="Y8" s="296"/>
      <c r="Z8" s="296"/>
      <c r="AA8" s="267"/>
      <c r="AB8" s="261"/>
      <c r="AC8" s="261"/>
    </row>
    <row r="9" ht="19.5" customHeight="1" spans="1:29">
      <c r="A9" s="263" t="s">
        <v>69</v>
      </c>
      <c r="B9" s="263"/>
      <c r="C9" s="261"/>
      <c r="D9" s="259" t="str">
        <f>'LHKS SEISMO'!D9</f>
        <v>: Seismograf Digital</v>
      </c>
      <c r="E9" s="264"/>
      <c r="F9" s="264"/>
      <c r="G9" s="261"/>
      <c r="H9" s="261"/>
      <c r="I9" s="259" t="s">
        <v>98</v>
      </c>
      <c r="J9" s="261"/>
      <c r="K9" s="298" t="s">
        <v>2</v>
      </c>
      <c r="L9" s="299" t="str">
        <f>'[1]INPUT PARAMETER'!C92</f>
        <v>Relatif (Sine Wave)</v>
      </c>
      <c r="M9" s="300"/>
      <c r="N9" s="300"/>
      <c r="O9" s="300"/>
      <c r="T9" s="263"/>
      <c r="U9" s="263"/>
      <c r="V9" s="261"/>
      <c r="W9" s="296"/>
      <c r="X9" s="296"/>
      <c r="Y9" s="296"/>
      <c r="Z9" s="296"/>
      <c r="AA9" s="267"/>
      <c r="AB9" s="261"/>
      <c r="AC9" s="261"/>
    </row>
    <row r="10" ht="19.5" customHeight="1" spans="1:29">
      <c r="A10" s="263" t="s">
        <v>145</v>
      </c>
      <c r="B10" s="263"/>
      <c r="C10" s="261"/>
      <c r="D10" s="259" t="str">
        <f>'LHKS SEISMO'!D10</f>
        <v>: Nanometrics</v>
      </c>
      <c r="E10" s="264"/>
      <c r="F10" s="264"/>
      <c r="G10" s="261"/>
      <c r="H10" s="261"/>
      <c r="I10" s="259" t="s">
        <v>146</v>
      </c>
      <c r="J10" s="261"/>
      <c r="K10" s="298" t="s">
        <v>2</v>
      </c>
      <c r="L10" s="263" t="str">
        <f>'[1]INPUT PARAMETER'!C84</f>
        <v>Centaur Digital Recorder S.N. 003846</v>
      </c>
      <c r="M10" s="263"/>
      <c r="N10" s="263"/>
      <c r="O10" s="263"/>
      <c r="T10" s="263"/>
      <c r="U10" s="263"/>
      <c r="V10" s="261"/>
      <c r="W10" s="296"/>
      <c r="X10" s="296"/>
      <c r="Y10" s="296"/>
      <c r="Z10" s="296"/>
      <c r="AA10" s="267"/>
      <c r="AB10" s="261"/>
      <c r="AC10" s="261"/>
    </row>
    <row r="11" ht="19.5" customHeight="1" spans="1:29">
      <c r="A11" s="263" t="s">
        <v>147</v>
      </c>
      <c r="B11" s="263"/>
      <c r="C11" s="261"/>
      <c r="D11" s="259" t="str">
        <f>'LHKS SEISMO'!D11</f>
        <v>: Trillium-120Q / 002373</v>
      </c>
      <c r="E11" s="264"/>
      <c r="F11" s="264"/>
      <c r="G11" s="261"/>
      <c r="H11" s="261"/>
      <c r="I11" s="259"/>
      <c r="J11" s="259"/>
      <c r="K11" s="259"/>
      <c r="L11" s="259"/>
      <c r="M11" s="259"/>
      <c r="N11" s="263"/>
      <c r="O11" s="263"/>
      <c r="T11" s="263"/>
      <c r="U11" s="263"/>
      <c r="V11" s="261"/>
      <c r="W11" s="296"/>
      <c r="X11" s="296"/>
      <c r="Y11" s="296"/>
      <c r="Z11" s="296"/>
      <c r="AA11" s="267"/>
      <c r="AB11" s="261"/>
      <c r="AC11" s="261"/>
    </row>
    <row r="12" ht="19.5" customHeight="1" spans="1:29">
      <c r="A12" s="263" t="s">
        <v>150</v>
      </c>
      <c r="B12" s="263"/>
      <c r="C12" s="261"/>
      <c r="D12" s="259" t="str">
        <f>'LHKS SEISMO'!D12</f>
        <v>: Centaur / 8584</v>
      </c>
      <c r="E12" s="265"/>
      <c r="F12" s="265"/>
      <c r="G12" s="261"/>
      <c r="H12" s="261"/>
      <c r="I12" s="259"/>
      <c r="J12" s="259"/>
      <c r="K12" s="259"/>
      <c r="L12" s="259"/>
      <c r="M12" s="259"/>
      <c r="N12" s="300"/>
      <c r="O12" s="300"/>
      <c r="T12" s="329"/>
      <c r="U12" s="329"/>
      <c r="V12" s="261"/>
      <c r="X12" s="296"/>
      <c r="Y12" s="296"/>
      <c r="Z12" s="296"/>
      <c r="AA12" s="267"/>
      <c r="AB12" s="261"/>
      <c r="AC12" s="261"/>
    </row>
    <row r="13" ht="19.5" customHeight="1" spans="1:29">
      <c r="A13" s="263" t="s">
        <v>78</v>
      </c>
      <c r="B13" s="263"/>
      <c r="C13" s="261"/>
      <c r="D13" s="259" t="str">
        <f>'LHKS SEISMO'!D13</f>
        <v>: 24 Oktober 2023</v>
      </c>
      <c r="E13" s="265"/>
      <c r="F13" s="265"/>
      <c r="G13" s="261"/>
      <c r="H13" s="261"/>
      <c r="I13" s="259"/>
      <c r="J13" s="259"/>
      <c r="K13" s="259"/>
      <c r="L13" s="259"/>
      <c r="M13" s="259"/>
      <c r="N13" s="300"/>
      <c r="O13" s="300"/>
      <c r="T13" s="329"/>
      <c r="U13" s="329"/>
      <c r="V13" s="261"/>
      <c r="W13" s="296"/>
      <c r="X13" s="296"/>
      <c r="Y13" s="296"/>
      <c r="Z13" s="296"/>
      <c r="AA13" s="267"/>
      <c r="AB13" s="261"/>
      <c r="AC13" s="261"/>
    </row>
    <row r="14" ht="19.5" customHeight="1" spans="1:29">
      <c r="A14" s="259" t="s">
        <v>152</v>
      </c>
      <c r="B14" s="263"/>
      <c r="C14" s="261"/>
      <c r="D14" s="259" t="str">
        <f>'LHKS SEISMO'!D14</f>
        <v>: (32,1 ± 0,1) ⁰C</v>
      </c>
      <c r="E14" s="265"/>
      <c r="F14" s="265"/>
      <c r="G14" s="261"/>
      <c r="H14" s="261"/>
      <c r="I14" s="261"/>
      <c r="J14" s="261"/>
      <c r="K14" s="263"/>
      <c r="L14" s="263"/>
      <c r="M14" s="263"/>
      <c r="N14" s="263"/>
      <c r="O14" s="263"/>
      <c r="T14" s="329"/>
      <c r="U14" s="330"/>
      <c r="V14" s="261"/>
      <c r="W14" s="296"/>
      <c r="X14" s="296"/>
      <c r="Y14" s="296"/>
      <c r="Z14" s="296"/>
      <c r="AA14" s="267"/>
      <c r="AB14" s="261"/>
      <c r="AC14" s="261"/>
    </row>
    <row r="15" ht="19.5" customHeight="1" spans="1:29">
      <c r="A15" s="259" t="s">
        <v>153</v>
      </c>
      <c r="B15" s="266"/>
      <c r="C15" s="261"/>
      <c r="D15" s="259" t="str">
        <f>'LHKS SEISMO'!D15</f>
        <v>: (81,4 ± 2,6) %</v>
      </c>
      <c r="E15" s="265"/>
      <c r="F15" s="265"/>
      <c r="G15" s="261"/>
      <c r="H15" s="261"/>
      <c r="N15" s="261"/>
      <c r="O15" s="261"/>
      <c r="P15" s="261"/>
      <c r="Q15" s="261"/>
      <c r="R15" s="331"/>
      <c r="S15" s="263"/>
      <c r="T15" s="329"/>
      <c r="U15" s="330"/>
      <c r="V15" s="261"/>
      <c r="W15" s="296"/>
      <c r="X15" s="296"/>
      <c r="Y15" s="296"/>
      <c r="Z15" s="296"/>
      <c r="AA15" s="267"/>
      <c r="AB15" s="261"/>
      <c r="AC15" s="261"/>
    </row>
    <row r="16" ht="19.5" customHeight="1" spans="1:29">
      <c r="A16" s="261"/>
      <c r="C16" s="267"/>
      <c r="D16" s="261"/>
      <c r="E16" s="265"/>
      <c r="F16" s="265"/>
      <c r="G16" s="261"/>
      <c r="H16" s="261"/>
      <c r="N16" s="261"/>
      <c r="O16" s="261"/>
      <c r="P16" s="261"/>
      <c r="Q16" s="261"/>
      <c r="R16" s="331"/>
      <c r="S16" s="261"/>
      <c r="T16" s="330"/>
      <c r="U16" s="330"/>
      <c r="V16" s="261"/>
      <c r="X16" s="296"/>
      <c r="Y16" s="296"/>
      <c r="Z16" s="296"/>
      <c r="AA16" s="267"/>
      <c r="AB16" s="261"/>
      <c r="AC16" s="261"/>
    </row>
    <row r="17" ht="19.5" customHeight="1" spans="1:29">
      <c r="A17" s="261"/>
      <c r="C17" s="267"/>
      <c r="D17" s="261"/>
      <c r="E17" s="265"/>
      <c r="F17" s="265"/>
      <c r="G17" s="261"/>
      <c r="H17" s="261"/>
      <c r="N17" s="261"/>
      <c r="O17" s="261"/>
      <c r="P17" s="261"/>
      <c r="Q17" s="261"/>
      <c r="R17" s="331"/>
      <c r="S17" s="261"/>
      <c r="T17" s="330"/>
      <c r="U17" s="330"/>
      <c r="V17" s="261"/>
      <c r="W17" s="296"/>
      <c r="X17" s="296"/>
      <c r="Y17" s="296"/>
      <c r="Z17" s="296"/>
      <c r="AA17" s="267"/>
      <c r="AB17" s="261"/>
      <c r="AC17" s="261"/>
    </row>
    <row r="18" ht="19.5" customHeight="1" spans="1:29">
      <c r="A18" s="268"/>
      <c r="B18" s="268"/>
      <c r="C18" s="268"/>
      <c r="D18" s="268"/>
      <c r="E18" s="268"/>
      <c r="F18" s="268"/>
      <c r="G18" s="268"/>
      <c r="H18" s="268"/>
      <c r="I18" s="268"/>
      <c r="J18" s="268"/>
      <c r="K18" s="268"/>
      <c r="L18" s="268"/>
      <c r="M18" s="262"/>
      <c r="N18" s="262"/>
      <c r="O18" s="262"/>
      <c r="P18" s="262"/>
      <c r="Q18" s="262"/>
      <c r="R18" s="262"/>
      <c r="S18" s="262"/>
      <c r="T18" s="262"/>
      <c r="U18" s="261"/>
      <c r="V18" s="261"/>
      <c r="W18" s="296"/>
      <c r="X18" s="296"/>
      <c r="Y18" s="296"/>
      <c r="Z18" s="296"/>
      <c r="AA18" s="267"/>
      <c r="AB18" s="261"/>
      <c r="AC18" s="261"/>
    </row>
    <row r="19" ht="19.5" customHeight="1" spans="1:27">
      <c r="A19" s="269" t="s">
        <v>155</v>
      </c>
      <c r="B19" s="270" t="s">
        <v>184</v>
      </c>
      <c r="C19" s="271"/>
      <c r="D19" s="271"/>
      <c r="E19" s="271"/>
      <c r="F19" s="271"/>
      <c r="G19" s="272"/>
      <c r="H19" s="273" t="s">
        <v>185</v>
      </c>
      <c r="I19" s="301"/>
      <c r="J19" s="302"/>
      <c r="K19" s="303" t="s">
        <v>186</v>
      </c>
      <c r="L19" s="304"/>
      <c r="M19" s="305"/>
      <c r="N19" s="273" t="s">
        <v>187</v>
      </c>
      <c r="O19" s="306"/>
      <c r="P19" s="307"/>
      <c r="Q19" s="332" t="s">
        <v>188</v>
      </c>
      <c r="R19" s="333"/>
      <c r="S19" s="334"/>
      <c r="T19" s="262"/>
      <c r="U19" s="262"/>
      <c r="V19" s="262"/>
      <c r="W19" s="262"/>
      <c r="X19" s="262"/>
      <c r="Y19" s="349"/>
      <c r="Z19" s="337"/>
      <c r="AA19" s="337"/>
    </row>
    <row r="20" ht="19.5" customHeight="1" spans="1:22">
      <c r="A20" s="274"/>
      <c r="B20" s="275" t="s">
        <v>165</v>
      </c>
      <c r="C20" s="276"/>
      <c r="D20" s="277" t="s">
        <v>166</v>
      </c>
      <c r="E20" s="278"/>
      <c r="F20" s="279" t="s">
        <v>167</v>
      </c>
      <c r="G20" s="280"/>
      <c r="H20" s="281"/>
      <c r="I20" s="308"/>
      <c r="J20" s="309"/>
      <c r="K20" s="310"/>
      <c r="L20" s="311"/>
      <c r="M20" s="312"/>
      <c r="N20" s="313"/>
      <c r="O20" s="217"/>
      <c r="P20" s="314"/>
      <c r="Q20" s="335"/>
      <c r="R20" s="308"/>
      <c r="S20" s="336"/>
      <c r="T20" s="262"/>
      <c r="U20" s="337"/>
      <c r="V20" s="337"/>
    </row>
    <row r="21" ht="35.45" customHeight="1" spans="1:22">
      <c r="A21" s="282"/>
      <c r="B21" s="283" t="s">
        <v>189</v>
      </c>
      <c r="C21" s="283" t="s">
        <v>190</v>
      </c>
      <c r="D21" s="283" t="s">
        <v>189</v>
      </c>
      <c r="E21" s="283" t="s">
        <v>190</v>
      </c>
      <c r="F21" s="283" t="s">
        <v>189</v>
      </c>
      <c r="G21" s="283" t="s">
        <v>190</v>
      </c>
      <c r="H21" s="269" t="s">
        <v>167</v>
      </c>
      <c r="I21" s="269" t="s">
        <v>165</v>
      </c>
      <c r="J21" s="269" t="s">
        <v>166</v>
      </c>
      <c r="K21" s="269" t="s">
        <v>167</v>
      </c>
      <c r="L21" s="269" t="s">
        <v>165</v>
      </c>
      <c r="M21" s="269" t="s">
        <v>166</v>
      </c>
      <c r="N21" s="273" t="s">
        <v>167</v>
      </c>
      <c r="O21" s="315" t="s">
        <v>165</v>
      </c>
      <c r="P21" s="306" t="s">
        <v>166</v>
      </c>
      <c r="Q21" s="338" t="s">
        <v>167</v>
      </c>
      <c r="R21" s="270" t="s">
        <v>165</v>
      </c>
      <c r="S21" s="339" t="s">
        <v>166</v>
      </c>
      <c r="T21" s="337"/>
      <c r="U21" s="337"/>
      <c r="V21" s="337"/>
    </row>
    <row r="22" ht="19.5" customHeight="1" spans="1:22">
      <c r="A22" s="284">
        <v>1</v>
      </c>
      <c r="B22" s="285">
        <v>0.12</v>
      </c>
      <c r="C22" s="285">
        <v>0.11</v>
      </c>
      <c r="D22" s="286">
        <v>-0.14</v>
      </c>
      <c r="E22" s="286">
        <v>-0.14</v>
      </c>
      <c r="F22" s="285">
        <v>-0.05</v>
      </c>
      <c r="G22" s="287">
        <v>-0.06</v>
      </c>
      <c r="H22" s="285">
        <f>F22-G22</f>
        <v>0.00999999999999999</v>
      </c>
      <c r="I22" s="285">
        <f>B22-C22</f>
        <v>0.00999999999999999</v>
      </c>
      <c r="J22" s="285">
        <f>D22-E22</f>
        <v>0</v>
      </c>
      <c r="K22" s="316">
        <f>STDEV(H22:H26)/SQRT(COUNT(H22:H26))</f>
        <v>0.00244948974278318</v>
      </c>
      <c r="L22" s="316">
        <f>STDEV(I22:I26)/SQRT(COUNT(I22:I26))</f>
        <v>0.002</v>
      </c>
      <c r="M22" s="317">
        <f>STDEV(J22:J26)/SQRT(COUNT(J22:J26))</f>
        <v>0</v>
      </c>
      <c r="N22" s="317">
        <f>AVERAGE(H22:H26)</f>
        <v>0.006</v>
      </c>
      <c r="O22" s="316">
        <f>AVERAGE(I22:I26)</f>
        <v>0.002</v>
      </c>
      <c r="P22" s="318">
        <f>AVERAGE(J22:J26)</f>
        <v>0</v>
      </c>
      <c r="Q22" s="340">
        <f>IF(N22=0,0,K22/N22)</f>
        <v>0.408248290463863</v>
      </c>
      <c r="R22" s="340">
        <f>IF(O22=0,0,L22/O22)</f>
        <v>1</v>
      </c>
      <c r="S22" s="341">
        <f>IF(P22=0,0,M22/P22)</f>
        <v>0</v>
      </c>
      <c r="T22" s="261"/>
      <c r="U22" s="261"/>
      <c r="V22" s="261"/>
    </row>
    <row r="23" ht="19.5" customHeight="1" spans="1:22">
      <c r="A23" s="288">
        <v>2</v>
      </c>
      <c r="B23" s="289">
        <v>0.11</v>
      </c>
      <c r="C23" s="289">
        <v>0.11</v>
      </c>
      <c r="D23" s="290">
        <v>-0.14</v>
      </c>
      <c r="E23" s="290">
        <v>-0.14</v>
      </c>
      <c r="F23" s="289">
        <v>-0.05</v>
      </c>
      <c r="G23" s="291">
        <v>-0.06</v>
      </c>
      <c r="H23" s="289">
        <f>F23-G23</f>
        <v>0.00999999999999999</v>
      </c>
      <c r="I23" s="289">
        <f>B23-C23</f>
        <v>0</v>
      </c>
      <c r="J23" s="289">
        <f>D23-E23</f>
        <v>0</v>
      </c>
      <c r="K23" s="319"/>
      <c r="L23" s="319"/>
      <c r="M23" s="320"/>
      <c r="N23" s="321"/>
      <c r="O23" s="319"/>
      <c r="P23" s="320"/>
      <c r="Q23" s="342"/>
      <c r="R23" s="343"/>
      <c r="S23" s="344"/>
      <c r="T23" s="261"/>
      <c r="U23" s="261"/>
      <c r="V23" s="261"/>
    </row>
    <row r="24" ht="19.5" customHeight="1" spans="1:22">
      <c r="A24" s="288">
        <v>3</v>
      </c>
      <c r="B24" s="289">
        <v>0.11</v>
      </c>
      <c r="C24" s="289">
        <v>0.11</v>
      </c>
      <c r="D24" s="290">
        <v>-0.14</v>
      </c>
      <c r="E24" s="290">
        <v>-0.14</v>
      </c>
      <c r="F24" s="289">
        <v>-0.05</v>
      </c>
      <c r="G24" s="291">
        <v>-0.06</v>
      </c>
      <c r="H24" s="289">
        <f>F24-G24</f>
        <v>0.00999999999999999</v>
      </c>
      <c r="I24" s="289">
        <f>B24-C24</f>
        <v>0</v>
      </c>
      <c r="J24" s="289">
        <f>D24-E24</f>
        <v>0</v>
      </c>
      <c r="K24" s="319"/>
      <c r="L24" s="319"/>
      <c r="M24" s="320"/>
      <c r="N24" s="321"/>
      <c r="O24" s="319"/>
      <c r="P24" s="320"/>
      <c r="Q24" s="342"/>
      <c r="R24" s="343"/>
      <c r="S24" s="344"/>
      <c r="T24" s="261"/>
      <c r="U24" s="261"/>
      <c r="V24" s="261"/>
    </row>
    <row r="25" ht="19.5" customHeight="1" spans="1:22">
      <c r="A25" s="288">
        <v>4</v>
      </c>
      <c r="B25" s="289">
        <v>0.11</v>
      </c>
      <c r="C25" s="289">
        <v>0.11</v>
      </c>
      <c r="D25" s="290">
        <v>-0.14</v>
      </c>
      <c r="E25" s="290">
        <v>-0.14</v>
      </c>
      <c r="F25" s="289">
        <v>-0.06</v>
      </c>
      <c r="G25" s="291">
        <v>-0.06</v>
      </c>
      <c r="H25" s="289">
        <f>F25-G25</f>
        <v>0</v>
      </c>
      <c r="I25" s="289">
        <f>B25-C25</f>
        <v>0</v>
      </c>
      <c r="J25" s="289">
        <f>D25-E25</f>
        <v>0</v>
      </c>
      <c r="K25" s="319"/>
      <c r="L25" s="319"/>
      <c r="M25" s="320"/>
      <c r="N25" s="321"/>
      <c r="O25" s="319"/>
      <c r="P25" s="320"/>
      <c r="Q25" s="342"/>
      <c r="R25" s="343"/>
      <c r="S25" s="344"/>
      <c r="T25" s="261"/>
      <c r="U25" s="261"/>
      <c r="V25" s="261"/>
    </row>
    <row r="26" ht="19.5" customHeight="1" spans="1:22">
      <c r="A26" s="292">
        <v>5</v>
      </c>
      <c r="B26" s="293">
        <v>0.11</v>
      </c>
      <c r="C26" s="293">
        <v>0.11</v>
      </c>
      <c r="D26" s="294">
        <v>-0.14</v>
      </c>
      <c r="E26" s="294">
        <v>-0.14</v>
      </c>
      <c r="F26" s="293">
        <v>-0.06</v>
      </c>
      <c r="G26" s="295">
        <v>-0.06</v>
      </c>
      <c r="H26" s="293">
        <f>F26-G26</f>
        <v>0</v>
      </c>
      <c r="I26" s="293">
        <f>B26-C26</f>
        <v>0</v>
      </c>
      <c r="J26" s="293">
        <f>D26-E26</f>
        <v>0</v>
      </c>
      <c r="K26" s="322"/>
      <c r="L26" s="322"/>
      <c r="M26" s="323"/>
      <c r="N26" s="324"/>
      <c r="O26" s="322"/>
      <c r="P26" s="323"/>
      <c r="Q26" s="345"/>
      <c r="R26" s="346"/>
      <c r="S26" s="347"/>
      <c r="T26" s="261"/>
      <c r="U26" s="261"/>
      <c r="V26" s="261"/>
    </row>
    <row r="27" ht="19.5" customHeight="1" spans="1:29">
      <c r="A27" s="296"/>
      <c r="B27" s="296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61"/>
      <c r="Q27" s="261"/>
      <c r="R27" s="261"/>
      <c r="S27" s="261"/>
      <c r="T27" s="261"/>
      <c r="U27" s="261"/>
      <c r="V27" s="261"/>
      <c r="W27" s="296"/>
      <c r="X27" s="296"/>
      <c r="Y27" s="296"/>
      <c r="Z27" s="296"/>
      <c r="AA27" s="267"/>
      <c r="AB27" s="261"/>
      <c r="AC27" s="261"/>
    </row>
    <row r="28" ht="19.5" customHeight="1" spans="1:29">
      <c r="A28" s="296"/>
      <c r="B28" s="297" t="s">
        <v>106</v>
      </c>
      <c r="C28" s="297"/>
      <c r="D28" s="297" t="str">
        <f>IF('INPUT PARAMETER'!C97='INPUT PARAMETER'!E97,"",'INPUT PARAMETER'!F97)</f>
        <v>: 1. Husnul Kamal Zega, S.Si, M.Kom  </v>
      </c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61"/>
      <c r="Q28" s="261"/>
      <c r="R28" s="261"/>
      <c r="S28" s="261"/>
      <c r="T28" s="261"/>
      <c r="U28" s="261"/>
      <c r="V28" s="261"/>
      <c r="W28" s="296"/>
      <c r="X28" s="296"/>
      <c r="Y28" s="296"/>
      <c r="Z28" s="296"/>
      <c r="AA28" s="267"/>
      <c r="AB28" s="261"/>
      <c r="AC28" s="261"/>
    </row>
    <row r="29" ht="19.5" customHeight="1" spans="1:29">
      <c r="A29" s="296"/>
      <c r="B29" s="297"/>
      <c r="C29" s="297"/>
      <c r="D29" s="297" t="str">
        <f>IF('INPUT PARAMETER'!C98='INPUT PARAMETER'!E98,"",'INPUT PARAMETER'!F98)</f>
        <v>  2. Dr.-Ing. Benyamin Heryanto Rusanto, S.Si, M.Si</v>
      </c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61"/>
      <c r="Q29" s="261"/>
      <c r="R29" s="261"/>
      <c r="S29" s="261"/>
      <c r="T29" s="261"/>
      <c r="U29" s="261"/>
      <c r="V29" s="261"/>
      <c r="W29" s="296"/>
      <c r="X29" s="296"/>
      <c r="Y29" s="296"/>
      <c r="Z29" s="296"/>
      <c r="AA29" s="267"/>
      <c r="AB29" s="261"/>
      <c r="AC29" s="261"/>
    </row>
    <row r="30" ht="19.5" customHeight="1" spans="1:29">
      <c r="A30" s="296"/>
      <c r="B30" s="297"/>
      <c r="C30" s="297"/>
      <c r="D30" s="297" t="str">
        <f>IF('INPUT PARAMETER'!C99='INPUT PARAMETER'!E99,"",'INPUT PARAMETER'!F99)</f>
        <v/>
      </c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61"/>
      <c r="Q30" s="261"/>
      <c r="R30" s="261"/>
      <c r="S30" s="261"/>
      <c r="T30" s="261"/>
      <c r="U30" s="261"/>
      <c r="V30" s="261"/>
      <c r="W30" s="296"/>
      <c r="X30" s="296"/>
      <c r="Y30" s="296"/>
      <c r="Z30" s="296"/>
      <c r="AA30" s="267"/>
      <c r="AB30" s="261"/>
      <c r="AC30" s="261"/>
    </row>
    <row r="31" ht="19.5" customHeight="1" spans="1:29">
      <c r="A31" s="296"/>
      <c r="B31" s="297"/>
      <c r="C31" s="297"/>
      <c r="D31" s="297" t="str">
        <f>IF('INPUT PARAMETER'!C100='INPUT PARAMETER'!E100,"",'INPUT PARAMETER'!F100)</f>
        <v/>
      </c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61"/>
      <c r="Q31" s="261"/>
      <c r="R31" s="261"/>
      <c r="S31" s="261"/>
      <c r="T31" s="261"/>
      <c r="U31" s="261"/>
      <c r="V31" s="261"/>
      <c r="W31" s="296"/>
      <c r="X31" s="296"/>
      <c r="Y31" s="296"/>
      <c r="Z31" s="296"/>
      <c r="AA31" s="267"/>
      <c r="AB31" s="261"/>
      <c r="AC31" s="261"/>
    </row>
    <row r="32" ht="19.5" customHeight="1" spans="1:29">
      <c r="A32" s="296"/>
      <c r="B32" s="297" t="s">
        <v>182</v>
      </c>
      <c r="C32" s="297"/>
      <c r="D32" s="297" t="str">
        <f>IF('INPUT PARAMETER'!C97='INPUT PARAMETER'!E97,"",'INPUT PARAMETER'!F97)</f>
        <v>: 1. Husnul Kamal Zega, S.Si, M.Kom  </v>
      </c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61"/>
      <c r="Q32" s="261"/>
      <c r="R32" s="261"/>
      <c r="S32" s="261"/>
      <c r="T32" s="261"/>
      <c r="U32" s="261"/>
      <c r="V32" s="261"/>
      <c r="W32" s="296"/>
      <c r="X32" s="296"/>
      <c r="Y32" s="296"/>
      <c r="Z32" s="296"/>
      <c r="AA32" s="267"/>
      <c r="AB32" s="261"/>
      <c r="AC32" s="261"/>
    </row>
    <row r="33" ht="19.5" customHeight="1" spans="1:29">
      <c r="A33" s="296"/>
      <c r="B33" s="297"/>
      <c r="C33" s="297"/>
      <c r="D33" s="297" t="str">
        <f>IF('INPUT PARAMETER'!C98='INPUT PARAMETER'!E98,"",'INPUT PARAMETER'!F98)</f>
        <v>  2. Dr.-Ing. Benyamin Heryanto Rusanto, S.Si, M.Si</v>
      </c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61"/>
      <c r="Q33" s="261"/>
      <c r="R33" s="261"/>
      <c r="S33" s="261"/>
      <c r="T33" s="261"/>
      <c r="U33" s="261"/>
      <c r="V33" s="261"/>
      <c r="W33" s="296"/>
      <c r="X33" s="296"/>
      <c r="Y33" s="296"/>
      <c r="Z33" s="296"/>
      <c r="AA33" s="267"/>
      <c r="AB33" s="261"/>
      <c r="AC33" s="261"/>
    </row>
    <row r="34" ht="19.5" customHeight="1" spans="1:29">
      <c r="A34" s="296"/>
      <c r="B34" s="297"/>
      <c r="C34" s="297"/>
      <c r="D34" s="297" t="str">
        <f>IF('INPUT PARAMETER'!C99='INPUT PARAMETER'!E99,"",'INPUT PARAMETER'!F99)</f>
        <v/>
      </c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61"/>
      <c r="Q34" s="261"/>
      <c r="R34" s="261"/>
      <c r="S34" s="261"/>
      <c r="T34" s="261"/>
      <c r="U34" s="261"/>
      <c r="V34" s="261"/>
      <c r="W34" s="296"/>
      <c r="X34" s="296"/>
      <c r="Y34" s="296"/>
      <c r="Z34" s="296"/>
      <c r="AA34" s="267"/>
      <c r="AB34" s="261"/>
      <c r="AC34" s="261"/>
    </row>
    <row r="35" ht="19.5" customHeight="1" spans="1:29">
      <c r="A35" s="296"/>
      <c r="B35" s="297"/>
      <c r="C35" s="297"/>
      <c r="D35" s="297" t="str">
        <f>IF('INPUT PARAMETER'!C100='INPUT PARAMETER'!E100,"",'INPUT PARAMETER'!F100)</f>
        <v/>
      </c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61"/>
      <c r="Q35" s="261"/>
      <c r="R35" s="261"/>
      <c r="S35" s="261"/>
      <c r="T35" s="261"/>
      <c r="U35" s="261"/>
      <c r="V35" s="261"/>
      <c r="W35" s="296"/>
      <c r="X35" s="296"/>
      <c r="Y35" s="296"/>
      <c r="Z35" s="296"/>
      <c r="AA35" s="267"/>
      <c r="AB35" s="261"/>
      <c r="AC35" s="261"/>
    </row>
    <row r="36" ht="19.5" customHeight="1" spans="1:29">
      <c r="A36" s="296"/>
      <c r="B36" s="297" t="s">
        <v>183</v>
      </c>
      <c r="C36" s="297"/>
      <c r="D36" s="297" t="str">
        <f>CONCATENATE(": ",'INPUT PARAMETER'!C58)</f>
        <v>: Faqih Indransyah</v>
      </c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61"/>
      <c r="Q36" s="261"/>
      <c r="R36" s="261"/>
      <c r="S36" s="261"/>
      <c r="T36" s="261"/>
      <c r="U36" s="261"/>
      <c r="V36" s="261"/>
      <c r="W36" s="296"/>
      <c r="X36" s="296"/>
      <c r="Y36" s="296"/>
      <c r="Z36" s="296"/>
      <c r="AA36" s="267"/>
      <c r="AB36" s="261"/>
      <c r="AC36" s="261"/>
    </row>
    <row r="37" ht="19.5" customHeight="1" spans="1:29">
      <c r="A37" s="296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61"/>
      <c r="Q37" s="261"/>
      <c r="R37" s="261"/>
      <c r="S37" s="261"/>
      <c r="T37" s="261"/>
      <c r="U37" s="261"/>
      <c r="V37" s="261"/>
      <c r="W37" s="296"/>
      <c r="X37" s="296"/>
      <c r="Y37" s="296"/>
      <c r="Z37" s="296"/>
      <c r="AA37" s="267"/>
      <c r="AB37" s="261"/>
      <c r="AC37" s="261"/>
    </row>
    <row r="38" ht="19.5" customHeight="1" spans="1:29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61"/>
      <c r="Q38" s="261"/>
      <c r="R38" s="261"/>
      <c r="S38" s="261"/>
      <c r="T38" s="261"/>
      <c r="U38" s="261"/>
      <c r="V38" s="261"/>
      <c r="W38" s="296"/>
      <c r="X38" s="296"/>
      <c r="Y38" s="296"/>
      <c r="Z38" s="296"/>
      <c r="AA38" s="267"/>
      <c r="AB38" s="261"/>
      <c r="AC38" s="261"/>
    </row>
    <row r="39" ht="19.5" customHeight="1" spans="1:29">
      <c r="A39" s="296"/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61"/>
      <c r="Q39" s="261"/>
      <c r="R39" s="261"/>
      <c r="S39" s="261"/>
      <c r="T39" s="261"/>
      <c r="U39" s="261"/>
      <c r="V39" s="261"/>
      <c r="W39" s="296"/>
      <c r="X39" s="296"/>
      <c r="Y39" s="296"/>
      <c r="Z39" s="296"/>
      <c r="AA39" s="267"/>
      <c r="AB39" s="261"/>
      <c r="AC39" s="261"/>
    </row>
    <row r="40" ht="19.5" customHeight="1" spans="1:29">
      <c r="A40" s="296"/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61"/>
      <c r="Q40" s="261"/>
      <c r="R40" s="261"/>
      <c r="S40" s="261"/>
      <c r="T40" s="261"/>
      <c r="U40" s="261"/>
      <c r="V40" s="261"/>
      <c r="W40" s="296"/>
      <c r="X40" s="296"/>
      <c r="Y40" s="296"/>
      <c r="Z40" s="296"/>
      <c r="AA40" s="267"/>
      <c r="AB40" s="261"/>
      <c r="AC40" s="261"/>
    </row>
    <row r="41" ht="19.5" customHeight="1" spans="1:29">
      <c r="A41" s="296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61"/>
      <c r="Q41" s="261"/>
      <c r="R41" s="261"/>
      <c r="S41" s="261"/>
      <c r="T41" s="261"/>
      <c r="U41" s="261"/>
      <c r="V41" s="261"/>
      <c r="W41" s="296"/>
      <c r="X41" s="296"/>
      <c r="Y41" s="296"/>
      <c r="Z41" s="296"/>
      <c r="AA41" s="267"/>
      <c r="AB41" s="261"/>
      <c r="AC41" s="261"/>
    </row>
    <row r="42" ht="19.5" customHeight="1" spans="1:29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61"/>
      <c r="Q42" s="261"/>
      <c r="R42" s="261"/>
      <c r="S42" s="261"/>
      <c r="T42" s="261"/>
      <c r="U42" s="261"/>
      <c r="V42" s="261"/>
      <c r="W42" s="296"/>
      <c r="X42" s="296"/>
      <c r="Y42" s="296"/>
      <c r="Z42" s="296"/>
      <c r="AA42" s="267"/>
      <c r="AB42" s="261"/>
      <c r="AC42" s="261"/>
    </row>
    <row r="43" ht="19.5" customHeight="1" spans="1:29">
      <c r="A43" s="296"/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61"/>
      <c r="Q43" s="261"/>
      <c r="R43" s="261"/>
      <c r="S43" s="261"/>
      <c r="T43" s="261"/>
      <c r="U43" s="261"/>
      <c r="V43" s="261"/>
      <c r="W43" s="296"/>
      <c r="X43" s="296"/>
      <c r="Y43" s="296"/>
      <c r="Z43" s="296"/>
      <c r="AA43" s="267"/>
      <c r="AB43" s="261"/>
      <c r="AC43" s="261"/>
    </row>
    <row r="44" ht="19.5" customHeight="1" spans="1:29">
      <c r="A44" s="296"/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261"/>
      <c r="Q44" s="261"/>
      <c r="R44" s="261"/>
      <c r="S44" s="261"/>
      <c r="T44" s="261"/>
      <c r="U44" s="261"/>
      <c r="V44" s="261"/>
      <c r="W44" s="296"/>
      <c r="X44" s="296"/>
      <c r="Y44" s="296"/>
      <c r="Z44" s="296"/>
      <c r="AA44" s="267"/>
      <c r="AB44" s="261"/>
      <c r="AC44" s="261"/>
    </row>
    <row r="45" ht="19.5" customHeight="1" spans="1:29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61"/>
      <c r="Q45" s="261"/>
      <c r="R45" s="261"/>
      <c r="S45" s="261"/>
      <c r="T45" s="261"/>
      <c r="U45" s="261"/>
      <c r="V45" s="261"/>
      <c r="W45" s="296"/>
      <c r="X45" s="296"/>
      <c r="Y45" s="296"/>
      <c r="Z45" s="296"/>
      <c r="AA45" s="267"/>
      <c r="AB45" s="261"/>
      <c r="AC45" s="261"/>
    </row>
    <row r="46" ht="19.5" customHeight="1" spans="1:29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61"/>
      <c r="Q46" s="261"/>
      <c r="R46" s="261"/>
      <c r="S46" s="261"/>
      <c r="T46" s="261"/>
      <c r="U46" s="261"/>
      <c r="V46" s="261"/>
      <c r="W46" s="296"/>
      <c r="X46" s="296"/>
      <c r="Y46" s="296"/>
      <c r="Z46" s="296"/>
      <c r="AA46" s="267"/>
      <c r="AB46" s="261"/>
      <c r="AC46" s="261"/>
    </row>
    <row r="47" ht="19.5" customHeight="1" spans="1:29">
      <c r="A47" s="296"/>
      <c r="B47" s="296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61"/>
      <c r="Q47" s="261"/>
      <c r="R47" s="261"/>
      <c r="S47" s="261"/>
      <c r="T47" s="261"/>
      <c r="U47" s="261"/>
      <c r="V47" s="261"/>
      <c r="W47" s="296"/>
      <c r="X47" s="296"/>
      <c r="Y47" s="296"/>
      <c r="Z47" s="296"/>
      <c r="AA47" s="267"/>
      <c r="AB47" s="261"/>
      <c r="AC47" s="261"/>
    </row>
    <row r="48" ht="19.5" customHeight="1" spans="1:29">
      <c r="A48" s="296"/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61"/>
      <c r="Q48" s="261"/>
      <c r="R48" s="261"/>
      <c r="S48" s="261"/>
      <c r="T48" s="261"/>
      <c r="U48" s="261"/>
      <c r="V48" s="261"/>
      <c r="W48" s="296"/>
      <c r="X48" s="296"/>
      <c r="Y48" s="296"/>
      <c r="Z48" s="296"/>
      <c r="AA48" s="267"/>
      <c r="AB48" s="261"/>
      <c r="AC48" s="261"/>
    </row>
    <row r="49" ht="19.5" customHeight="1" spans="1:29">
      <c r="A49" s="296"/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61"/>
      <c r="Q49" s="261"/>
      <c r="R49" s="261"/>
      <c r="S49" s="261"/>
      <c r="T49" s="261"/>
      <c r="U49" s="261"/>
      <c r="V49" s="261"/>
      <c r="W49" s="296"/>
      <c r="X49" s="296"/>
      <c r="Y49" s="296"/>
      <c r="Z49" s="296"/>
      <c r="AA49" s="267"/>
      <c r="AB49" s="261"/>
      <c r="AC49" s="261"/>
    </row>
    <row r="50" ht="19.5" customHeight="1" spans="1:29">
      <c r="A50" s="296"/>
      <c r="B50" s="296"/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61"/>
      <c r="Q50" s="261"/>
      <c r="R50" s="261"/>
      <c r="S50" s="261"/>
      <c r="T50" s="261"/>
      <c r="U50" s="261"/>
      <c r="V50" s="261"/>
      <c r="W50" s="296"/>
      <c r="X50" s="296"/>
      <c r="Y50" s="296"/>
      <c r="Z50" s="296"/>
      <c r="AA50" s="267"/>
      <c r="AB50" s="261"/>
      <c r="AC50" s="261"/>
    </row>
    <row r="51" ht="19.5" customHeight="1" spans="1:29">
      <c r="A51" s="296"/>
      <c r="B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61"/>
      <c r="Q51" s="261"/>
      <c r="R51" s="261"/>
      <c r="S51" s="261"/>
      <c r="T51" s="261"/>
      <c r="U51" s="261"/>
      <c r="V51" s="261"/>
      <c r="W51" s="296"/>
      <c r="X51" s="296"/>
      <c r="Y51" s="296"/>
      <c r="Z51" s="296"/>
      <c r="AA51" s="267"/>
      <c r="AB51" s="261"/>
      <c r="AC51" s="261"/>
    </row>
    <row r="52" ht="19.5" customHeight="1" spans="1:29">
      <c r="A52" s="296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6"/>
      <c r="P52" s="261"/>
      <c r="Q52" s="261"/>
      <c r="R52" s="261"/>
      <c r="S52" s="261"/>
      <c r="T52" s="261"/>
      <c r="U52" s="261"/>
      <c r="V52" s="261"/>
      <c r="W52" s="296"/>
      <c r="X52" s="296"/>
      <c r="Y52" s="296"/>
      <c r="Z52" s="296"/>
      <c r="AA52" s="267"/>
      <c r="AB52" s="261"/>
      <c r="AC52" s="261"/>
    </row>
    <row r="53" ht="19.5" customHeight="1" spans="1:29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61"/>
      <c r="Q53" s="261"/>
      <c r="R53" s="261"/>
      <c r="S53" s="261"/>
      <c r="T53" s="261"/>
      <c r="U53" s="261"/>
      <c r="V53" s="261"/>
      <c r="W53" s="296"/>
      <c r="X53" s="296"/>
      <c r="Y53" s="296"/>
      <c r="Z53" s="296"/>
      <c r="AA53" s="267"/>
      <c r="AB53" s="261"/>
      <c r="AC53" s="261"/>
    </row>
    <row r="54" ht="19.5" customHeight="1" spans="1:29">
      <c r="A54" s="296"/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61"/>
      <c r="Q54" s="261"/>
      <c r="R54" s="261"/>
      <c r="S54" s="261"/>
      <c r="T54" s="261"/>
      <c r="U54" s="261"/>
      <c r="V54" s="261"/>
      <c r="W54" s="296"/>
      <c r="X54" s="296"/>
      <c r="Y54" s="296"/>
      <c r="Z54" s="296"/>
      <c r="AA54" s="267"/>
      <c r="AB54" s="261"/>
      <c r="AC54" s="261"/>
    </row>
    <row r="55" ht="19.5" customHeight="1" spans="1:29">
      <c r="A55" s="296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61"/>
      <c r="Q55" s="261"/>
      <c r="R55" s="261"/>
      <c r="S55" s="261"/>
      <c r="T55" s="261"/>
      <c r="U55" s="261"/>
      <c r="V55" s="261"/>
      <c r="W55" s="296"/>
      <c r="X55" s="296"/>
      <c r="Y55" s="296"/>
      <c r="Z55" s="296"/>
      <c r="AA55" s="267"/>
      <c r="AB55" s="261"/>
      <c r="AC55" s="261"/>
    </row>
    <row r="56" ht="19.5" customHeight="1" spans="1:29">
      <c r="A56" s="296"/>
      <c r="B56" s="296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61"/>
      <c r="Q56" s="261"/>
      <c r="R56" s="261"/>
      <c r="S56" s="261"/>
      <c r="T56" s="261"/>
      <c r="U56" s="261"/>
      <c r="V56" s="261"/>
      <c r="W56" s="296"/>
      <c r="X56" s="296"/>
      <c r="Y56" s="296"/>
      <c r="Z56" s="296"/>
      <c r="AA56" s="267"/>
      <c r="AB56" s="261"/>
      <c r="AC56" s="261"/>
    </row>
    <row r="57" ht="19.5" customHeight="1" spans="1:29">
      <c r="A57" s="296"/>
      <c r="B57" s="296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61"/>
      <c r="Q57" s="261"/>
      <c r="R57" s="261"/>
      <c r="S57" s="261"/>
      <c r="T57" s="261"/>
      <c r="U57" s="261"/>
      <c r="V57" s="261"/>
      <c r="W57" s="296"/>
      <c r="X57" s="296"/>
      <c r="Y57" s="296"/>
      <c r="Z57" s="296"/>
      <c r="AA57" s="267"/>
      <c r="AB57" s="261"/>
      <c r="AC57" s="261"/>
    </row>
    <row r="58" ht="19.5" customHeight="1" spans="1:29">
      <c r="A58" s="296"/>
      <c r="B58" s="296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61"/>
      <c r="Q58" s="261"/>
      <c r="R58" s="261"/>
      <c r="S58" s="261"/>
      <c r="T58" s="261"/>
      <c r="U58" s="261"/>
      <c r="V58" s="261"/>
      <c r="W58" s="296"/>
      <c r="X58" s="296"/>
      <c r="Y58" s="296"/>
      <c r="Z58" s="296"/>
      <c r="AA58" s="267"/>
      <c r="AB58" s="261"/>
      <c r="AC58" s="261"/>
    </row>
    <row r="59" ht="19.5" customHeight="1" spans="1:29">
      <c r="A59" s="296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61"/>
      <c r="Q59" s="261"/>
      <c r="R59" s="261"/>
      <c r="S59" s="261"/>
      <c r="T59" s="261"/>
      <c r="U59" s="261"/>
      <c r="V59" s="261"/>
      <c r="W59" s="296"/>
      <c r="X59" s="296"/>
      <c r="Y59" s="296"/>
      <c r="Z59" s="296"/>
      <c r="AA59" s="267"/>
      <c r="AB59" s="261"/>
      <c r="AC59" s="261"/>
    </row>
    <row r="60" ht="19.5" customHeight="1" spans="1:29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61"/>
      <c r="Q60" s="261"/>
      <c r="R60" s="261"/>
      <c r="S60" s="261"/>
      <c r="T60" s="261"/>
      <c r="U60" s="261"/>
      <c r="V60" s="261"/>
      <c r="W60" s="296"/>
      <c r="X60" s="296"/>
      <c r="Y60" s="296"/>
      <c r="Z60" s="296"/>
      <c r="AA60" s="267"/>
      <c r="AB60" s="261"/>
      <c r="AC60" s="261"/>
    </row>
    <row r="61" ht="19.5" customHeight="1" spans="1:29">
      <c r="A61" s="296"/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61"/>
      <c r="Q61" s="261"/>
      <c r="R61" s="261"/>
      <c r="S61" s="261"/>
      <c r="T61" s="261"/>
      <c r="U61" s="261"/>
      <c r="V61" s="261"/>
      <c r="W61" s="296"/>
      <c r="X61" s="296"/>
      <c r="Y61" s="296"/>
      <c r="Z61" s="296"/>
      <c r="AA61" s="267"/>
      <c r="AB61" s="261"/>
      <c r="AC61" s="261"/>
    </row>
    <row r="62" ht="19.5" customHeight="1" spans="1:29">
      <c r="A62" s="296"/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61"/>
      <c r="Q62" s="261"/>
      <c r="R62" s="261"/>
      <c r="S62" s="261"/>
      <c r="T62" s="261"/>
      <c r="U62" s="261"/>
      <c r="V62" s="261"/>
      <c r="W62" s="296"/>
      <c r="X62" s="296"/>
      <c r="Y62" s="296"/>
      <c r="Z62" s="296"/>
      <c r="AA62" s="267"/>
      <c r="AB62" s="261"/>
      <c r="AC62" s="261"/>
    </row>
    <row r="63" ht="19.5" customHeight="1" spans="1:29">
      <c r="A63" s="296"/>
      <c r="B63" s="296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61"/>
      <c r="Q63" s="261"/>
      <c r="R63" s="261"/>
      <c r="S63" s="261"/>
      <c r="T63" s="261"/>
      <c r="U63" s="261"/>
      <c r="V63" s="261"/>
      <c r="W63" s="296"/>
      <c r="X63" s="296"/>
      <c r="Y63" s="296"/>
      <c r="Z63" s="296"/>
      <c r="AA63" s="267"/>
      <c r="AB63" s="261"/>
      <c r="AC63" s="261"/>
    </row>
    <row r="64" ht="19.5" customHeight="1" spans="1:29">
      <c r="A64" s="296"/>
      <c r="B64" s="296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61"/>
      <c r="Q64" s="261"/>
      <c r="R64" s="261"/>
      <c r="S64" s="261"/>
      <c r="T64" s="261"/>
      <c r="U64" s="261"/>
      <c r="V64" s="261"/>
      <c r="W64" s="296"/>
      <c r="X64" s="296"/>
      <c r="Y64" s="296"/>
      <c r="Z64" s="296"/>
      <c r="AA64" s="267"/>
      <c r="AB64" s="261"/>
      <c r="AC64" s="261"/>
    </row>
    <row r="65" ht="19.5" customHeight="1" spans="1:29">
      <c r="A65" s="296"/>
      <c r="B65" s="296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61"/>
      <c r="Q65" s="261"/>
      <c r="R65" s="261"/>
      <c r="S65" s="261"/>
      <c r="T65" s="261"/>
      <c r="U65" s="261"/>
      <c r="V65" s="261"/>
      <c r="W65" s="296"/>
      <c r="X65" s="296"/>
      <c r="Y65" s="296"/>
      <c r="Z65" s="296"/>
      <c r="AA65" s="267"/>
      <c r="AB65" s="261"/>
      <c r="AC65" s="261"/>
    </row>
    <row r="66" ht="19.5" customHeight="1" spans="1:29">
      <c r="A66" s="296"/>
      <c r="B66" s="296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61"/>
      <c r="Q66" s="261"/>
      <c r="R66" s="261"/>
      <c r="S66" s="261"/>
      <c r="T66" s="261"/>
      <c r="U66" s="261"/>
      <c r="V66" s="261"/>
      <c r="W66" s="296"/>
      <c r="X66" s="296"/>
      <c r="Y66" s="296"/>
      <c r="Z66" s="296"/>
      <c r="AA66" s="267"/>
      <c r="AB66" s="261"/>
      <c r="AC66" s="261"/>
    </row>
    <row r="67" ht="19.5" customHeight="1" spans="1:29">
      <c r="A67" s="296"/>
      <c r="B67" s="296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61"/>
      <c r="Q67" s="261"/>
      <c r="R67" s="261"/>
      <c r="S67" s="261"/>
      <c r="T67" s="261"/>
      <c r="U67" s="261"/>
      <c r="V67" s="261"/>
      <c r="W67" s="296"/>
      <c r="X67" s="296"/>
      <c r="Y67" s="296"/>
      <c r="Z67" s="296"/>
      <c r="AA67" s="267"/>
      <c r="AB67" s="261"/>
      <c r="AC67" s="261"/>
    </row>
    <row r="68" ht="19.5" customHeight="1" spans="1:29">
      <c r="A68" s="296"/>
      <c r="B68" s="296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61"/>
      <c r="Q68" s="261"/>
      <c r="R68" s="261"/>
      <c r="S68" s="261"/>
      <c r="T68" s="261"/>
      <c r="U68" s="261"/>
      <c r="V68" s="261"/>
      <c r="W68" s="296"/>
      <c r="X68" s="296"/>
      <c r="Y68" s="296"/>
      <c r="Z68" s="296"/>
      <c r="AA68" s="267"/>
      <c r="AB68" s="261"/>
      <c r="AC68" s="261"/>
    </row>
    <row r="69" ht="19.5" customHeight="1" spans="1:29">
      <c r="A69" s="296"/>
      <c r="B69" s="296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61"/>
      <c r="Q69" s="261"/>
      <c r="R69" s="261"/>
      <c r="S69" s="261"/>
      <c r="T69" s="261"/>
      <c r="U69" s="261"/>
      <c r="V69" s="261"/>
      <c r="W69" s="296"/>
      <c r="X69" s="296"/>
      <c r="Y69" s="296"/>
      <c r="Z69" s="296"/>
      <c r="AA69" s="267"/>
      <c r="AB69" s="261"/>
      <c r="AC69" s="261"/>
    </row>
    <row r="70" ht="19.5" customHeight="1" spans="1:29">
      <c r="A70" s="296"/>
      <c r="B70" s="296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61"/>
      <c r="Q70" s="261"/>
      <c r="R70" s="261"/>
      <c r="S70" s="261"/>
      <c r="T70" s="261"/>
      <c r="U70" s="261"/>
      <c r="V70" s="261"/>
      <c r="W70" s="296"/>
      <c r="X70" s="296"/>
      <c r="Y70" s="296"/>
      <c r="Z70" s="296"/>
      <c r="AA70" s="267"/>
      <c r="AB70" s="261"/>
      <c r="AC70" s="261"/>
    </row>
    <row r="71" ht="19.5" customHeight="1" spans="1:29">
      <c r="A71" s="296"/>
      <c r="B71" s="296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6"/>
      <c r="P71" s="261"/>
      <c r="Q71" s="261"/>
      <c r="R71" s="261"/>
      <c r="S71" s="261"/>
      <c r="T71" s="261"/>
      <c r="U71" s="261"/>
      <c r="V71" s="261"/>
      <c r="W71" s="296"/>
      <c r="X71" s="296"/>
      <c r="Y71" s="296"/>
      <c r="Z71" s="296"/>
      <c r="AA71" s="267"/>
      <c r="AB71" s="261"/>
      <c r="AC71" s="261"/>
    </row>
    <row r="72" ht="19.5" customHeight="1" spans="1:29">
      <c r="A72" s="296"/>
      <c r="B72" s="296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6"/>
      <c r="P72" s="261"/>
      <c r="Q72" s="261"/>
      <c r="R72" s="261"/>
      <c r="S72" s="261"/>
      <c r="T72" s="261"/>
      <c r="U72" s="261"/>
      <c r="V72" s="261"/>
      <c r="W72" s="296"/>
      <c r="X72" s="296"/>
      <c r="Y72" s="296"/>
      <c r="Z72" s="296"/>
      <c r="AA72" s="267"/>
      <c r="AB72" s="261"/>
      <c r="AC72" s="261"/>
    </row>
    <row r="73" ht="19.5" customHeight="1" spans="1:29">
      <c r="A73" s="296"/>
      <c r="B73" s="296"/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6"/>
      <c r="P73" s="261"/>
      <c r="Q73" s="261"/>
      <c r="R73" s="261"/>
      <c r="S73" s="261"/>
      <c r="T73" s="261"/>
      <c r="U73" s="261"/>
      <c r="V73" s="261"/>
      <c r="W73" s="296"/>
      <c r="X73" s="296"/>
      <c r="Y73" s="296"/>
      <c r="Z73" s="296"/>
      <c r="AA73" s="267"/>
      <c r="AB73" s="261"/>
      <c r="AC73" s="261"/>
    </row>
    <row r="74" ht="19.5" customHeight="1" spans="1:29">
      <c r="A74" s="296"/>
      <c r="B74" s="296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61"/>
      <c r="Q74" s="261"/>
      <c r="R74" s="261"/>
      <c r="S74" s="261"/>
      <c r="T74" s="261"/>
      <c r="U74" s="261"/>
      <c r="V74" s="261"/>
      <c r="W74" s="296"/>
      <c r="X74" s="296"/>
      <c r="Y74" s="296"/>
      <c r="Z74" s="296"/>
      <c r="AA74" s="267"/>
      <c r="AB74" s="261"/>
      <c r="AC74" s="261"/>
    </row>
    <row r="75" ht="19.5" customHeight="1" spans="1:29">
      <c r="A75" s="296"/>
      <c r="B75" s="296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61"/>
      <c r="Q75" s="261"/>
      <c r="R75" s="261"/>
      <c r="S75" s="261"/>
      <c r="T75" s="261"/>
      <c r="U75" s="261"/>
      <c r="V75" s="261"/>
      <c r="W75" s="296"/>
      <c r="X75" s="296"/>
      <c r="Y75" s="296"/>
      <c r="Z75" s="296"/>
      <c r="AA75" s="267"/>
      <c r="AB75" s="261"/>
      <c r="AC75" s="261"/>
    </row>
    <row r="76" ht="19.5" customHeight="1" spans="1:29">
      <c r="A76" s="296"/>
      <c r="B76" s="296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61"/>
      <c r="Q76" s="261"/>
      <c r="R76" s="261"/>
      <c r="S76" s="261"/>
      <c r="T76" s="261"/>
      <c r="U76" s="261"/>
      <c r="V76" s="261"/>
      <c r="W76" s="296"/>
      <c r="X76" s="296"/>
      <c r="Y76" s="296"/>
      <c r="Z76" s="296"/>
      <c r="AA76" s="267"/>
      <c r="AB76" s="261"/>
      <c r="AC76" s="261"/>
    </row>
    <row r="77" ht="19.5" customHeight="1" spans="1:29">
      <c r="A77" s="296"/>
      <c r="B77" s="296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61"/>
      <c r="Q77" s="261"/>
      <c r="R77" s="261"/>
      <c r="S77" s="261"/>
      <c r="T77" s="261"/>
      <c r="U77" s="261"/>
      <c r="V77" s="261"/>
      <c r="W77" s="296"/>
      <c r="X77" s="296"/>
      <c r="Y77" s="296"/>
      <c r="Z77" s="296"/>
      <c r="AA77" s="267"/>
      <c r="AB77" s="261"/>
      <c r="AC77" s="261"/>
    </row>
    <row r="78" ht="19.5" customHeight="1" spans="1:29">
      <c r="A78" s="296"/>
      <c r="B78" s="296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61"/>
      <c r="Q78" s="261"/>
      <c r="R78" s="261"/>
      <c r="S78" s="261"/>
      <c r="T78" s="261"/>
      <c r="U78" s="261"/>
      <c r="V78" s="261"/>
      <c r="W78" s="296"/>
      <c r="X78" s="296"/>
      <c r="Y78" s="296"/>
      <c r="Z78" s="296"/>
      <c r="AA78" s="267"/>
      <c r="AB78" s="261"/>
      <c r="AC78" s="261"/>
    </row>
    <row r="79" ht="19.5" customHeight="1" spans="1:29">
      <c r="A79" s="296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61"/>
      <c r="Q79" s="261"/>
      <c r="R79" s="261"/>
      <c r="S79" s="261"/>
      <c r="T79" s="261"/>
      <c r="U79" s="261"/>
      <c r="V79" s="261"/>
      <c r="W79" s="296"/>
      <c r="X79" s="296"/>
      <c r="Y79" s="296"/>
      <c r="Z79" s="296"/>
      <c r="AA79" s="267"/>
      <c r="AB79" s="261"/>
      <c r="AC79" s="261"/>
    </row>
    <row r="80" ht="19.5" customHeight="1" spans="1:29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61"/>
      <c r="Q80" s="261"/>
      <c r="R80" s="261"/>
      <c r="S80" s="261"/>
      <c r="T80" s="261"/>
      <c r="U80" s="261"/>
      <c r="V80" s="261"/>
      <c r="W80" s="296"/>
      <c r="X80" s="296"/>
      <c r="Y80" s="296"/>
      <c r="Z80" s="296"/>
      <c r="AA80" s="267"/>
      <c r="AB80" s="261"/>
      <c r="AC80" s="261"/>
    </row>
    <row r="81" ht="19.5" customHeight="1" spans="1:29">
      <c r="A81" s="296"/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61"/>
      <c r="Q81" s="261"/>
      <c r="R81" s="261"/>
      <c r="S81" s="261"/>
      <c r="T81" s="261"/>
      <c r="U81" s="261"/>
      <c r="V81" s="261"/>
      <c r="W81" s="296"/>
      <c r="X81" s="296"/>
      <c r="Y81" s="296"/>
      <c r="Z81" s="296"/>
      <c r="AA81" s="267"/>
      <c r="AB81" s="261"/>
      <c r="AC81" s="261"/>
    </row>
    <row r="82" ht="19.5" customHeight="1" spans="1:29">
      <c r="A82" s="296"/>
      <c r="B82" s="296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61"/>
      <c r="Q82" s="261"/>
      <c r="R82" s="261"/>
      <c r="S82" s="261"/>
      <c r="T82" s="261"/>
      <c r="U82" s="261"/>
      <c r="V82" s="261"/>
      <c r="W82" s="296"/>
      <c r="X82" s="296"/>
      <c r="Y82" s="296"/>
      <c r="Z82" s="296"/>
      <c r="AA82" s="267"/>
      <c r="AB82" s="261"/>
      <c r="AC82" s="261"/>
    </row>
    <row r="83" ht="19.5" customHeight="1" spans="1:29">
      <c r="A83" s="296"/>
      <c r="B83" s="296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6"/>
      <c r="P83" s="261"/>
      <c r="Q83" s="261"/>
      <c r="R83" s="261"/>
      <c r="S83" s="261"/>
      <c r="T83" s="261"/>
      <c r="U83" s="261"/>
      <c r="V83" s="261"/>
      <c r="W83" s="296"/>
      <c r="X83" s="296"/>
      <c r="Y83" s="296"/>
      <c r="Z83" s="296"/>
      <c r="AA83" s="267"/>
      <c r="AB83" s="261"/>
      <c r="AC83" s="261"/>
    </row>
    <row r="84" ht="19.5" customHeight="1" spans="1:29">
      <c r="A84" s="296"/>
      <c r="B84" s="296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61"/>
      <c r="Q84" s="261"/>
      <c r="R84" s="261"/>
      <c r="S84" s="261"/>
      <c r="T84" s="261"/>
      <c r="U84" s="261"/>
      <c r="V84" s="261"/>
      <c r="W84" s="296"/>
      <c r="X84" s="296"/>
      <c r="Y84" s="296"/>
      <c r="Z84" s="296"/>
      <c r="AA84" s="267"/>
      <c r="AB84" s="261"/>
      <c r="AC84" s="261"/>
    </row>
    <row r="85" ht="19.5" customHeight="1" spans="1:29">
      <c r="A85" s="296"/>
      <c r="B85" s="296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6"/>
      <c r="P85" s="261"/>
      <c r="Q85" s="261"/>
      <c r="R85" s="261"/>
      <c r="S85" s="261"/>
      <c r="T85" s="261"/>
      <c r="U85" s="261"/>
      <c r="V85" s="261"/>
      <c r="W85" s="296"/>
      <c r="X85" s="296"/>
      <c r="Y85" s="296"/>
      <c r="Z85" s="296"/>
      <c r="AA85" s="267"/>
      <c r="AB85" s="261"/>
      <c r="AC85" s="261"/>
    </row>
    <row r="86" ht="19.5" customHeight="1" spans="1:29">
      <c r="A86" s="296"/>
      <c r="B86" s="296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61"/>
      <c r="Q86" s="261"/>
      <c r="R86" s="261"/>
      <c r="S86" s="261"/>
      <c r="T86" s="261"/>
      <c r="U86" s="261"/>
      <c r="V86" s="261"/>
      <c r="W86" s="296"/>
      <c r="X86" s="296"/>
      <c r="Y86" s="296"/>
      <c r="Z86" s="296"/>
      <c r="AA86" s="267"/>
      <c r="AB86" s="261"/>
      <c r="AC86" s="261"/>
    </row>
    <row r="87" ht="19.5" customHeight="1" spans="1:29">
      <c r="A87" s="296"/>
      <c r="B87" s="296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6"/>
      <c r="P87" s="261"/>
      <c r="Q87" s="261"/>
      <c r="R87" s="261"/>
      <c r="S87" s="261"/>
      <c r="T87" s="261"/>
      <c r="U87" s="261"/>
      <c r="V87" s="261"/>
      <c r="W87" s="296"/>
      <c r="X87" s="296"/>
      <c r="Y87" s="296"/>
      <c r="Z87" s="296"/>
      <c r="AA87" s="267"/>
      <c r="AB87" s="261"/>
      <c r="AC87" s="261"/>
    </row>
    <row r="88" ht="19.5" customHeight="1" spans="1:29">
      <c r="A88" s="296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61"/>
      <c r="Q88" s="261"/>
      <c r="R88" s="261"/>
      <c r="S88" s="261"/>
      <c r="T88" s="261"/>
      <c r="U88" s="261"/>
      <c r="V88" s="261"/>
      <c r="W88" s="296"/>
      <c r="X88" s="296"/>
      <c r="Y88" s="296"/>
      <c r="Z88" s="296"/>
      <c r="AA88" s="267"/>
      <c r="AB88" s="261"/>
      <c r="AC88" s="261"/>
    </row>
    <row r="89" ht="19.5" customHeight="1" spans="1:29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6"/>
      <c r="P89" s="261"/>
      <c r="Q89" s="261"/>
      <c r="R89" s="261"/>
      <c r="S89" s="261"/>
      <c r="T89" s="261"/>
      <c r="U89" s="261"/>
      <c r="V89" s="261"/>
      <c r="W89" s="296"/>
      <c r="X89" s="296"/>
      <c r="Y89" s="296"/>
      <c r="Z89" s="296"/>
      <c r="AA89" s="267"/>
      <c r="AB89" s="261"/>
      <c r="AC89" s="261"/>
    </row>
    <row r="90" ht="19.5" customHeight="1" spans="1:29">
      <c r="A90" s="296"/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61"/>
      <c r="Q90" s="261"/>
      <c r="R90" s="261"/>
      <c r="S90" s="261"/>
      <c r="T90" s="261"/>
      <c r="U90" s="261"/>
      <c r="V90" s="261"/>
      <c r="W90" s="296"/>
      <c r="X90" s="296"/>
      <c r="Y90" s="296"/>
      <c r="Z90" s="296"/>
      <c r="AA90" s="267"/>
      <c r="AB90" s="261"/>
      <c r="AC90" s="261"/>
    </row>
    <row r="91" ht="19.5" customHeight="1" spans="1:29">
      <c r="A91" s="296"/>
      <c r="B91" s="296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61"/>
      <c r="Q91" s="261"/>
      <c r="R91" s="261"/>
      <c r="S91" s="261"/>
      <c r="T91" s="261"/>
      <c r="U91" s="261"/>
      <c r="V91" s="261"/>
      <c r="W91" s="296"/>
      <c r="X91" s="296"/>
      <c r="Y91" s="296"/>
      <c r="Z91" s="296"/>
      <c r="AA91" s="267"/>
      <c r="AB91" s="261"/>
      <c r="AC91" s="261"/>
    </row>
    <row r="92" ht="19.5" customHeight="1" spans="1:29">
      <c r="A92" s="296"/>
      <c r="B92" s="296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61"/>
      <c r="Q92" s="261"/>
      <c r="R92" s="261"/>
      <c r="S92" s="261"/>
      <c r="T92" s="261"/>
      <c r="U92" s="261"/>
      <c r="V92" s="261"/>
      <c r="W92" s="296"/>
      <c r="X92" s="296"/>
      <c r="Y92" s="296"/>
      <c r="Z92" s="296"/>
      <c r="AA92" s="267"/>
      <c r="AB92" s="261"/>
      <c r="AC92" s="261"/>
    </row>
    <row r="93" ht="19.5" customHeight="1" spans="1:29">
      <c r="A93" s="296"/>
      <c r="B93" s="296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6"/>
      <c r="P93" s="261"/>
      <c r="Q93" s="261"/>
      <c r="R93" s="261"/>
      <c r="S93" s="261"/>
      <c r="T93" s="261"/>
      <c r="U93" s="261"/>
      <c r="V93" s="261"/>
      <c r="W93" s="296"/>
      <c r="X93" s="296"/>
      <c r="Y93" s="296"/>
      <c r="Z93" s="296"/>
      <c r="AA93" s="267"/>
      <c r="AB93" s="261"/>
      <c r="AC93" s="261"/>
    </row>
    <row r="94" ht="19.5" customHeight="1" spans="1:29">
      <c r="A94" s="296"/>
      <c r="B94" s="296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61"/>
      <c r="Q94" s="261"/>
      <c r="R94" s="261"/>
      <c r="S94" s="261"/>
      <c r="T94" s="261"/>
      <c r="U94" s="261"/>
      <c r="V94" s="261"/>
      <c r="W94" s="296"/>
      <c r="X94" s="296"/>
      <c r="Y94" s="296"/>
      <c r="Z94" s="296"/>
      <c r="AA94" s="267"/>
      <c r="AB94" s="261"/>
      <c r="AC94" s="261"/>
    </row>
    <row r="95" ht="19.5" customHeight="1" spans="1:29">
      <c r="A95" s="296"/>
      <c r="B95" s="296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6"/>
      <c r="P95" s="261"/>
      <c r="Q95" s="261"/>
      <c r="R95" s="261"/>
      <c r="S95" s="261"/>
      <c r="T95" s="261"/>
      <c r="U95" s="261"/>
      <c r="V95" s="261"/>
      <c r="W95" s="296"/>
      <c r="X95" s="296"/>
      <c r="Y95" s="296"/>
      <c r="Z95" s="296"/>
      <c r="AA95" s="267"/>
      <c r="AB95" s="261"/>
      <c r="AC95" s="261"/>
    </row>
    <row r="96" ht="19.5" customHeight="1" spans="1:29">
      <c r="A96" s="296"/>
      <c r="B96" s="296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61"/>
      <c r="Q96" s="261"/>
      <c r="R96" s="261"/>
      <c r="S96" s="261"/>
      <c r="T96" s="261"/>
      <c r="U96" s="261"/>
      <c r="V96" s="261"/>
      <c r="W96" s="296"/>
      <c r="X96" s="296"/>
      <c r="Y96" s="296"/>
      <c r="Z96" s="296"/>
      <c r="AA96" s="267"/>
      <c r="AB96" s="261"/>
      <c r="AC96" s="261"/>
    </row>
    <row r="97" ht="19.5" customHeight="1" spans="1:29">
      <c r="A97" s="296"/>
      <c r="B97" s="296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6"/>
      <c r="P97" s="261"/>
      <c r="Q97" s="261"/>
      <c r="R97" s="261"/>
      <c r="S97" s="261"/>
      <c r="T97" s="261"/>
      <c r="U97" s="261"/>
      <c r="V97" s="261"/>
      <c r="W97" s="296"/>
      <c r="X97" s="296"/>
      <c r="Y97" s="296"/>
      <c r="Z97" s="296"/>
      <c r="AA97" s="267"/>
      <c r="AB97" s="261"/>
      <c r="AC97" s="261"/>
    </row>
    <row r="98" ht="19.5" customHeight="1" spans="1:29">
      <c r="A98" s="296"/>
      <c r="B98" s="296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61"/>
      <c r="Q98" s="261"/>
      <c r="R98" s="261"/>
      <c r="S98" s="261"/>
      <c r="T98" s="261"/>
      <c r="U98" s="261"/>
      <c r="V98" s="261"/>
      <c r="W98" s="296"/>
      <c r="X98" s="296"/>
      <c r="Y98" s="296"/>
      <c r="Z98" s="296"/>
      <c r="AA98" s="267"/>
      <c r="AB98" s="261"/>
      <c r="AC98" s="261"/>
    </row>
    <row r="99" ht="19.5" customHeight="1" spans="1:29">
      <c r="A99" s="296"/>
      <c r="B99" s="296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6"/>
      <c r="P99" s="261"/>
      <c r="Q99" s="261"/>
      <c r="R99" s="261"/>
      <c r="S99" s="261"/>
      <c r="T99" s="261"/>
      <c r="U99" s="261"/>
      <c r="V99" s="261"/>
      <c r="W99" s="296"/>
      <c r="X99" s="296"/>
      <c r="Y99" s="296"/>
      <c r="Z99" s="296"/>
      <c r="AA99" s="267"/>
      <c r="AB99" s="261"/>
      <c r="AC99" s="261"/>
    </row>
    <row r="100" ht="19.5" customHeight="1" spans="1:29">
      <c r="A100" s="296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6"/>
      <c r="P100" s="261"/>
      <c r="Q100" s="261"/>
      <c r="R100" s="261"/>
      <c r="S100" s="261"/>
      <c r="T100" s="261"/>
      <c r="U100" s="261"/>
      <c r="V100" s="261"/>
      <c r="W100" s="296"/>
      <c r="X100" s="296"/>
      <c r="Y100" s="296"/>
      <c r="Z100" s="296"/>
      <c r="AA100" s="267"/>
      <c r="AB100" s="261"/>
      <c r="AC100" s="261"/>
    </row>
    <row r="101" ht="19.5" customHeight="1" spans="1:29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6"/>
      <c r="P101" s="261"/>
      <c r="Q101" s="261"/>
      <c r="R101" s="261"/>
      <c r="S101" s="261"/>
      <c r="T101" s="261"/>
      <c r="U101" s="261"/>
      <c r="V101" s="261"/>
      <c r="W101" s="296"/>
      <c r="X101" s="296"/>
      <c r="Y101" s="296"/>
      <c r="Z101" s="296"/>
      <c r="AA101" s="267"/>
      <c r="AB101" s="261"/>
      <c r="AC101" s="261"/>
    </row>
    <row r="102" ht="19.5" customHeight="1" spans="1:29">
      <c r="A102" s="296"/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61"/>
      <c r="Q102" s="261"/>
      <c r="R102" s="261"/>
      <c r="S102" s="261"/>
      <c r="T102" s="261"/>
      <c r="U102" s="261"/>
      <c r="V102" s="261"/>
      <c r="W102" s="296"/>
      <c r="X102" s="296"/>
      <c r="Y102" s="296"/>
      <c r="Z102" s="296"/>
      <c r="AA102" s="267"/>
      <c r="AB102" s="261"/>
      <c r="AC102" s="261"/>
    </row>
    <row r="103" ht="19.5" customHeight="1" spans="1:29">
      <c r="A103" s="296"/>
      <c r="B103" s="296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6"/>
      <c r="P103" s="261"/>
      <c r="Q103" s="261"/>
      <c r="R103" s="261"/>
      <c r="S103" s="261"/>
      <c r="T103" s="261"/>
      <c r="U103" s="261"/>
      <c r="V103" s="261"/>
      <c r="W103" s="296"/>
      <c r="X103" s="296"/>
      <c r="Y103" s="296"/>
      <c r="Z103" s="296"/>
      <c r="AA103" s="267"/>
      <c r="AB103" s="261"/>
      <c r="AC103" s="261"/>
    </row>
    <row r="104" ht="19.5" customHeight="1" spans="1:29">
      <c r="A104" s="296"/>
      <c r="B104" s="296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61"/>
      <c r="Q104" s="261"/>
      <c r="R104" s="261"/>
      <c r="S104" s="261"/>
      <c r="T104" s="261"/>
      <c r="U104" s="261"/>
      <c r="V104" s="261"/>
      <c r="W104" s="296"/>
      <c r="X104" s="296"/>
      <c r="Y104" s="296"/>
      <c r="Z104" s="296"/>
      <c r="AA104" s="267"/>
      <c r="AB104" s="261"/>
      <c r="AC104" s="261"/>
    </row>
    <row r="105" ht="19.5" customHeight="1" spans="1:29">
      <c r="A105" s="296"/>
      <c r="B105" s="296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  <c r="P105" s="261"/>
      <c r="Q105" s="261"/>
      <c r="R105" s="261"/>
      <c r="S105" s="261"/>
      <c r="T105" s="261"/>
      <c r="U105" s="261"/>
      <c r="V105" s="261"/>
      <c r="W105" s="296"/>
      <c r="X105" s="296"/>
      <c r="Y105" s="296"/>
      <c r="Z105" s="296"/>
      <c r="AA105" s="267"/>
      <c r="AB105" s="261"/>
      <c r="AC105" s="261"/>
    </row>
    <row r="106" ht="19.5" customHeight="1" spans="1:29">
      <c r="A106" s="296"/>
      <c r="B106" s="296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61"/>
      <c r="Q106" s="261"/>
      <c r="R106" s="261"/>
      <c r="S106" s="261"/>
      <c r="T106" s="261"/>
      <c r="U106" s="261"/>
      <c r="V106" s="261"/>
      <c r="W106" s="296"/>
      <c r="X106" s="296"/>
      <c r="Y106" s="296"/>
      <c r="Z106" s="296"/>
      <c r="AA106" s="267"/>
      <c r="AB106" s="261"/>
      <c r="AC106" s="261"/>
    </row>
    <row r="107" ht="19.5" customHeight="1" spans="1:29">
      <c r="A107" s="296"/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61"/>
      <c r="Q107" s="261"/>
      <c r="R107" s="261"/>
      <c r="S107" s="261"/>
      <c r="T107" s="261"/>
      <c r="U107" s="261"/>
      <c r="V107" s="261"/>
      <c r="W107" s="296"/>
      <c r="X107" s="296"/>
      <c r="Y107" s="296"/>
      <c r="Z107" s="296"/>
      <c r="AA107" s="267"/>
      <c r="AB107" s="261"/>
      <c r="AC107" s="261"/>
    </row>
    <row r="108" ht="19.5" customHeight="1" spans="1:29">
      <c r="A108" s="296"/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61"/>
      <c r="Q108" s="261"/>
      <c r="R108" s="261"/>
      <c r="S108" s="261"/>
      <c r="T108" s="261"/>
      <c r="U108" s="261"/>
      <c r="V108" s="261"/>
      <c r="W108" s="296"/>
      <c r="X108" s="296"/>
      <c r="Y108" s="296"/>
      <c r="Z108" s="296"/>
      <c r="AA108" s="267"/>
      <c r="AB108" s="261"/>
      <c r="AC108" s="261"/>
    </row>
    <row r="109" ht="19.5" customHeight="1" spans="1:29">
      <c r="A109" s="296"/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  <c r="P109" s="261"/>
      <c r="Q109" s="261"/>
      <c r="R109" s="261"/>
      <c r="S109" s="261"/>
      <c r="T109" s="261"/>
      <c r="U109" s="261"/>
      <c r="V109" s="261"/>
      <c r="W109" s="296"/>
      <c r="X109" s="296"/>
      <c r="Y109" s="296"/>
      <c r="Z109" s="296"/>
      <c r="AA109" s="267"/>
      <c r="AB109" s="261"/>
      <c r="AC109" s="261"/>
    </row>
    <row r="110" ht="19.5" customHeight="1" spans="1:29">
      <c r="A110" s="296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61"/>
      <c r="Q110" s="261"/>
      <c r="R110" s="261"/>
      <c r="S110" s="261"/>
      <c r="T110" s="261"/>
      <c r="U110" s="261"/>
      <c r="V110" s="261"/>
      <c r="W110" s="296"/>
      <c r="X110" s="296"/>
      <c r="Y110" s="296"/>
      <c r="Z110" s="296"/>
      <c r="AA110" s="267"/>
      <c r="AB110" s="261"/>
      <c r="AC110" s="261"/>
    </row>
    <row r="111" ht="19.5" customHeight="1" spans="1:29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  <c r="P111" s="261"/>
      <c r="Q111" s="261"/>
      <c r="R111" s="261"/>
      <c r="S111" s="261"/>
      <c r="T111" s="261"/>
      <c r="U111" s="261"/>
      <c r="V111" s="261"/>
      <c r="W111" s="296"/>
      <c r="X111" s="296"/>
      <c r="Y111" s="296"/>
      <c r="Z111" s="296"/>
      <c r="AA111" s="267"/>
      <c r="AB111" s="261"/>
      <c r="AC111" s="261"/>
    </row>
    <row r="112" ht="19.5" customHeight="1" spans="1:29">
      <c r="A112" s="296"/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61"/>
      <c r="Q112" s="261"/>
      <c r="R112" s="261"/>
      <c r="S112" s="261"/>
      <c r="T112" s="261"/>
      <c r="U112" s="261"/>
      <c r="V112" s="261"/>
      <c r="W112" s="296"/>
      <c r="X112" s="296"/>
      <c r="Y112" s="296"/>
      <c r="Z112" s="296"/>
      <c r="AA112" s="267"/>
      <c r="AB112" s="261"/>
      <c r="AC112" s="261"/>
    </row>
    <row r="113" ht="19.5" customHeight="1" spans="1:29">
      <c r="A113" s="296"/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  <c r="P113" s="261"/>
      <c r="Q113" s="261"/>
      <c r="R113" s="261"/>
      <c r="S113" s="261"/>
      <c r="T113" s="261"/>
      <c r="U113" s="261"/>
      <c r="V113" s="261"/>
      <c r="W113" s="296"/>
      <c r="X113" s="296"/>
      <c r="Y113" s="296"/>
      <c r="Z113" s="296"/>
      <c r="AA113" s="267"/>
      <c r="AB113" s="261"/>
      <c r="AC113" s="261"/>
    </row>
    <row r="114" ht="19.5" customHeight="1" spans="1:29">
      <c r="A114" s="296"/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  <c r="P114" s="261"/>
      <c r="Q114" s="261"/>
      <c r="R114" s="261"/>
      <c r="S114" s="261"/>
      <c r="T114" s="261"/>
      <c r="U114" s="261"/>
      <c r="V114" s="261"/>
      <c r="W114" s="296"/>
      <c r="X114" s="296"/>
      <c r="Y114" s="296"/>
      <c r="Z114" s="296"/>
      <c r="AA114" s="267"/>
      <c r="AB114" s="261"/>
      <c r="AC114" s="261"/>
    </row>
    <row r="115" ht="19.5" customHeight="1" spans="1:29">
      <c r="A115" s="296"/>
      <c r="B115" s="296"/>
      <c r="C115" s="296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  <c r="P115" s="261"/>
      <c r="Q115" s="261"/>
      <c r="R115" s="261"/>
      <c r="S115" s="261"/>
      <c r="T115" s="261"/>
      <c r="U115" s="261"/>
      <c r="V115" s="261"/>
      <c r="W115" s="296"/>
      <c r="X115" s="296"/>
      <c r="Y115" s="296"/>
      <c r="Z115" s="296"/>
      <c r="AA115" s="267"/>
      <c r="AB115" s="261"/>
      <c r="AC115" s="261"/>
    </row>
    <row r="116" ht="19.5" customHeight="1" spans="1:29">
      <c r="A116" s="296"/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  <c r="P116" s="261"/>
      <c r="Q116" s="261"/>
      <c r="R116" s="261"/>
      <c r="S116" s="261"/>
      <c r="T116" s="261"/>
      <c r="U116" s="261"/>
      <c r="V116" s="261"/>
      <c r="W116" s="296"/>
      <c r="X116" s="296"/>
      <c r="Y116" s="296"/>
      <c r="Z116" s="296"/>
      <c r="AA116" s="267"/>
      <c r="AB116" s="261"/>
      <c r="AC116" s="261"/>
    </row>
    <row r="117" ht="19.5" customHeight="1" spans="1:29">
      <c r="A117" s="296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  <c r="P117" s="261"/>
      <c r="Q117" s="261"/>
      <c r="R117" s="261"/>
      <c r="S117" s="261"/>
      <c r="T117" s="261"/>
      <c r="U117" s="261"/>
      <c r="V117" s="261"/>
      <c r="W117" s="296"/>
      <c r="X117" s="296"/>
      <c r="Y117" s="296"/>
      <c r="Z117" s="296"/>
      <c r="AA117" s="267"/>
      <c r="AB117" s="261"/>
      <c r="AC117" s="261"/>
    </row>
    <row r="118" ht="19.5" customHeight="1" spans="1:29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  <c r="P118" s="261"/>
      <c r="Q118" s="261"/>
      <c r="R118" s="261"/>
      <c r="S118" s="261"/>
      <c r="T118" s="261"/>
      <c r="U118" s="261"/>
      <c r="V118" s="261"/>
      <c r="W118" s="296"/>
      <c r="X118" s="296"/>
      <c r="Y118" s="296"/>
      <c r="Z118" s="296"/>
      <c r="AA118" s="267"/>
      <c r="AB118" s="261"/>
      <c r="AC118" s="261"/>
    </row>
    <row r="119" ht="19.5" customHeight="1" spans="1:29">
      <c r="A119" s="296"/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61"/>
      <c r="Q119" s="261"/>
      <c r="R119" s="261"/>
      <c r="S119" s="261"/>
      <c r="T119" s="261"/>
      <c r="U119" s="261"/>
      <c r="V119" s="261"/>
      <c r="W119" s="296"/>
      <c r="X119" s="296"/>
      <c r="Y119" s="296"/>
      <c r="Z119" s="296"/>
      <c r="AA119" s="267"/>
      <c r="AB119" s="261"/>
      <c r="AC119" s="261"/>
    </row>
    <row r="120" ht="19.5" customHeight="1" spans="1:29">
      <c r="A120" s="296"/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61"/>
      <c r="Q120" s="261"/>
      <c r="R120" s="261"/>
      <c r="S120" s="261"/>
      <c r="T120" s="261"/>
      <c r="U120" s="261"/>
      <c r="V120" s="261"/>
      <c r="W120" s="296"/>
      <c r="X120" s="296"/>
      <c r="Y120" s="296"/>
      <c r="Z120" s="296"/>
      <c r="AA120" s="267"/>
      <c r="AB120" s="261"/>
      <c r="AC120" s="261"/>
    </row>
    <row r="121" ht="19.5" customHeight="1" spans="1:29">
      <c r="A121" s="296"/>
      <c r="B121" s="296"/>
      <c r="C121" s="296"/>
      <c r="D121" s="296"/>
      <c r="E121" s="296"/>
      <c r="F121" s="296"/>
      <c r="G121" s="296"/>
      <c r="H121" s="296"/>
      <c r="I121" s="296"/>
      <c r="J121" s="296"/>
      <c r="K121" s="296"/>
      <c r="L121" s="296"/>
      <c r="M121" s="296"/>
      <c r="N121" s="296"/>
      <c r="O121" s="296"/>
      <c r="P121" s="261"/>
      <c r="Q121" s="261"/>
      <c r="R121" s="261"/>
      <c r="S121" s="261"/>
      <c r="T121" s="261"/>
      <c r="U121" s="261"/>
      <c r="V121" s="261"/>
      <c r="W121" s="296"/>
      <c r="X121" s="296"/>
      <c r="Y121" s="296"/>
      <c r="Z121" s="296"/>
      <c r="AA121" s="267"/>
      <c r="AB121" s="261"/>
      <c r="AC121" s="261"/>
    </row>
    <row r="122" ht="19.5" customHeight="1" spans="1:29">
      <c r="A122" s="296"/>
      <c r="B122" s="296"/>
      <c r="C122" s="296"/>
      <c r="D122" s="296"/>
      <c r="E122" s="296"/>
      <c r="F122" s="296"/>
      <c r="G122" s="296"/>
      <c r="H122" s="296"/>
      <c r="I122" s="296"/>
      <c r="J122" s="296"/>
      <c r="K122" s="296"/>
      <c r="L122" s="296"/>
      <c r="M122" s="296"/>
      <c r="N122" s="296"/>
      <c r="O122" s="296"/>
      <c r="P122" s="261"/>
      <c r="Q122" s="261"/>
      <c r="R122" s="261"/>
      <c r="S122" s="261"/>
      <c r="T122" s="261"/>
      <c r="U122" s="261"/>
      <c r="V122" s="261"/>
      <c r="W122" s="296"/>
      <c r="X122" s="296"/>
      <c r="Y122" s="296"/>
      <c r="Z122" s="296"/>
      <c r="AA122" s="267"/>
      <c r="AB122" s="261"/>
      <c r="AC122" s="261"/>
    </row>
    <row r="123" ht="19.5" customHeight="1" spans="1:29">
      <c r="A123" s="296"/>
      <c r="B123" s="296"/>
      <c r="C123" s="296"/>
      <c r="D123" s="296"/>
      <c r="E123" s="296"/>
      <c r="F123" s="296"/>
      <c r="G123" s="296"/>
      <c r="H123" s="296"/>
      <c r="I123" s="296"/>
      <c r="J123" s="296"/>
      <c r="K123" s="296"/>
      <c r="L123" s="296"/>
      <c r="M123" s="296"/>
      <c r="N123" s="296"/>
      <c r="O123" s="296"/>
      <c r="P123" s="261"/>
      <c r="Q123" s="261"/>
      <c r="R123" s="261"/>
      <c r="S123" s="261"/>
      <c r="T123" s="261"/>
      <c r="U123" s="261"/>
      <c r="V123" s="261"/>
      <c r="W123" s="296"/>
      <c r="X123" s="296"/>
      <c r="Y123" s="296"/>
      <c r="Z123" s="296"/>
      <c r="AA123" s="267"/>
      <c r="AB123" s="261"/>
      <c r="AC123" s="261"/>
    </row>
    <row r="124" ht="19.5" customHeight="1" spans="1:29">
      <c r="A124" s="296"/>
      <c r="B124" s="296"/>
      <c r="C124" s="296"/>
      <c r="D124" s="296"/>
      <c r="E124" s="296"/>
      <c r="F124" s="296"/>
      <c r="G124" s="296"/>
      <c r="H124" s="296"/>
      <c r="I124" s="296"/>
      <c r="J124" s="296"/>
      <c r="K124" s="296"/>
      <c r="L124" s="296"/>
      <c r="M124" s="296"/>
      <c r="N124" s="296"/>
      <c r="O124" s="296"/>
      <c r="P124" s="261"/>
      <c r="Q124" s="261"/>
      <c r="R124" s="261"/>
      <c r="S124" s="261"/>
      <c r="T124" s="261"/>
      <c r="U124" s="261"/>
      <c r="V124" s="261"/>
      <c r="W124" s="296"/>
      <c r="X124" s="296"/>
      <c r="Y124" s="296"/>
      <c r="Z124" s="296"/>
      <c r="AA124" s="267"/>
      <c r="AB124" s="261"/>
      <c r="AC124" s="261"/>
    </row>
    <row r="125" ht="19.5" customHeight="1" spans="1:29">
      <c r="A125" s="296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296"/>
      <c r="M125" s="296"/>
      <c r="N125" s="296"/>
      <c r="O125" s="296"/>
      <c r="P125" s="261"/>
      <c r="Q125" s="261"/>
      <c r="R125" s="261"/>
      <c r="S125" s="261"/>
      <c r="T125" s="261"/>
      <c r="U125" s="261"/>
      <c r="V125" s="261"/>
      <c r="W125" s="296"/>
      <c r="X125" s="296"/>
      <c r="Y125" s="296"/>
      <c r="Z125" s="296"/>
      <c r="AA125" s="267"/>
      <c r="AB125" s="261"/>
      <c r="AC125" s="261"/>
    </row>
    <row r="126" ht="19.5" customHeight="1" spans="1:29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296"/>
      <c r="M126" s="296"/>
      <c r="N126" s="296"/>
      <c r="O126" s="296"/>
      <c r="P126" s="261"/>
      <c r="Q126" s="261"/>
      <c r="R126" s="261"/>
      <c r="S126" s="261"/>
      <c r="T126" s="261"/>
      <c r="U126" s="261"/>
      <c r="V126" s="261"/>
      <c r="W126" s="296"/>
      <c r="X126" s="296"/>
      <c r="Y126" s="296"/>
      <c r="Z126" s="296"/>
      <c r="AA126" s="267"/>
      <c r="AB126" s="261"/>
      <c r="AC126" s="261"/>
    </row>
    <row r="127" ht="19.5" customHeight="1" spans="1:29">
      <c r="A127" s="296"/>
      <c r="B127" s="296"/>
      <c r="C127" s="296"/>
      <c r="D127" s="296"/>
      <c r="E127" s="296"/>
      <c r="F127" s="296"/>
      <c r="G127" s="296"/>
      <c r="H127" s="296"/>
      <c r="I127" s="296"/>
      <c r="J127" s="296"/>
      <c r="K127" s="296"/>
      <c r="L127" s="296"/>
      <c r="M127" s="296"/>
      <c r="N127" s="296"/>
      <c r="O127" s="296"/>
      <c r="P127" s="261"/>
      <c r="Q127" s="261"/>
      <c r="R127" s="261"/>
      <c r="S127" s="261"/>
      <c r="T127" s="261"/>
      <c r="U127" s="261"/>
      <c r="V127" s="261"/>
      <c r="W127" s="296"/>
      <c r="X127" s="296"/>
      <c r="Y127" s="296"/>
      <c r="Z127" s="296"/>
      <c r="AA127" s="267"/>
      <c r="AB127" s="261"/>
      <c r="AC127" s="261"/>
    </row>
    <row r="128" ht="19.5" customHeight="1" spans="1:29">
      <c r="A128" s="296"/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61"/>
      <c r="Q128" s="261"/>
      <c r="R128" s="261"/>
      <c r="S128" s="261"/>
      <c r="T128" s="261"/>
      <c r="U128" s="261"/>
      <c r="V128" s="261"/>
      <c r="W128" s="296"/>
      <c r="X128" s="296"/>
      <c r="Y128" s="296"/>
      <c r="Z128" s="296"/>
      <c r="AA128" s="267"/>
      <c r="AB128" s="261"/>
      <c r="AC128" s="261"/>
    </row>
    <row r="129" ht="19.5" customHeight="1" spans="1:29">
      <c r="A129" s="296"/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61"/>
      <c r="Q129" s="261"/>
      <c r="R129" s="261"/>
      <c r="S129" s="261"/>
      <c r="T129" s="261"/>
      <c r="U129" s="261"/>
      <c r="V129" s="261"/>
      <c r="W129" s="296"/>
      <c r="X129" s="296"/>
      <c r="Y129" s="296"/>
      <c r="Z129" s="296"/>
      <c r="AA129" s="267"/>
      <c r="AB129" s="261"/>
      <c r="AC129" s="261"/>
    </row>
    <row r="130" ht="19.5" customHeight="1" spans="1:29">
      <c r="A130" s="296"/>
      <c r="B130" s="296"/>
      <c r="C130" s="296"/>
      <c r="D130" s="296"/>
      <c r="E130" s="296"/>
      <c r="F130" s="296"/>
      <c r="G130" s="296"/>
      <c r="H130" s="296"/>
      <c r="I130" s="296"/>
      <c r="J130" s="296"/>
      <c r="K130" s="296"/>
      <c r="L130" s="296"/>
      <c r="M130" s="296"/>
      <c r="N130" s="296"/>
      <c r="O130" s="296"/>
      <c r="P130" s="261"/>
      <c r="Q130" s="261"/>
      <c r="R130" s="261"/>
      <c r="S130" s="261"/>
      <c r="T130" s="261"/>
      <c r="U130" s="261"/>
      <c r="V130" s="261"/>
      <c r="W130" s="296"/>
      <c r="X130" s="296"/>
      <c r="Y130" s="296"/>
      <c r="Z130" s="296"/>
      <c r="AA130" s="267"/>
      <c r="AB130" s="261"/>
      <c r="AC130" s="261"/>
    </row>
    <row r="131" ht="19.5" customHeight="1" spans="1:29">
      <c r="A131" s="296"/>
      <c r="B131" s="296"/>
      <c r="C131" s="296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61"/>
      <c r="Q131" s="261"/>
      <c r="R131" s="261"/>
      <c r="S131" s="261"/>
      <c r="T131" s="261"/>
      <c r="U131" s="261"/>
      <c r="V131" s="261"/>
      <c r="W131" s="296"/>
      <c r="X131" s="296"/>
      <c r="Y131" s="296"/>
      <c r="Z131" s="296"/>
      <c r="AA131" s="267"/>
      <c r="AB131" s="261"/>
      <c r="AC131" s="261"/>
    </row>
    <row r="132" ht="19.5" customHeight="1" spans="1:29">
      <c r="A132" s="296"/>
      <c r="B132" s="296"/>
      <c r="C132" s="296"/>
      <c r="D132" s="296"/>
      <c r="E132" s="296"/>
      <c r="F132" s="296"/>
      <c r="G132" s="296"/>
      <c r="H132" s="296"/>
      <c r="I132" s="296"/>
      <c r="J132" s="296"/>
      <c r="K132" s="296"/>
      <c r="L132" s="296"/>
      <c r="M132" s="296"/>
      <c r="N132" s="296"/>
      <c r="O132" s="296"/>
      <c r="P132" s="261"/>
      <c r="Q132" s="261"/>
      <c r="R132" s="261"/>
      <c r="S132" s="261"/>
      <c r="T132" s="261"/>
      <c r="U132" s="261"/>
      <c r="V132" s="261"/>
      <c r="W132" s="296"/>
      <c r="X132" s="296"/>
      <c r="Y132" s="296"/>
      <c r="Z132" s="296"/>
      <c r="AA132" s="267"/>
      <c r="AB132" s="261"/>
      <c r="AC132" s="261"/>
    </row>
    <row r="133" ht="19.5" customHeight="1" spans="1:29">
      <c r="A133" s="296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296"/>
      <c r="M133" s="296"/>
      <c r="N133" s="296"/>
      <c r="O133" s="296"/>
      <c r="P133" s="261"/>
      <c r="Q133" s="261"/>
      <c r="R133" s="261"/>
      <c r="S133" s="261"/>
      <c r="T133" s="261"/>
      <c r="U133" s="261"/>
      <c r="V133" s="261"/>
      <c r="W133" s="296"/>
      <c r="X133" s="296"/>
      <c r="Y133" s="296"/>
      <c r="Z133" s="296"/>
      <c r="AA133" s="267"/>
      <c r="AB133" s="261"/>
      <c r="AC133" s="261"/>
    </row>
    <row r="134" ht="19.5" customHeight="1" spans="1:29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296"/>
      <c r="M134" s="296"/>
      <c r="N134" s="296"/>
      <c r="O134" s="296"/>
      <c r="P134" s="261"/>
      <c r="Q134" s="261"/>
      <c r="R134" s="261"/>
      <c r="S134" s="261"/>
      <c r="T134" s="261"/>
      <c r="U134" s="261"/>
      <c r="V134" s="261"/>
      <c r="W134" s="296"/>
      <c r="X134" s="296"/>
      <c r="Y134" s="296"/>
      <c r="Z134" s="296"/>
      <c r="AA134" s="267"/>
      <c r="AB134" s="261"/>
      <c r="AC134" s="261"/>
    </row>
    <row r="135" ht="19.5" customHeight="1" spans="1:29">
      <c r="A135" s="296"/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61"/>
      <c r="Q135" s="261"/>
      <c r="R135" s="261"/>
      <c r="S135" s="261"/>
      <c r="T135" s="261"/>
      <c r="U135" s="261"/>
      <c r="V135" s="261"/>
      <c r="W135" s="296"/>
      <c r="X135" s="296"/>
      <c r="Y135" s="296"/>
      <c r="Z135" s="296"/>
      <c r="AA135" s="267"/>
      <c r="AB135" s="261"/>
      <c r="AC135" s="261"/>
    </row>
    <row r="136" ht="19.5" customHeight="1" spans="1:29">
      <c r="A136" s="296"/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61"/>
      <c r="Q136" s="261"/>
      <c r="R136" s="261"/>
      <c r="S136" s="261"/>
      <c r="T136" s="261"/>
      <c r="U136" s="261"/>
      <c r="V136" s="261"/>
      <c r="W136" s="296"/>
      <c r="X136" s="296"/>
      <c r="Y136" s="296"/>
      <c r="Z136" s="296"/>
      <c r="AA136" s="267"/>
      <c r="AB136" s="261"/>
      <c r="AC136" s="261"/>
    </row>
    <row r="137" ht="19.5" customHeight="1" spans="1:29">
      <c r="A137" s="296"/>
      <c r="B137" s="296"/>
      <c r="C137" s="296"/>
      <c r="D137" s="296"/>
      <c r="E137" s="296"/>
      <c r="F137" s="296"/>
      <c r="G137" s="296"/>
      <c r="H137" s="296"/>
      <c r="I137" s="296"/>
      <c r="J137" s="296"/>
      <c r="K137" s="296"/>
      <c r="L137" s="296"/>
      <c r="M137" s="296"/>
      <c r="N137" s="296"/>
      <c r="O137" s="296"/>
      <c r="P137" s="261"/>
      <c r="Q137" s="261"/>
      <c r="R137" s="261"/>
      <c r="S137" s="261"/>
      <c r="T137" s="261"/>
      <c r="U137" s="261"/>
      <c r="V137" s="261"/>
      <c r="W137" s="296"/>
      <c r="X137" s="296"/>
      <c r="Y137" s="296"/>
      <c r="Z137" s="296"/>
      <c r="AA137" s="267"/>
      <c r="AB137" s="261"/>
      <c r="AC137" s="261"/>
    </row>
    <row r="138" ht="19.5" customHeight="1" spans="1:29">
      <c r="A138" s="296"/>
      <c r="B138" s="296"/>
      <c r="C138" s="296"/>
      <c r="D138" s="296"/>
      <c r="E138" s="296"/>
      <c r="F138" s="296"/>
      <c r="G138" s="296"/>
      <c r="H138" s="296"/>
      <c r="I138" s="296"/>
      <c r="J138" s="296"/>
      <c r="K138" s="296"/>
      <c r="L138" s="296"/>
      <c r="M138" s="296"/>
      <c r="N138" s="296"/>
      <c r="O138" s="296"/>
      <c r="P138" s="261"/>
      <c r="Q138" s="261"/>
      <c r="R138" s="261"/>
      <c r="S138" s="261"/>
      <c r="T138" s="261"/>
      <c r="U138" s="261"/>
      <c r="V138" s="261"/>
      <c r="W138" s="296"/>
      <c r="X138" s="296"/>
      <c r="Y138" s="296"/>
      <c r="Z138" s="296"/>
      <c r="AA138" s="267"/>
      <c r="AB138" s="261"/>
      <c r="AC138" s="261"/>
    </row>
    <row r="139" ht="19.5" customHeight="1" spans="1:29">
      <c r="A139" s="296"/>
      <c r="B139" s="296"/>
      <c r="C139" s="296"/>
      <c r="D139" s="296"/>
      <c r="E139" s="296"/>
      <c r="F139" s="296"/>
      <c r="G139" s="296"/>
      <c r="H139" s="296"/>
      <c r="I139" s="296"/>
      <c r="J139" s="296"/>
      <c r="K139" s="296"/>
      <c r="L139" s="296"/>
      <c r="M139" s="296"/>
      <c r="N139" s="296"/>
      <c r="O139" s="296"/>
      <c r="P139" s="261"/>
      <c r="Q139" s="261"/>
      <c r="R139" s="261"/>
      <c r="S139" s="261"/>
      <c r="T139" s="261"/>
      <c r="U139" s="261"/>
      <c r="V139" s="261"/>
      <c r="W139" s="296"/>
      <c r="X139" s="296"/>
      <c r="Y139" s="296"/>
      <c r="Z139" s="296"/>
      <c r="AA139" s="267"/>
      <c r="AB139" s="261"/>
      <c r="AC139" s="261"/>
    </row>
    <row r="140" ht="19.5" customHeight="1" spans="1:29">
      <c r="A140" s="296"/>
      <c r="B140" s="296"/>
      <c r="C140" s="296"/>
      <c r="D140" s="296"/>
      <c r="E140" s="296"/>
      <c r="F140" s="296"/>
      <c r="G140" s="296"/>
      <c r="H140" s="296"/>
      <c r="I140" s="296"/>
      <c r="J140" s="296"/>
      <c r="K140" s="296"/>
      <c r="L140" s="296"/>
      <c r="M140" s="296"/>
      <c r="N140" s="296"/>
      <c r="O140" s="296"/>
      <c r="P140" s="261"/>
      <c r="Q140" s="261"/>
      <c r="R140" s="261"/>
      <c r="S140" s="261"/>
      <c r="T140" s="261"/>
      <c r="U140" s="261"/>
      <c r="V140" s="261"/>
      <c r="W140" s="296"/>
      <c r="X140" s="296"/>
      <c r="Y140" s="296"/>
      <c r="Z140" s="296"/>
      <c r="AA140" s="267"/>
      <c r="AB140" s="261"/>
      <c r="AC140" s="261"/>
    </row>
    <row r="141" ht="19.5" customHeight="1" spans="1:29">
      <c r="A141" s="296"/>
      <c r="B141" s="296"/>
      <c r="C141" s="296"/>
      <c r="D141" s="296"/>
      <c r="E141" s="296"/>
      <c r="F141" s="296"/>
      <c r="G141" s="296"/>
      <c r="H141" s="296"/>
      <c r="I141" s="296"/>
      <c r="J141" s="296"/>
      <c r="K141" s="296"/>
      <c r="L141" s="296"/>
      <c r="M141" s="296"/>
      <c r="N141" s="296"/>
      <c r="O141" s="296"/>
      <c r="P141" s="261"/>
      <c r="Q141" s="261"/>
      <c r="R141" s="261"/>
      <c r="S141" s="261"/>
      <c r="T141" s="261"/>
      <c r="U141" s="261"/>
      <c r="V141" s="261"/>
      <c r="W141" s="296"/>
      <c r="X141" s="296"/>
      <c r="Y141" s="296"/>
      <c r="Z141" s="296"/>
      <c r="AA141" s="267"/>
      <c r="AB141" s="261"/>
      <c r="AC141" s="261"/>
    </row>
    <row r="142" ht="19.5" customHeight="1" spans="1:29">
      <c r="A142" s="296"/>
      <c r="B142" s="296"/>
      <c r="C142" s="296"/>
      <c r="D142" s="296"/>
      <c r="E142" s="296"/>
      <c r="F142" s="296"/>
      <c r="G142" s="296"/>
      <c r="H142" s="296"/>
      <c r="I142" s="296"/>
      <c r="J142" s="296"/>
      <c r="K142" s="296"/>
      <c r="L142" s="296"/>
      <c r="M142" s="296"/>
      <c r="N142" s="296"/>
      <c r="O142" s="296"/>
      <c r="P142" s="261"/>
      <c r="Q142" s="261"/>
      <c r="R142" s="261"/>
      <c r="S142" s="261"/>
      <c r="T142" s="261"/>
      <c r="U142" s="261"/>
      <c r="V142" s="261"/>
      <c r="W142" s="296"/>
      <c r="X142" s="296"/>
      <c r="Y142" s="296"/>
      <c r="Z142" s="296"/>
      <c r="AA142" s="267"/>
      <c r="AB142" s="261"/>
      <c r="AC142" s="261"/>
    </row>
    <row r="143" ht="19.5" customHeight="1" spans="1:29">
      <c r="A143" s="296"/>
      <c r="B143" s="296"/>
      <c r="C143" s="296"/>
      <c r="D143" s="296"/>
      <c r="E143" s="296"/>
      <c r="F143" s="296"/>
      <c r="G143" s="296"/>
      <c r="H143" s="296"/>
      <c r="I143" s="296"/>
      <c r="J143" s="296"/>
      <c r="K143" s="296"/>
      <c r="L143" s="296"/>
      <c r="M143" s="296"/>
      <c r="N143" s="296"/>
      <c r="O143" s="296"/>
      <c r="P143" s="261"/>
      <c r="Q143" s="261"/>
      <c r="R143" s="261"/>
      <c r="S143" s="261"/>
      <c r="T143" s="261"/>
      <c r="U143" s="261"/>
      <c r="V143" s="261"/>
      <c r="W143" s="296"/>
      <c r="X143" s="296"/>
      <c r="Y143" s="296"/>
      <c r="Z143" s="296"/>
      <c r="AA143" s="267"/>
      <c r="AB143" s="261"/>
      <c r="AC143" s="261"/>
    </row>
    <row r="144" ht="19.5" customHeight="1" spans="1:29">
      <c r="A144" s="296"/>
      <c r="B144" s="296"/>
      <c r="C144" s="296"/>
      <c r="D144" s="296"/>
      <c r="E144" s="296"/>
      <c r="F144" s="296"/>
      <c r="G144" s="296"/>
      <c r="H144" s="296"/>
      <c r="I144" s="296"/>
      <c r="J144" s="296"/>
      <c r="K144" s="296"/>
      <c r="L144" s="296"/>
      <c r="M144" s="296"/>
      <c r="N144" s="296"/>
      <c r="O144" s="296"/>
      <c r="P144" s="261"/>
      <c r="Q144" s="261"/>
      <c r="R144" s="261"/>
      <c r="S144" s="261"/>
      <c r="T144" s="261"/>
      <c r="U144" s="261"/>
      <c r="V144" s="261"/>
      <c r="W144" s="296"/>
      <c r="X144" s="296"/>
      <c r="Y144" s="296"/>
      <c r="Z144" s="296"/>
      <c r="AA144" s="267"/>
      <c r="AB144" s="261"/>
      <c r="AC144" s="261"/>
    </row>
    <row r="145" ht="19.5" customHeight="1" spans="1:29">
      <c r="A145" s="296"/>
      <c r="B145" s="296"/>
      <c r="C145" s="296"/>
      <c r="D145" s="296"/>
      <c r="E145" s="296"/>
      <c r="F145" s="296"/>
      <c r="G145" s="296"/>
      <c r="H145" s="296"/>
      <c r="I145" s="296"/>
      <c r="J145" s="296"/>
      <c r="K145" s="296"/>
      <c r="L145" s="296"/>
      <c r="M145" s="296"/>
      <c r="N145" s="296"/>
      <c r="O145" s="296"/>
      <c r="P145" s="261"/>
      <c r="Q145" s="261"/>
      <c r="R145" s="261"/>
      <c r="S145" s="261"/>
      <c r="T145" s="261"/>
      <c r="U145" s="261"/>
      <c r="V145" s="261"/>
      <c r="W145" s="296"/>
      <c r="X145" s="296"/>
      <c r="Y145" s="296"/>
      <c r="Z145" s="296"/>
      <c r="AA145" s="267"/>
      <c r="AB145" s="261"/>
      <c r="AC145" s="261"/>
    </row>
    <row r="146" ht="19.5" customHeight="1" spans="1:29">
      <c r="A146" s="296"/>
      <c r="B146" s="296"/>
      <c r="C146" s="296"/>
      <c r="D146" s="296"/>
      <c r="E146" s="296"/>
      <c r="F146" s="296"/>
      <c r="G146" s="296"/>
      <c r="H146" s="296"/>
      <c r="I146" s="296"/>
      <c r="J146" s="296"/>
      <c r="K146" s="296"/>
      <c r="L146" s="296"/>
      <c r="M146" s="296"/>
      <c r="N146" s="296"/>
      <c r="O146" s="296"/>
      <c r="P146" s="261"/>
      <c r="Q146" s="261"/>
      <c r="R146" s="261"/>
      <c r="S146" s="261"/>
      <c r="T146" s="261"/>
      <c r="U146" s="261"/>
      <c r="V146" s="261"/>
      <c r="W146" s="296"/>
      <c r="X146" s="296"/>
      <c r="Y146" s="296"/>
      <c r="Z146" s="296"/>
      <c r="AA146" s="267"/>
      <c r="AB146" s="261"/>
      <c r="AC146" s="261"/>
    </row>
    <row r="147" ht="19.5" customHeight="1" spans="1:29">
      <c r="A147" s="296"/>
      <c r="B147" s="296"/>
      <c r="C147" s="296"/>
      <c r="D147" s="296"/>
      <c r="E147" s="296"/>
      <c r="F147" s="296"/>
      <c r="G147" s="296"/>
      <c r="H147" s="296"/>
      <c r="I147" s="296"/>
      <c r="J147" s="296"/>
      <c r="K147" s="296"/>
      <c r="L147" s="296"/>
      <c r="M147" s="296"/>
      <c r="N147" s="296"/>
      <c r="O147" s="296"/>
      <c r="P147" s="261"/>
      <c r="Q147" s="261"/>
      <c r="R147" s="261"/>
      <c r="S147" s="261"/>
      <c r="T147" s="261"/>
      <c r="U147" s="261"/>
      <c r="V147" s="261"/>
      <c r="W147" s="296"/>
      <c r="X147" s="296"/>
      <c r="Y147" s="296"/>
      <c r="Z147" s="296"/>
      <c r="AA147" s="267"/>
      <c r="AB147" s="261"/>
      <c r="AC147" s="261"/>
    </row>
    <row r="148" ht="19.5" customHeight="1" spans="1:29">
      <c r="A148" s="296"/>
      <c r="B148" s="296"/>
      <c r="C148" s="296"/>
      <c r="D148" s="296"/>
      <c r="E148" s="296"/>
      <c r="F148" s="296"/>
      <c r="G148" s="296"/>
      <c r="H148" s="296"/>
      <c r="I148" s="296"/>
      <c r="J148" s="296"/>
      <c r="K148" s="296"/>
      <c r="L148" s="296"/>
      <c r="M148" s="296"/>
      <c r="N148" s="296"/>
      <c r="O148" s="296"/>
      <c r="P148" s="261"/>
      <c r="Q148" s="261"/>
      <c r="R148" s="261"/>
      <c r="S148" s="261"/>
      <c r="T148" s="261"/>
      <c r="U148" s="261"/>
      <c r="V148" s="261"/>
      <c r="W148" s="296"/>
      <c r="X148" s="296"/>
      <c r="Y148" s="296"/>
      <c r="Z148" s="296"/>
      <c r="AA148" s="267"/>
      <c r="AB148" s="261"/>
      <c r="AC148" s="261"/>
    </row>
    <row r="149" ht="19.5" customHeight="1" spans="1:29">
      <c r="A149" s="296"/>
      <c r="B149" s="296"/>
      <c r="C149" s="296"/>
      <c r="D149" s="296"/>
      <c r="E149" s="296"/>
      <c r="F149" s="296"/>
      <c r="G149" s="296"/>
      <c r="H149" s="296"/>
      <c r="I149" s="296"/>
      <c r="J149" s="296"/>
      <c r="K149" s="296"/>
      <c r="L149" s="296"/>
      <c r="M149" s="296"/>
      <c r="N149" s="296"/>
      <c r="O149" s="296"/>
      <c r="P149" s="261"/>
      <c r="Q149" s="261"/>
      <c r="R149" s="261"/>
      <c r="S149" s="261"/>
      <c r="T149" s="261"/>
      <c r="U149" s="261"/>
      <c r="V149" s="261"/>
      <c r="W149" s="296"/>
      <c r="X149" s="296"/>
      <c r="Y149" s="296"/>
      <c r="Z149" s="296"/>
      <c r="AA149" s="267"/>
      <c r="AB149" s="261"/>
      <c r="AC149" s="261"/>
    </row>
    <row r="150" ht="19.5" customHeight="1" spans="1:29">
      <c r="A150" s="296"/>
      <c r="B150" s="296"/>
      <c r="C150" s="296"/>
      <c r="D150" s="296"/>
      <c r="E150" s="296"/>
      <c r="F150" s="296"/>
      <c r="G150" s="296"/>
      <c r="H150" s="296"/>
      <c r="I150" s="296"/>
      <c r="J150" s="296"/>
      <c r="K150" s="296"/>
      <c r="L150" s="296"/>
      <c r="M150" s="296"/>
      <c r="N150" s="296"/>
      <c r="O150" s="296"/>
      <c r="P150" s="261"/>
      <c r="Q150" s="261"/>
      <c r="R150" s="261"/>
      <c r="S150" s="261"/>
      <c r="T150" s="261"/>
      <c r="U150" s="261"/>
      <c r="V150" s="261"/>
      <c r="W150" s="296"/>
      <c r="X150" s="296"/>
      <c r="Y150" s="296"/>
      <c r="Z150" s="296"/>
      <c r="AA150" s="267"/>
      <c r="AB150" s="261"/>
      <c r="AC150" s="261"/>
    </row>
    <row r="151" ht="19.5" customHeight="1" spans="1:29">
      <c r="A151" s="296"/>
      <c r="B151" s="296"/>
      <c r="C151" s="296"/>
      <c r="D151" s="296"/>
      <c r="E151" s="296"/>
      <c r="F151" s="296"/>
      <c r="G151" s="296"/>
      <c r="H151" s="296"/>
      <c r="I151" s="296"/>
      <c r="J151" s="296"/>
      <c r="K151" s="296"/>
      <c r="L151" s="296"/>
      <c r="M151" s="296"/>
      <c r="N151" s="296"/>
      <c r="O151" s="296"/>
      <c r="P151" s="261"/>
      <c r="Q151" s="261"/>
      <c r="R151" s="261"/>
      <c r="S151" s="261"/>
      <c r="T151" s="261"/>
      <c r="U151" s="261"/>
      <c r="V151" s="261"/>
      <c r="W151" s="296"/>
      <c r="X151" s="296"/>
      <c r="Y151" s="296"/>
      <c r="Z151" s="296"/>
      <c r="AA151" s="267"/>
      <c r="AB151" s="261"/>
      <c r="AC151" s="261"/>
    </row>
    <row r="152" ht="19.5" customHeight="1" spans="1:29">
      <c r="A152" s="296"/>
      <c r="B152" s="296"/>
      <c r="C152" s="296"/>
      <c r="D152" s="296"/>
      <c r="E152" s="296"/>
      <c r="F152" s="296"/>
      <c r="G152" s="296"/>
      <c r="H152" s="296"/>
      <c r="I152" s="296"/>
      <c r="J152" s="296"/>
      <c r="K152" s="296"/>
      <c r="L152" s="296"/>
      <c r="M152" s="296"/>
      <c r="N152" s="296"/>
      <c r="O152" s="296"/>
      <c r="P152" s="261"/>
      <c r="Q152" s="261"/>
      <c r="R152" s="261"/>
      <c r="S152" s="261"/>
      <c r="T152" s="261"/>
      <c r="U152" s="261"/>
      <c r="V152" s="261"/>
      <c r="W152" s="296"/>
      <c r="X152" s="296"/>
      <c r="Y152" s="296"/>
      <c r="Z152" s="296"/>
      <c r="AA152" s="267"/>
      <c r="AB152" s="261"/>
      <c r="AC152" s="261"/>
    </row>
    <row r="153" ht="19.5" customHeight="1" spans="1:29">
      <c r="A153" s="296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296"/>
      <c r="M153" s="296"/>
      <c r="N153" s="296"/>
      <c r="O153" s="296"/>
      <c r="P153" s="261"/>
      <c r="Q153" s="261"/>
      <c r="R153" s="261"/>
      <c r="S153" s="261"/>
      <c r="T153" s="261"/>
      <c r="U153" s="261"/>
      <c r="V153" s="261"/>
      <c r="W153" s="296"/>
      <c r="X153" s="296"/>
      <c r="Y153" s="296"/>
      <c r="Z153" s="296"/>
      <c r="AA153" s="267"/>
      <c r="AB153" s="261"/>
      <c r="AC153" s="261"/>
    </row>
    <row r="154" ht="19.5" customHeight="1" spans="1:29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296"/>
      <c r="M154" s="296"/>
      <c r="N154" s="296"/>
      <c r="O154" s="296"/>
      <c r="P154" s="261"/>
      <c r="Q154" s="261"/>
      <c r="R154" s="261"/>
      <c r="S154" s="261"/>
      <c r="T154" s="261"/>
      <c r="U154" s="261"/>
      <c r="V154" s="261"/>
      <c r="W154" s="296"/>
      <c r="X154" s="296"/>
      <c r="Y154" s="296"/>
      <c r="Z154" s="296"/>
      <c r="AA154" s="267"/>
      <c r="AB154" s="261"/>
      <c r="AC154" s="261"/>
    </row>
    <row r="155" ht="19.5" customHeight="1" spans="1:29">
      <c r="A155" s="296"/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61"/>
      <c r="Q155" s="261"/>
      <c r="R155" s="261"/>
      <c r="S155" s="261"/>
      <c r="T155" s="261"/>
      <c r="U155" s="261"/>
      <c r="V155" s="261"/>
      <c r="W155" s="296"/>
      <c r="X155" s="296"/>
      <c r="Y155" s="296"/>
      <c r="Z155" s="296"/>
      <c r="AA155" s="267"/>
      <c r="AB155" s="261"/>
      <c r="AC155" s="261"/>
    </row>
    <row r="156" ht="19.5" customHeight="1" spans="1:29">
      <c r="A156" s="296"/>
      <c r="B156" s="296"/>
      <c r="C156" s="296"/>
      <c r="D156" s="296"/>
      <c r="E156" s="296"/>
      <c r="F156" s="296"/>
      <c r="G156" s="296"/>
      <c r="H156" s="296"/>
      <c r="I156" s="296"/>
      <c r="J156" s="296"/>
      <c r="K156" s="296"/>
      <c r="L156" s="296"/>
      <c r="M156" s="296"/>
      <c r="N156" s="296"/>
      <c r="O156" s="296"/>
      <c r="P156" s="261"/>
      <c r="Q156" s="261"/>
      <c r="R156" s="261"/>
      <c r="S156" s="261"/>
      <c r="T156" s="261"/>
      <c r="U156" s="261"/>
      <c r="V156" s="261"/>
      <c r="W156" s="296"/>
      <c r="X156" s="296"/>
      <c r="Y156" s="296"/>
      <c r="Z156" s="296"/>
      <c r="AA156" s="267"/>
      <c r="AB156" s="261"/>
      <c r="AC156" s="261"/>
    </row>
    <row r="157" ht="19.5" customHeight="1" spans="1:29">
      <c r="A157" s="296"/>
      <c r="B157" s="296"/>
      <c r="C157" s="296"/>
      <c r="D157" s="296"/>
      <c r="E157" s="296"/>
      <c r="F157" s="296"/>
      <c r="G157" s="296"/>
      <c r="H157" s="296"/>
      <c r="I157" s="296"/>
      <c r="J157" s="296"/>
      <c r="K157" s="296"/>
      <c r="L157" s="296"/>
      <c r="M157" s="296"/>
      <c r="N157" s="296"/>
      <c r="O157" s="296"/>
      <c r="P157" s="261"/>
      <c r="Q157" s="261"/>
      <c r="R157" s="261"/>
      <c r="S157" s="261"/>
      <c r="T157" s="261"/>
      <c r="U157" s="261"/>
      <c r="V157" s="261"/>
      <c r="W157" s="296"/>
      <c r="X157" s="296"/>
      <c r="Y157" s="296"/>
      <c r="Z157" s="296"/>
      <c r="AA157" s="267"/>
      <c r="AB157" s="261"/>
      <c r="AC157" s="261"/>
    </row>
    <row r="158" ht="19.5" customHeight="1" spans="1:29">
      <c r="A158" s="296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296"/>
      <c r="M158" s="296"/>
      <c r="N158" s="296"/>
      <c r="O158" s="296"/>
      <c r="P158" s="261"/>
      <c r="Q158" s="261"/>
      <c r="R158" s="261"/>
      <c r="S158" s="261"/>
      <c r="T158" s="261"/>
      <c r="U158" s="261"/>
      <c r="V158" s="261"/>
      <c r="W158" s="296"/>
      <c r="X158" s="296"/>
      <c r="Y158" s="296"/>
      <c r="Z158" s="296"/>
      <c r="AA158" s="267"/>
      <c r="AB158" s="261"/>
      <c r="AC158" s="261"/>
    </row>
    <row r="159" ht="19.5" customHeight="1" spans="1:29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296"/>
      <c r="M159" s="296"/>
      <c r="N159" s="296"/>
      <c r="O159" s="296"/>
      <c r="P159" s="261"/>
      <c r="Q159" s="261"/>
      <c r="R159" s="261"/>
      <c r="S159" s="261"/>
      <c r="T159" s="261"/>
      <c r="U159" s="261"/>
      <c r="V159" s="261"/>
      <c r="W159" s="296"/>
      <c r="X159" s="296"/>
      <c r="Y159" s="296"/>
      <c r="Z159" s="296"/>
      <c r="AA159" s="267"/>
      <c r="AB159" s="261"/>
      <c r="AC159" s="261"/>
    </row>
    <row r="160" ht="19.5" customHeight="1" spans="1:29">
      <c r="A160" s="296"/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61"/>
      <c r="Q160" s="261"/>
      <c r="R160" s="261"/>
      <c r="S160" s="261"/>
      <c r="T160" s="261"/>
      <c r="U160" s="261"/>
      <c r="V160" s="261"/>
      <c r="W160" s="296"/>
      <c r="X160" s="296"/>
      <c r="Y160" s="296"/>
      <c r="Z160" s="296"/>
      <c r="AA160" s="267"/>
      <c r="AB160" s="261"/>
      <c r="AC160" s="261"/>
    </row>
    <row r="161" ht="19.5" customHeight="1" spans="1:29">
      <c r="A161" s="296"/>
      <c r="B161" s="296"/>
      <c r="C161" s="296"/>
      <c r="D161" s="296"/>
      <c r="E161" s="296"/>
      <c r="F161" s="296"/>
      <c r="G161" s="296"/>
      <c r="H161" s="296"/>
      <c r="I161" s="296"/>
      <c r="J161" s="296"/>
      <c r="K161" s="296"/>
      <c r="L161" s="296"/>
      <c r="M161" s="296"/>
      <c r="N161" s="296"/>
      <c r="O161" s="296"/>
      <c r="P161" s="261"/>
      <c r="Q161" s="261"/>
      <c r="R161" s="261"/>
      <c r="S161" s="261"/>
      <c r="T161" s="261"/>
      <c r="U161" s="261"/>
      <c r="V161" s="261"/>
      <c r="W161" s="296"/>
      <c r="X161" s="296"/>
      <c r="Y161" s="296"/>
      <c r="Z161" s="296"/>
      <c r="AA161" s="267"/>
      <c r="AB161" s="261"/>
      <c r="AC161" s="261"/>
    </row>
    <row r="162" ht="19.5" customHeight="1" spans="1:29">
      <c r="A162" s="296"/>
      <c r="B162" s="296"/>
      <c r="C162" s="296"/>
      <c r="D162" s="296"/>
      <c r="E162" s="296"/>
      <c r="F162" s="296"/>
      <c r="G162" s="296"/>
      <c r="H162" s="296"/>
      <c r="I162" s="296"/>
      <c r="J162" s="296"/>
      <c r="K162" s="296"/>
      <c r="L162" s="296"/>
      <c r="M162" s="296"/>
      <c r="N162" s="296"/>
      <c r="O162" s="296"/>
      <c r="P162" s="261"/>
      <c r="Q162" s="261"/>
      <c r="R162" s="261"/>
      <c r="S162" s="261"/>
      <c r="T162" s="261"/>
      <c r="U162" s="261"/>
      <c r="V162" s="261"/>
      <c r="W162" s="296"/>
      <c r="X162" s="296"/>
      <c r="Y162" s="296"/>
      <c r="Z162" s="296"/>
      <c r="AA162" s="267"/>
      <c r="AB162" s="261"/>
      <c r="AC162" s="261"/>
    </row>
    <row r="163" ht="19.5" customHeight="1" spans="1:29">
      <c r="A163" s="296"/>
      <c r="B163" s="296"/>
      <c r="C163" s="296"/>
      <c r="D163" s="296"/>
      <c r="E163" s="296"/>
      <c r="F163" s="296"/>
      <c r="G163" s="296"/>
      <c r="H163" s="296"/>
      <c r="I163" s="296"/>
      <c r="J163" s="296"/>
      <c r="K163" s="296"/>
      <c r="L163" s="296"/>
      <c r="M163" s="296"/>
      <c r="N163" s="296"/>
      <c r="O163" s="296"/>
      <c r="P163" s="261"/>
      <c r="Q163" s="261"/>
      <c r="R163" s="261"/>
      <c r="S163" s="261"/>
      <c r="T163" s="261"/>
      <c r="U163" s="261"/>
      <c r="V163" s="261"/>
      <c r="W163" s="296"/>
      <c r="X163" s="296"/>
      <c r="Y163" s="296"/>
      <c r="Z163" s="296"/>
      <c r="AA163" s="267"/>
      <c r="AB163" s="261"/>
      <c r="AC163" s="261"/>
    </row>
    <row r="164" ht="19.5" customHeight="1" spans="1:29">
      <c r="A164" s="296"/>
      <c r="B164" s="296"/>
      <c r="C164" s="296"/>
      <c r="D164" s="296"/>
      <c r="E164" s="296"/>
      <c r="F164" s="296"/>
      <c r="G164" s="296"/>
      <c r="H164" s="296"/>
      <c r="I164" s="296"/>
      <c r="J164" s="296"/>
      <c r="K164" s="296"/>
      <c r="L164" s="296"/>
      <c r="M164" s="296"/>
      <c r="N164" s="296"/>
      <c r="O164" s="296"/>
      <c r="P164" s="261"/>
      <c r="Q164" s="261"/>
      <c r="R164" s="261"/>
      <c r="S164" s="261"/>
      <c r="T164" s="261"/>
      <c r="U164" s="261"/>
      <c r="V164" s="261"/>
      <c r="W164" s="296"/>
      <c r="X164" s="296"/>
      <c r="Y164" s="296"/>
      <c r="Z164" s="296"/>
      <c r="AA164" s="267"/>
      <c r="AB164" s="261"/>
      <c r="AC164" s="261"/>
    </row>
    <row r="165" ht="19.5" customHeight="1" spans="1:29">
      <c r="A165" s="296"/>
      <c r="B165" s="296"/>
      <c r="C165" s="296"/>
      <c r="D165" s="296"/>
      <c r="E165" s="296"/>
      <c r="F165" s="296"/>
      <c r="G165" s="296"/>
      <c r="H165" s="296"/>
      <c r="I165" s="296"/>
      <c r="J165" s="296"/>
      <c r="K165" s="296"/>
      <c r="L165" s="296"/>
      <c r="M165" s="296"/>
      <c r="N165" s="296"/>
      <c r="O165" s="296"/>
      <c r="P165" s="261"/>
      <c r="Q165" s="261"/>
      <c r="R165" s="261"/>
      <c r="S165" s="261"/>
      <c r="T165" s="261"/>
      <c r="U165" s="261"/>
      <c r="V165" s="261"/>
      <c r="W165" s="296"/>
      <c r="X165" s="296"/>
      <c r="Y165" s="296"/>
      <c r="Z165" s="296"/>
      <c r="AA165" s="267"/>
      <c r="AB165" s="261"/>
      <c r="AC165" s="261"/>
    </row>
    <row r="166" ht="19.5" customHeight="1" spans="1:29">
      <c r="A166" s="296"/>
      <c r="B166" s="296"/>
      <c r="C166" s="296"/>
      <c r="D166" s="296"/>
      <c r="E166" s="296"/>
      <c r="F166" s="296"/>
      <c r="G166" s="296"/>
      <c r="H166" s="296"/>
      <c r="I166" s="296"/>
      <c r="J166" s="296"/>
      <c r="K166" s="296"/>
      <c r="L166" s="296"/>
      <c r="M166" s="296"/>
      <c r="N166" s="296"/>
      <c r="O166" s="296"/>
      <c r="P166" s="261"/>
      <c r="Q166" s="261"/>
      <c r="R166" s="261"/>
      <c r="S166" s="261"/>
      <c r="T166" s="261"/>
      <c r="U166" s="261"/>
      <c r="V166" s="261"/>
      <c r="W166" s="296"/>
      <c r="X166" s="296"/>
      <c r="Y166" s="296"/>
      <c r="Z166" s="296"/>
      <c r="AA166" s="267"/>
      <c r="AB166" s="261"/>
      <c r="AC166" s="261"/>
    </row>
    <row r="167" ht="19.5" customHeight="1" spans="1:29">
      <c r="A167" s="296"/>
      <c r="B167" s="296"/>
      <c r="C167" s="296"/>
      <c r="D167" s="296"/>
      <c r="E167" s="296"/>
      <c r="F167" s="296"/>
      <c r="G167" s="296"/>
      <c r="H167" s="296"/>
      <c r="I167" s="296"/>
      <c r="J167" s="296"/>
      <c r="K167" s="296"/>
      <c r="L167" s="296"/>
      <c r="M167" s="296"/>
      <c r="N167" s="296"/>
      <c r="O167" s="296"/>
      <c r="P167" s="261"/>
      <c r="Q167" s="261"/>
      <c r="R167" s="261"/>
      <c r="S167" s="261"/>
      <c r="T167" s="261"/>
      <c r="U167" s="261"/>
      <c r="V167" s="261"/>
      <c r="W167" s="296"/>
      <c r="X167" s="296"/>
      <c r="Y167" s="296"/>
      <c r="Z167" s="296"/>
      <c r="AA167" s="267"/>
      <c r="AB167" s="261"/>
      <c r="AC167" s="261"/>
    </row>
    <row r="168" ht="19.5" customHeight="1" spans="1:29">
      <c r="A168" s="296"/>
      <c r="B168" s="296"/>
      <c r="C168" s="296"/>
      <c r="D168" s="296"/>
      <c r="E168" s="296"/>
      <c r="F168" s="296"/>
      <c r="G168" s="296"/>
      <c r="H168" s="296"/>
      <c r="I168" s="296"/>
      <c r="J168" s="296"/>
      <c r="K168" s="296"/>
      <c r="L168" s="296"/>
      <c r="M168" s="296"/>
      <c r="N168" s="296"/>
      <c r="O168" s="296"/>
      <c r="P168" s="261"/>
      <c r="Q168" s="261"/>
      <c r="R168" s="261"/>
      <c r="S168" s="261"/>
      <c r="T168" s="261"/>
      <c r="U168" s="261"/>
      <c r="V168" s="261"/>
      <c r="W168" s="296"/>
      <c r="X168" s="296"/>
      <c r="Y168" s="296"/>
      <c r="Z168" s="296"/>
      <c r="AA168" s="267"/>
      <c r="AB168" s="261"/>
      <c r="AC168" s="261"/>
    </row>
    <row r="169" ht="19.5" customHeight="1" spans="1:29">
      <c r="A169" s="296"/>
      <c r="B169" s="296"/>
      <c r="C169" s="296"/>
      <c r="D169" s="296"/>
      <c r="E169" s="296"/>
      <c r="F169" s="296"/>
      <c r="G169" s="296"/>
      <c r="H169" s="296"/>
      <c r="I169" s="296"/>
      <c r="J169" s="296"/>
      <c r="K169" s="296"/>
      <c r="L169" s="296"/>
      <c r="M169" s="296"/>
      <c r="N169" s="296"/>
      <c r="O169" s="296"/>
      <c r="P169" s="261"/>
      <c r="Q169" s="261"/>
      <c r="R169" s="261"/>
      <c r="S169" s="261"/>
      <c r="T169" s="261"/>
      <c r="U169" s="261"/>
      <c r="V169" s="261"/>
      <c r="W169" s="296"/>
      <c r="X169" s="296"/>
      <c r="Y169" s="296"/>
      <c r="Z169" s="296"/>
      <c r="AA169" s="267"/>
      <c r="AB169" s="261"/>
      <c r="AC169" s="261"/>
    </row>
    <row r="170" ht="19.5" customHeight="1" spans="1:29">
      <c r="A170" s="296"/>
      <c r="B170" s="296"/>
      <c r="C170" s="296"/>
      <c r="D170" s="296"/>
      <c r="E170" s="296"/>
      <c r="F170" s="296"/>
      <c r="G170" s="296"/>
      <c r="H170" s="296"/>
      <c r="I170" s="296"/>
      <c r="J170" s="296"/>
      <c r="K170" s="296"/>
      <c r="L170" s="296"/>
      <c r="M170" s="296"/>
      <c r="N170" s="296"/>
      <c r="O170" s="296"/>
      <c r="P170" s="261"/>
      <c r="Q170" s="261"/>
      <c r="R170" s="261"/>
      <c r="S170" s="261"/>
      <c r="T170" s="261"/>
      <c r="U170" s="261"/>
      <c r="V170" s="261"/>
      <c r="W170" s="296"/>
      <c r="X170" s="296"/>
      <c r="Y170" s="296"/>
      <c r="Z170" s="296"/>
      <c r="AA170" s="267"/>
      <c r="AB170" s="261"/>
      <c r="AC170" s="261"/>
    </row>
    <row r="171" ht="19.5" customHeight="1" spans="1:29">
      <c r="A171" s="296"/>
      <c r="B171" s="296"/>
      <c r="C171" s="296"/>
      <c r="D171" s="296"/>
      <c r="E171" s="296"/>
      <c r="F171" s="296"/>
      <c r="G171" s="296"/>
      <c r="H171" s="296"/>
      <c r="I171" s="296"/>
      <c r="J171" s="296"/>
      <c r="K171" s="296"/>
      <c r="L171" s="296"/>
      <c r="M171" s="296"/>
      <c r="N171" s="296"/>
      <c r="O171" s="296"/>
      <c r="P171" s="261"/>
      <c r="Q171" s="261"/>
      <c r="R171" s="261"/>
      <c r="S171" s="261"/>
      <c r="T171" s="261"/>
      <c r="U171" s="261"/>
      <c r="V171" s="261"/>
      <c r="W171" s="296"/>
      <c r="X171" s="296"/>
      <c r="Y171" s="296"/>
      <c r="Z171" s="296"/>
      <c r="AA171" s="267"/>
      <c r="AB171" s="261"/>
      <c r="AC171" s="261"/>
    </row>
    <row r="172" ht="19.5" customHeight="1" spans="1:29">
      <c r="A172" s="296"/>
      <c r="B172" s="296"/>
      <c r="C172" s="296"/>
      <c r="D172" s="296"/>
      <c r="E172" s="296"/>
      <c r="F172" s="296"/>
      <c r="G172" s="296"/>
      <c r="H172" s="296"/>
      <c r="I172" s="296"/>
      <c r="J172" s="296"/>
      <c r="K172" s="296"/>
      <c r="L172" s="296"/>
      <c r="M172" s="296"/>
      <c r="N172" s="296"/>
      <c r="O172" s="296"/>
      <c r="P172" s="261"/>
      <c r="Q172" s="261"/>
      <c r="R172" s="261"/>
      <c r="S172" s="261"/>
      <c r="T172" s="261"/>
      <c r="U172" s="261"/>
      <c r="V172" s="261"/>
      <c r="W172" s="296"/>
      <c r="X172" s="296"/>
      <c r="Y172" s="296"/>
      <c r="Z172" s="296"/>
      <c r="AA172" s="267"/>
      <c r="AB172" s="261"/>
      <c r="AC172" s="261"/>
    </row>
    <row r="173" ht="19.5" customHeight="1" spans="1:29">
      <c r="A173" s="296"/>
      <c r="B173" s="296"/>
      <c r="C173" s="296"/>
      <c r="D173" s="296"/>
      <c r="E173" s="296"/>
      <c r="F173" s="296"/>
      <c r="G173" s="296"/>
      <c r="H173" s="296"/>
      <c r="I173" s="296"/>
      <c r="J173" s="296"/>
      <c r="K173" s="296"/>
      <c r="L173" s="296"/>
      <c r="M173" s="296"/>
      <c r="N173" s="296"/>
      <c r="O173" s="296"/>
      <c r="P173" s="261"/>
      <c r="Q173" s="261"/>
      <c r="R173" s="261"/>
      <c r="S173" s="261"/>
      <c r="T173" s="261"/>
      <c r="U173" s="261"/>
      <c r="V173" s="261"/>
      <c r="W173" s="296"/>
      <c r="X173" s="296"/>
      <c r="Y173" s="296"/>
      <c r="Z173" s="296"/>
      <c r="AA173" s="267"/>
      <c r="AB173" s="261"/>
      <c r="AC173" s="261"/>
    </row>
    <row r="174" ht="19.5" customHeight="1" spans="1:29">
      <c r="A174" s="296"/>
      <c r="B174" s="296"/>
      <c r="C174" s="296"/>
      <c r="D174" s="296"/>
      <c r="E174" s="296"/>
      <c r="F174" s="296"/>
      <c r="G174" s="296"/>
      <c r="H174" s="296"/>
      <c r="I174" s="296"/>
      <c r="J174" s="296"/>
      <c r="K174" s="296"/>
      <c r="L174" s="296"/>
      <c r="M174" s="296"/>
      <c r="N174" s="296"/>
      <c r="O174" s="296"/>
      <c r="P174" s="261"/>
      <c r="Q174" s="261"/>
      <c r="R174" s="261"/>
      <c r="S174" s="261"/>
      <c r="T174" s="261"/>
      <c r="U174" s="261"/>
      <c r="V174" s="261"/>
      <c r="W174" s="296"/>
      <c r="X174" s="296"/>
      <c r="Y174" s="296"/>
      <c r="Z174" s="296"/>
      <c r="AA174" s="267"/>
      <c r="AB174" s="261"/>
      <c r="AC174" s="261"/>
    </row>
    <row r="175" ht="19.5" customHeight="1" spans="1:29">
      <c r="A175" s="296"/>
      <c r="B175" s="296"/>
      <c r="C175" s="296"/>
      <c r="D175" s="296"/>
      <c r="E175" s="296"/>
      <c r="F175" s="296"/>
      <c r="G175" s="296"/>
      <c r="H175" s="296"/>
      <c r="I175" s="296"/>
      <c r="J175" s="296"/>
      <c r="K175" s="296"/>
      <c r="L175" s="296"/>
      <c r="M175" s="296"/>
      <c r="N175" s="296"/>
      <c r="O175" s="296"/>
      <c r="P175" s="261"/>
      <c r="Q175" s="261"/>
      <c r="R175" s="261"/>
      <c r="S175" s="261"/>
      <c r="T175" s="261"/>
      <c r="U175" s="261"/>
      <c r="V175" s="261"/>
      <c r="W175" s="296"/>
      <c r="X175" s="296"/>
      <c r="Y175" s="296"/>
      <c r="Z175" s="296"/>
      <c r="AA175" s="267"/>
      <c r="AB175" s="261"/>
      <c r="AC175" s="261"/>
    </row>
    <row r="176" ht="19.5" customHeight="1" spans="1:29">
      <c r="A176" s="296"/>
      <c r="B176" s="296"/>
      <c r="C176" s="296"/>
      <c r="D176" s="296"/>
      <c r="E176" s="296"/>
      <c r="F176" s="296"/>
      <c r="G176" s="296"/>
      <c r="H176" s="296"/>
      <c r="I176" s="296"/>
      <c r="J176" s="296"/>
      <c r="K176" s="296"/>
      <c r="L176" s="296"/>
      <c r="M176" s="296"/>
      <c r="N176" s="296"/>
      <c r="O176" s="296"/>
      <c r="P176" s="261"/>
      <c r="Q176" s="261"/>
      <c r="R176" s="261"/>
      <c r="S176" s="261"/>
      <c r="T176" s="261"/>
      <c r="U176" s="261"/>
      <c r="V176" s="261"/>
      <c r="W176" s="296"/>
      <c r="X176" s="296"/>
      <c r="Y176" s="296"/>
      <c r="Z176" s="296"/>
      <c r="AA176" s="267"/>
      <c r="AB176" s="261"/>
      <c r="AC176" s="261"/>
    </row>
    <row r="177" ht="19.5" customHeight="1" spans="1:29">
      <c r="A177" s="296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296"/>
      <c r="M177" s="296"/>
      <c r="N177" s="296"/>
      <c r="O177" s="296"/>
      <c r="P177" s="261"/>
      <c r="Q177" s="261"/>
      <c r="R177" s="261"/>
      <c r="S177" s="261"/>
      <c r="T177" s="261"/>
      <c r="U177" s="261"/>
      <c r="V177" s="261"/>
      <c r="W177" s="296"/>
      <c r="X177" s="296"/>
      <c r="Y177" s="296"/>
      <c r="Z177" s="296"/>
      <c r="AA177" s="267"/>
      <c r="AB177" s="261"/>
      <c r="AC177" s="261"/>
    </row>
    <row r="178" ht="19.5" customHeight="1" spans="1:29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296"/>
      <c r="M178" s="296"/>
      <c r="N178" s="296"/>
      <c r="O178" s="296"/>
      <c r="P178" s="261"/>
      <c r="Q178" s="261"/>
      <c r="R178" s="261"/>
      <c r="S178" s="261"/>
      <c r="T178" s="261"/>
      <c r="U178" s="261"/>
      <c r="V178" s="261"/>
      <c r="W178" s="296"/>
      <c r="X178" s="296"/>
      <c r="Y178" s="296"/>
      <c r="Z178" s="296"/>
      <c r="AA178" s="267"/>
      <c r="AB178" s="261"/>
      <c r="AC178" s="261"/>
    </row>
    <row r="179" ht="19.5" customHeight="1" spans="1:29">
      <c r="A179" s="296"/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61"/>
      <c r="Q179" s="261"/>
      <c r="R179" s="261"/>
      <c r="S179" s="261"/>
      <c r="T179" s="261"/>
      <c r="U179" s="261"/>
      <c r="V179" s="261"/>
      <c r="W179" s="296"/>
      <c r="X179" s="296"/>
      <c r="Y179" s="296"/>
      <c r="Z179" s="296"/>
      <c r="AA179" s="267"/>
      <c r="AB179" s="261"/>
      <c r="AC179" s="261"/>
    </row>
    <row r="180" ht="19.5" customHeight="1" spans="1:29">
      <c r="A180" s="296"/>
      <c r="B180" s="296"/>
      <c r="C180" s="296"/>
      <c r="D180" s="296"/>
      <c r="E180" s="296"/>
      <c r="F180" s="296"/>
      <c r="G180" s="296"/>
      <c r="H180" s="296"/>
      <c r="I180" s="296"/>
      <c r="J180" s="296"/>
      <c r="K180" s="296"/>
      <c r="L180" s="296"/>
      <c r="M180" s="296"/>
      <c r="N180" s="296"/>
      <c r="O180" s="296"/>
      <c r="P180" s="261"/>
      <c r="Q180" s="261"/>
      <c r="R180" s="261"/>
      <c r="S180" s="261"/>
      <c r="T180" s="261"/>
      <c r="U180" s="261"/>
      <c r="V180" s="261"/>
      <c r="W180" s="296"/>
      <c r="X180" s="296"/>
      <c r="Y180" s="296"/>
      <c r="Z180" s="296"/>
      <c r="AA180" s="267"/>
      <c r="AB180" s="261"/>
      <c r="AC180" s="261"/>
    </row>
    <row r="181" ht="19.5" customHeight="1" spans="1:29">
      <c r="A181" s="296"/>
      <c r="B181" s="296"/>
      <c r="C181" s="296"/>
      <c r="D181" s="296"/>
      <c r="E181" s="296"/>
      <c r="F181" s="296"/>
      <c r="G181" s="296"/>
      <c r="H181" s="296"/>
      <c r="I181" s="296"/>
      <c r="J181" s="296"/>
      <c r="K181" s="296"/>
      <c r="L181" s="296"/>
      <c r="M181" s="296"/>
      <c r="N181" s="296"/>
      <c r="O181" s="296"/>
      <c r="P181" s="261"/>
      <c r="Q181" s="261"/>
      <c r="R181" s="261"/>
      <c r="S181" s="261"/>
      <c r="T181" s="261"/>
      <c r="U181" s="261"/>
      <c r="V181" s="261"/>
      <c r="W181" s="296"/>
      <c r="X181" s="296"/>
      <c r="Y181" s="296"/>
      <c r="Z181" s="296"/>
      <c r="AA181" s="267"/>
      <c r="AB181" s="261"/>
      <c r="AC181" s="261"/>
    </row>
    <row r="182" ht="19.5" customHeight="1" spans="1:29">
      <c r="A182" s="296"/>
      <c r="B182" s="296"/>
      <c r="C182" s="296"/>
      <c r="D182" s="296"/>
      <c r="E182" s="296"/>
      <c r="F182" s="296"/>
      <c r="G182" s="296"/>
      <c r="H182" s="296"/>
      <c r="I182" s="296"/>
      <c r="J182" s="296"/>
      <c r="K182" s="296"/>
      <c r="L182" s="296"/>
      <c r="M182" s="296"/>
      <c r="N182" s="296"/>
      <c r="O182" s="296"/>
      <c r="P182" s="261"/>
      <c r="Q182" s="261"/>
      <c r="R182" s="261"/>
      <c r="S182" s="261"/>
      <c r="T182" s="261"/>
      <c r="U182" s="261"/>
      <c r="V182" s="261"/>
      <c r="W182" s="296"/>
      <c r="X182" s="296"/>
      <c r="Y182" s="296"/>
      <c r="Z182" s="296"/>
      <c r="AA182" s="267"/>
      <c r="AB182" s="261"/>
      <c r="AC182" s="261"/>
    </row>
    <row r="183" ht="19.5" customHeight="1" spans="1:29">
      <c r="A183" s="296"/>
      <c r="B183" s="296"/>
      <c r="C183" s="296"/>
      <c r="D183" s="296"/>
      <c r="E183" s="296"/>
      <c r="F183" s="296"/>
      <c r="G183" s="296"/>
      <c r="H183" s="296"/>
      <c r="I183" s="296"/>
      <c r="J183" s="296"/>
      <c r="K183" s="296"/>
      <c r="L183" s="296"/>
      <c r="M183" s="296"/>
      <c r="N183" s="296"/>
      <c r="O183" s="296"/>
      <c r="P183" s="261"/>
      <c r="Q183" s="261"/>
      <c r="R183" s="261"/>
      <c r="S183" s="261"/>
      <c r="T183" s="261"/>
      <c r="U183" s="261"/>
      <c r="V183" s="261"/>
      <c r="W183" s="296"/>
      <c r="X183" s="296"/>
      <c r="Y183" s="296"/>
      <c r="Z183" s="296"/>
      <c r="AA183" s="267"/>
      <c r="AB183" s="261"/>
      <c r="AC183" s="261"/>
    </row>
    <row r="184" ht="19.5" customHeight="1" spans="1:29">
      <c r="A184" s="296"/>
      <c r="B184" s="296"/>
      <c r="C184" s="296"/>
      <c r="D184" s="296"/>
      <c r="E184" s="296"/>
      <c r="F184" s="296"/>
      <c r="G184" s="296"/>
      <c r="H184" s="296"/>
      <c r="I184" s="296"/>
      <c r="J184" s="296"/>
      <c r="K184" s="296"/>
      <c r="L184" s="296"/>
      <c r="M184" s="296"/>
      <c r="N184" s="296"/>
      <c r="O184" s="296"/>
      <c r="P184" s="261"/>
      <c r="Q184" s="261"/>
      <c r="R184" s="261"/>
      <c r="S184" s="261"/>
      <c r="T184" s="261"/>
      <c r="U184" s="261"/>
      <c r="V184" s="261"/>
      <c r="W184" s="296"/>
      <c r="X184" s="296"/>
      <c r="Y184" s="296"/>
      <c r="Z184" s="296"/>
      <c r="AA184" s="267"/>
      <c r="AB184" s="261"/>
      <c r="AC184" s="261"/>
    </row>
    <row r="185" ht="19.5" customHeight="1" spans="1:29">
      <c r="A185" s="296"/>
      <c r="B185" s="296"/>
      <c r="C185" s="296"/>
      <c r="D185" s="296"/>
      <c r="E185" s="296"/>
      <c r="F185" s="296"/>
      <c r="G185" s="296"/>
      <c r="H185" s="296"/>
      <c r="I185" s="296"/>
      <c r="J185" s="296"/>
      <c r="K185" s="296"/>
      <c r="L185" s="296"/>
      <c r="M185" s="296"/>
      <c r="N185" s="296"/>
      <c r="O185" s="296"/>
      <c r="P185" s="261"/>
      <c r="Q185" s="261"/>
      <c r="R185" s="261"/>
      <c r="S185" s="261"/>
      <c r="T185" s="261"/>
      <c r="U185" s="261"/>
      <c r="V185" s="261"/>
      <c r="W185" s="296"/>
      <c r="X185" s="296"/>
      <c r="Y185" s="296"/>
      <c r="Z185" s="296"/>
      <c r="AA185" s="267"/>
      <c r="AB185" s="261"/>
      <c r="AC185" s="261"/>
    </row>
    <row r="186" ht="19.5" customHeight="1" spans="1:29">
      <c r="A186" s="296"/>
      <c r="B186" s="296"/>
      <c r="C186" s="296"/>
      <c r="D186" s="296"/>
      <c r="E186" s="296"/>
      <c r="F186" s="296"/>
      <c r="G186" s="296"/>
      <c r="H186" s="296"/>
      <c r="I186" s="296"/>
      <c r="J186" s="296"/>
      <c r="K186" s="296"/>
      <c r="L186" s="296"/>
      <c r="M186" s="296"/>
      <c r="N186" s="296"/>
      <c r="O186" s="296"/>
      <c r="P186" s="261"/>
      <c r="Q186" s="261"/>
      <c r="R186" s="261"/>
      <c r="S186" s="261"/>
      <c r="T186" s="261"/>
      <c r="U186" s="261"/>
      <c r="V186" s="261"/>
      <c r="W186" s="296"/>
      <c r="X186" s="296"/>
      <c r="Y186" s="296"/>
      <c r="Z186" s="296"/>
      <c r="AA186" s="267"/>
      <c r="AB186" s="261"/>
      <c r="AC186" s="261"/>
    </row>
    <row r="187" ht="19.5" customHeight="1" spans="1:29">
      <c r="A187" s="296"/>
      <c r="B187" s="296"/>
      <c r="C187" s="296"/>
      <c r="D187" s="296"/>
      <c r="E187" s="296"/>
      <c r="F187" s="296"/>
      <c r="G187" s="296"/>
      <c r="H187" s="296"/>
      <c r="I187" s="296"/>
      <c r="J187" s="296"/>
      <c r="K187" s="296"/>
      <c r="L187" s="296"/>
      <c r="M187" s="296"/>
      <c r="N187" s="296"/>
      <c r="O187" s="296"/>
      <c r="P187" s="261"/>
      <c r="Q187" s="261"/>
      <c r="R187" s="261"/>
      <c r="S187" s="261"/>
      <c r="T187" s="261"/>
      <c r="U187" s="261"/>
      <c r="V187" s="261"/>
      <c r="W187" s="296"/>
      <c r="X187" s="296"/>
      <c r="Y187" s="296"/>
      <c r="Z187" s="296"/>
      <c r="AA187" s="267"/>
      <c r="AB187" s="261"/>
      <c r="AC187" s="261"/>
    </row>
    <row r="188" ht="19.5" customHeight="1" spans="1:29">
      <c r="A188" s="296"/>
      <c r="B188" s="296"/>
      <c r="C188" s="296"/>
      <c r="D188" s="296"/>
      <c r="E188" s="296"/>
      <c r="F188" s="296"/>
      <c r="G188" s="296"/>
      <c r="H188" s="296"/>
      <c r="I188" s="296"/>
      <c r="J188" s="296"/>
      <c r="K188" s="296"/>
      <c r="L188" s="296"/>
      <c r="M188" s="296"/>
      <c r="N188" s="296"/>
      <c r="O188" s="296"/>
      <c r="P188" s="261"/>
      <c r="Q188" s="261"/>
      <c r="R188" s="261"/>
      <c r="S188" s="261"/>
      <c r="T188" s="261"/>
      <c r="U188" s="261"/>
      <c r="V188" s="261"/>
      <c r="W188" s="296"/>
      <c r="X188" s="296"/>
      <c r="Y188" s="296"/>
      <c r="Z188" s="296"/>
      <c r="AA188" s="267"/>
      <c r="AB188" s="261"/>
      <c r="AC188" s="261"/>
    </row>
    <row r="189" ht="19.5" customHeight="1" spans="1:29">
      <c r="A189" s="296"/>
      <c r="B189" s="296"/>
      <c r="C189" s="296"/>
      <c r="D189" s="296"/>
      <c r="E189" s="296"/>
      <c r="F189" s="296"/>
      <c r="G189" s="296"/>
      <c r="H189" s="296"/>
      <c r="I189" s="296"/>
      <c r="J189" s="296"/>
      <c r="K189" s="296"/>
      <c r="L189" s="296"/>
      <c r="M189" s="296"/>
      <c r="N189" s="296"/>
      <c r="O189" s="296"/>
      <c r="P189" s="261"/>
      <c r="Q189" s="261"/>
      <c r="R189" s="261"/>
      <c r="S189" s="261"/>
      <c r="T189" s="261"/>
      <c r="U189" s="261"/>
      <c r="V189" s="261"/>
      <c r="W189" s="296"/>
      <c r="X189" s="296"/>
      <c r="Y189" s="296"/>
      <c r="Z189" s="296"/>
      <c r="AA189" s="267"/>
      <c r="AB189" s="261"/>
      <c r="AC189" s="261"/>
    </row>
    <row r="190" ht="19.5" customHeight="1" spans="1:29">
      <c r="A190" s="296"/>
      <c r="B190" s="296"/>
      <c r="C190" s="296"/>
      <c r="D190" s="296"/>
      <c r="E190" s="296"/>
      <c r="F190" s="296"/>
      <c r="G190" s="296"/>
      <c r="H190" s="296"/>
      <c r="I190" s="296"/>
      <c r="J190" s="296"/>
      <c r="K190" s="296"/>
      <c r="L190" s="296"/>
      <c r="M190" s="296"/>
      <c r="N190" s="296"/>
      <c r="O190" s="296"/>
      <c r="P190" s="261"/>
      <c r="Q190" s="261"/>
      <c r="R190" s="261"/>
      <c r="S190" s="261"/>
      <c r="T190" s="261"/>
      <c r="U190" s="261"/>
      <c r="V190" s="261"/>
      <c r="W190" s="296"/>
      <c r="X190" s="296"/>
      <c r="Y190" s="296"/>
      <c r="Z190" s="296"/>
      <c r="AA190" s="267"/>
      <c r="AB190" s="261"/>
      <c r="AC190" s="261"/>
    </row>
    <row r="191" ht="19.5" customHeight="1" spans="1:29">
      <c r="A191" s="296"/>
      <c r="B191" s="296"/>
      <c r="C191" s="296"/>
      <c r="D191" s="296"/>
      <c r="E191" s="296"/>
      <c r="F191" s="296"/>
      <c r="G191" s="296"/>
      <c r="H191" s="296"/>
      <c r="I191" s="296"/>
      <c r="J191" s="296"/>
      <c r="K191" s="296"/>
      <c r="L191" s="296"/>
      <c r="M191" s="296"/>
      <c r="N191" s="296"/>
      <c r="O191" s="296"/>
      <c r="P191" s="261"/>
      <c r="Q191" s="261"/>
      <c r="R191" s="261"/>
      <c r="S191" s="261"/>
      <c r="T191" s="261"/>
      <c r="U191" s="261"/>
      <c r="V191" s="261"/>
      <c r="W191" s="296"/>
      <c r="X191" s="296"/>
      <c r="Y191" s="296"/>
      <c r="Z191" s="296"/>
      <c r="AA191" s="267"/>
      <c r="AB191" s="261"/>
      <c r="AC191" s="261"/>
    </row>
    <row r="192" ht="19.5" customHeight="1" spans="1:29">
      <c r="A192" s="296"/>
      <c r="B192" s="296"/>
      <c r="C192" s="296"/>
      <c r="D192" s="296"/>
      <c r="E192" s="296"/>
      <c r="F192" s="296"/>
      <c r="G192" s="296"/>
      <c r="H192" s="296"/>
      <c r="I192" s="296"/>
      <c r="J192" s="296"/>
      <c r="K192" s="296"/>
      <c r="L192" s="296"/>
      <c r="M192" s="296"/>
      <c r="N192" s="296"/>
      <c r="O192" s="296"/>
      <c r="P192" s="261"/>
      <c r="Q192" s="261"/>
      <c r="R192" s="261"/>
      <c r="S192" s="261"/>
      <c r="T192" s="261"/>
      <c r="U192" s="261"/>
      <c r="V192" s="261"/>
      <c r="W192" s="296"/>
      <c r="X192" s="296"/>
      <c r="Y192" s="296"/>
      <c r="Z192" s="296"/>
      <c r="AA192" s="267"/>
      <c r="AB192" s="261"/>
      <c r="AC192" s="261"/>
    </row>
    <row r="193" ht="19.5" customHeight="1" spans="1:29">
      <c r="A193" s="296"/>
      <c r="B193" s="296"/>
      <c r="C193" s="296"/>
      <c r="D193" s="296"/>
      <c r="E193" s="296"/>
      <c r="F193" s="296"/>
      <c r="G193" s="296"/>
      <c r="H193" s="296"/>
      <c r="I193" s="296"/>
      <c r="J193" s="296"/>
      <c r="K193" s="296"/>
      <c r="L193" s="296"/>
      <c r="M193" s="296"/>
      <c r="N193" s="296"/>
      <c r="O193" s="296"/>
      <c r="P193" s="261"/>
      <c r="Q193" s="261"/>
      <c r="R193" s="261"/>
      <c r="S193" s="261"/>
      <c r="T193" s="261"/>
      <c r="U193" s="261"/>
      <c r="V193" s="261"/>
      <c r="W193" s="296"/>
      <c r="X193" s="296"/>
      <c r="Y193" s="296"/>
      <c r="Z193" s="296"/>
      <c r="AA193" s="267"/>
      <c r="AB193" s="261"/>
      <c r="AC193" s="261"/>
    </row>
    <row r="194" ht="19.5" customHeight="1" spans="1:29">
      <c r="A194" s="296"/>
      <c r="B194" s="296"/>
      <c r="C194" s="296"/>
      <c r="D194" s="296"/>
      <c r="E194" s="296"/>
      <c r="F194" s="296"/>
      <c r="G194" s="296"/>
      <c r="H194" s="296"/>
      <c r="I194" s="296"/>
      <c r="J194" s="296"/>
      <c r="K194" s="296"/>
      <c r="L194" s="296"/>
      <c r="M194" s="296"/>
      <c r="N194" s="296"/>
      <c r="O194" s="296"/>
      <c r="P194" s="261"/>
      <c r="Q194" s="261"/>
      <c r="R194" s="261"/>
      <c r="S194" s="261"/>
      <c r="T194" s="261"/>
      <c r="U194" s="261"/>
      <c r="V194" s="261"/>
      <c r="W194" s="296"/>
      <c r="X194" s="296"/>
      <c r="Y194" s="296"/>
      <c r="Z194" s="296"/>
      <c r="AA194" s="267"/>
      <c r="AB194" s="261"/>
      <c r="AC194" s="261"/>
    </row>
    <row r="195" ht="19.5" customHeight="1" spans="1:29">
      <c r="A195" s="296"/>
      <c r="B195" s="296"/>
      <c r="C195" s="296"/>
      <c r="D195" s="296"/>
      <c r="E195" s="296"/>
      <c r="F195" s="296"/>
      <c r="G195" s="296"/>
      <c r="H195" s="296"/>
      <c r="I195" s="296"/>
      <c r="J195" s="296"/>
      <c r="K195" s="296"/>
      <c r="L195" s="296"/>
      <c r="M195" s="296"/>
      <c r="N195" s="296"/>
      <c r="O195" s="296"/>
      <c r="P195" s="261"/>
      <c r="Q195" s="261"/>
      <c r="R195" s="261"/>
      <c r="S195" s="261"/>
      <c r="T195" s="261"/>
      <c r="U195" s="261"/>
      <c r="V195" s="261"/>
      <c r="W195" s="296"/>
      <c r="X195" s="296"/>
      <c r="Y195" s="296"/>
      <c r="Z195" s="296"/>
      <c r="AA195" s="267"/>
      <c r="AB195" s="261"/>
      <c r="AC195" s="261"/>
    </row>
    <row r="196" ht="19.5" customHeight="1" spans="1:29">
      <c r="A196" s="296"/>
      <c r="B196" s="296"/>
      <c r="C196" s="296"/>
      <c r="D196" s="296"/>
      <c r="E196" s="296"/>
      <c r="F196" s="296"/>
      <c r="G196" s="296"/>
      <c r="H196" s="296"/>
      <c r="I196" s="296"/>
      <c r="J196" s="296"/>
      <c r="K196" s="296"/>
      <c r="L196" s="296"/>
      <c r="M196" s="296"/>
      <c r="N196" s="296"/>
      <c r="O196" s="296"/>
      <c r="P196" s="261"/>
      <c r="Q196" s="261"/>
      <c r="R196" s="261"/>
      <c r="S196" s="261"/>
      <c r="T196" s="261"/>
      <c r="U196" s="261"/>
      <c r="V196" s="261"/>
      <c r="W196" s="296"/>
      <c r="X196" s="296"/>
      <c r="Y196" s="296"/>
      <c r="Z196" s="296"/>
      <c r="AA196" s="267"/>
      <c r="AB196" s="261"/>
      <c r="AC196" s="261"/>
    </row>
    <row r="197" ht="19.5" customHeight="1" spans="1:29">
      <c r="A197" s="296"/>
      <c r="B197" s="296"/>
      <c r="C197" s="296"/>
      <c r="D197" s="296"/>
      <c r="E197" s="296"/>
      <c r="F197" s="296"/>
      <c r="G197" s="296"/>
      <c r="H197" s="296"/>
      <c r="I197" s="296"/>
      <c r="J197" s="296"/>
      <c r="K197" s="296"/>
      <c r="L197" s="296"/>
      <c r="M197" s="296"/>
      <c r="N197" s="296"/>
      <c r="O197" s="296"/>
      <c r="P197" s="261"/>
      <c r="Q197" s="261"/>
      <c r="R197" s="261"/>
      <c r="S197" s="261"/>
      <c r="T197" s="261"/>
      <c r="U197" s="261"/>
      <c r="V197" s="261"/>
      <c r="W197" s="296"/>
      <c r="X197" s="296"/>
      <c r="Y197" s="296"/>
      <c r="Z197" s="296"/>
      <c r="AA197" s="267"/>
      <c r="AB197" s="261"/>
      <c r="AC197" s="261"/>
    </row>
    <row r="198" ht="19.5" customHeight="1" spans="1:29">
      <c r="A198" s="296"/>
      <c r="B198" s="296"/>
      <c r="C198" s="296"/>
      <c r="D198" s="296"/>
      <c r="E198" s="296"/>
      <c r="F198" s="296"/>
      <c r="G198" s="296"/>
      <c r="H198" s="296"/>
      <c r="I198" s="296"/>
      <c r="J198" s="296"/>
      <c r="K198" s="296"/>
      <c r="L198" s="296"/>
      <c r="M198" s="296"/>
      <c r="N198" s="296"/>
      <c r="O198" s="296"/>
      <c r="P198" s="261"/>
      <c r="Q198" s="261"/>
      <c r="R198" s="261"/>
      <c r="S198" s="261"/>
      <c r="T198" s="261"/>
      <c r="U198" s="261"/>
      <c r="V198" s="261"/>
      <c r="W198" s="296"/>
      <c r="X198" s="296"/>
      <c r="Y198" s="296"/>
      <c r="Z198" s="296"/>
      <c r="AA198" s="267"/>
      <c r="AB198" s="261"/>
      <c r="AC198" s="261"/>
    </row>
    <row r="199" ht="19.5" customHeight="1" spans="1:29">
      <c r="A199" s="296"/>
      <c r="B199" s="296"/>
      <c r="C199" s="296"/>
      <c r="D199" s="296"/>
      <c r="E199" s="296"/>
      <c r="F199" s="296"/>
      <c r="G199" s="296"/>
      <c r="H199" s="296"/>
      <c r="I199" s="296"/>
      <c r="J199" s="296"/>
      <c r="K199" s="296"/>
      <c r="L199" s="296"/>
      <c r="M199" s="296"/>
      <c r="N199" s="296"/>
      <c r="O199" s="296"/>
      <c r="P199" s="261"/>
      <c r="Q199" s="261"/>
      <c r="R199" s="261"/>
      <c r="S199" s="261"/>
      <c r="T199" s="261"/>
      <c r="U199" s="261"/>
      <c r="V199" s="261"/>
      <c r="W199" s="296"/>
      <c r="X199" s="296"/>
      <c r="Y199" s="296"/>
      <c r="Z199" s="296"/>
      <c r="AA199" s="267"/>
      <c r="AB199" s="261"/>
      <c r="AC199" s="261"/>
    </row>
    <row r="200" ht="19.5" customHeight="1" spans="1:29">
      <c r="A200" s="296"/>
      <c r="B200" s="296"/>
      <c r="C200" s="296"/>
      <c r="D200" s="296"/>
      <c r="E200" s="296"/>
      <c r="F200" s="296"/>
      <c r="G200" s="296"/>
      <c r="H200" s="296"/>
      <c r="I200" s="296"/>
      <c r="J200" s="296"/>
      <c r="K200" s="296"/>
      <c r="L200" s="296"/>
      <c r="M200" s="296"/>
      <c r="N200" s="296"/>
      <c r="O200" s="296"/>
      <c r="P200" s="261"/>
      <c r="Q200" s="261"/>
      <c r="R200" s="261"/>
      <c r="S200" s="261"/>
      <c r="T200" s="261"/>
      <c r="U200" s="261"/>
      <c r="V200" s="261"/>
      <c r="W200" s="296"/>
      <c r="X200" s="296"/>
      <c r="Y200" s="296"/>
      <c r="Z200" s="296"/>
      <c r="AA200" s="267"/>
      <c r="AB200" s="261"/>
      <c r="AC200" s="261"/>
    </row>
    <row r="201" ht="19.5" customHeight="1" spans="1:29">
      <c r="A201" s="296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296"/>
      <c r="M201" s="296"/>
      <c r="N201" s="296"/>
      <c r="O201" s="296"/>
      <c r="P201" s="261"/>
      <c r="Q201" s="261"/>
      <c r="R201" s="261"/>
      <c r="S201" s="261"/>
      <c r="T201" s="261"/>
      <c r="U201" s="261"/>
      <c r="V201" s="261"/>
      <c r="W201" s="296"/>
      <c r="X201" s="296"/>
      <c r="Y201" s="296"/>
      <c r="Z201" s="296"/>
      <c r="AA201" s="267"/>
      <c r="AB201" s="261"/>
      <c r="AC201" s="261"/>
    </row>
    <row r="202" ht="19.5" customHeight="1" spans="1:29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296"/>
      <c r="M202" s="296"/>
      <c r="N202" s="296"/>
      <c r="O202" s="296"/>
      <c r="P202" s="261"/>
      <c r="Q202" s="261"/>
      <c r="R202" s="261"/>
      <c r="S202" s="261"/>
      <c r="T202" s="261"/>
      <c r="U202" s="261"/>
      <c r="V202" s="261"/>
      <c r="W202" s="296"/>
      <c r="X202" s="296"/>
      <c r="Y202" s="296"/>
      <c r="Z202" s="296"/>
      <c r="AA202" s="267"/>
      <c r="AB202" s="261"/>
      <c r="AC202" s="261"/>
    </row>
    <row r="203" ht="19.5" customHeight="1" spans="1:29">
      <c r="A203" s="296"/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61"/>
      <c r="Q203" s="261"/>
      <c r="R203" s="261"/>
      <c r="S203" s="261"/>
      <c r="T203" s="261"/>
      <c r="U203" s="261"/>
      <c r="V203" s="261"/>
      <c r="W203" s="296"/>
      <c r="X203" s="296"/>
      <c r="Y203" s="296"/>
      <c r="Z203" s="296"/>
      <c r="AA203" s="267"/>
      <c r="AB203" s="261"/>
      <c r="AC203" s="261"/>
    </row>
    <row r="204" ht="19.5" customHeight="1" spans="1:29">
      <c r="A204" s="296"/>
      <c r="B204" s="296"/>
      <c r="C204" s="296"/>
      <c r="D204" s="296"/>
      <c r="E204" s="296"/>
      <c r="F204" s="296"/>
      <c r="G204" s="296"/>
      <c r="H204" s="296"/>
      <c r="I204" s="296"/>
      <c r="J204" s="296"/>
      <c r="K204" s="296"/>
      <c r="L204" s="296"/>
      <c r="M204" s="296"/>
      <c r="N204" s="296"/>
      <c r="O204" s="296"/>
      <c r="P204" s="261"/>
      <c r="Q204" s="261"/>
      <c r="R204" s="261"/>
      <c r="S204" s="261"/>
      <c r="T204" s="261"/>
      <c r="U204" s="261"/>
      <c r="V204" s="261"/>
      <c r="W204" s="296"/>
      <c r="X204" s="296"/>
      <c r="Y204" s="296"/>
      <c r="Z204" s="296"/>
      <c r="AA204" s="267"/>
      <c r="AB204" s="261"/>
      <c r="AC204" s="261"/>
    </row>
    <row r="205" ht="19.5" customHeight="1" spans="1:29">
      <c r="A205" s="296"/>
      <c r="B205" s="296"/>
      <c r="C205" s="296"/>
      <c r="D205" s="296"/>
      <c r="E205" s="296"/>
      <c r="F205" s="296"/>
      <c r="G205" s="296"/>
      <c r="H205" s="296"/>
      <c r="I205" s="296"/>
      <c r="J205" s="296"/>
      <c r="K205" s="296"/>
      <c r="L205" s="296"/>
      <c r="M205" s="296"/>
      <c r="N205" s="296"/>
      <c r="O205" s="296"/>
      <c r="P205" s="261"/>
      <c r="Q205" s="261"/>
      <c r="R205" s="261"/>
      <c r="S205" s="261"/>
      <c r="T205" s="261"/>
      <c r="U205" s="261"/>
      <c r="V205" s="261"/>
      <c r="W205" s="296"/>
      <c r="X205" s="296"/>
      <c r="Y205" s="296"/>
      <c r="Z205" s="296"/>
      <c r="AA205" s="267"/>
      <c r="AB205" s="261"/>
      <c r="AC205" s="261"/>
    </row>
    <row r="206" ht="19.5" customHeight="1" spans="1:29">
      <c r="A206" s="296"/>
      <c r="B206" s="296"/>
      <c r="C206" s="296"/>
      <c r="D206" s="296"/>
      <c r="E206" s="296"/>
      <c r="F206" s="296"/>
      <c r="G206" s="296"/>
      <c r="H206" s="296"/>
      <c r="I206" s="296"/>
      <c r="J206" s="296"/>
      <c r="K206" s="296"/>
      <c r="L206" s="296"/>
      <c r="M206" s="296"/>
      <c r="N206" s="296"/>
      <c r="O206" s="296"/>
      <c r="P206" s="261"/>
      <c r="Q206" s="261"/>
      <c r="R206" s="261"/>
      <c r="S206" s="261"/>
      <c r="T206" s="261"/>
      <c r="U206" s="261"/>
      <c r="V206" s="261"/>
      <c r="W206" s="296"/>
      <c r="X206" s="296"/>
      <c r="Y206" s="296"/>
      <c r="Z206" s="296"/>
      <c r="AA206" s="267"/>
      <c r="AB206" s="261"/>
      <c r="AC206" s="261"/>
    </row>
    <row r="207" ht="19.5" customHeight="1" spans="1:29">
      <c r="A207" s="296"/>
      <c r="B207" s="296"/>
      <c r="C207" s="296"/>
      <c r="D207" s="296"/>
      <c r="E207" s="296"/>
      <c r="F207" s="296"/>
      <c r="G207" s="296"/>
      <c r="H207" s="296"/>
      <c r="I207" s="296"/>
      <c r="J207" s="296"/>
      <c r="K207" s="296"/>
      <c r="L207" s="296"/>
      <c r="M207" s="296"/>
      <c r="N207" s="296"/>
      <c r="O207" s="296"/>
      <c r="P207" s="261"/>
      <c r="Q207" s="261"/>
      <c r="R207" s="261"/>
      <c r="S207" s="261"/>
      <c r="T207" s="261"/>
      <c r="U207" s="261"/>
      <c r="V207" s="261"/>
      <c r="W207" s="296"/>
      <c r="X207" s="296"/>
      <c r="Y207" s="296"/>
      <c r="Z207" s="296"/>
      <c r="AA207" s="267"/>
      <c r="AB207" s="261"/>
      <c r="AC207" s="261"/>
    </row>
    <row r="208" ht="19.5" customHeight="1" spans="1:29">
      <c r="A208" s="296"/>
      <c r="B208" s="296"/>
      <c r="C208" s="296"/>
      <c r="D208" s="296"/>
      <c r="E208" s="296"/>
      <c r="F208" s="296"/>
      <c r="G208" s="296"/>
      <c r="H208" s="296"/>
      <c r="I208" s="296"/>
      <c r="J208" s="296"/>
      <c r="K208" s="296"/>
      <c r="L208" s="296"/>
      <c r="M208" s="296"/>
      <c r="N208" s="296"/>
      <c r="O208" s="296"/>
      <c r="P208" s="261"/>
      <c r="Q208" s="261"/>
      <c r="R208" s="261"/>
      <c r="S208" s="261"/>
      <c r="T208" s="261"/>
      <c r="U208" s="261"/>
      <c r="V208" s="261"/>
      <c r="W208" s="296"/>
      <c r="X208" s="296"/>
      <c r="Y208" s="296"/>
      <c r="Z208" s="296"/>
      <c r="AA208" s="267"/>
      <c r="AB208" s="261"/>
      <c r="AC208" s="261"/>
    </row>
    <row r="209" ht="19.5" customHeight="1" spans="1:29">
      <c r="A209" s="296"/>
      <c r="B209" s="296"/>
      <c r="C209" s="296"/>
      <c r="D209" s="296"/>
      <c r="E209" s="296"/>
      <c r="F209" s="296"/>
      <c r="G209" s="296"/>
      <c r="H209" s="296"/>
      <c r="I209" s="296"/>
      <c r="J209" s="296"/>
      <c r="K209" s="296"/>
      <c r="L209" s="296"/>
      <c r="M209" s="296"/>
      <c r="N209" s="296"/>
      <c r="O209" s="296"/>
      <c r="P209" s="261"/>
      <c r="Q209" s="261"/>
      <c r="R209" s="261"/>
      <c r="S209" s="261"/>
      <c r="T209" s="261"/>
      <c r="U209" s="261"/>
      <c r="V209" s="261"/>
      <c r="W209" s="296"/>
      <c r="X209" s="296"/>
      <c r="Y209" s="296"/>
      <c r="Z209" s="296"/>
      <c r="AA209" s="267"/>
      <c r="AB209" s="261"/>
      <c r="AC209" s="261"/>
    </row>
    <row r="210" ht="19.5" customHeight="1" spans="1:29">
      <c r="A210" s="296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296"/>
      <c r="M210" s="296"/>
      <c r="N210" s="296"/>
      <c r="O210" s="296"/>
      <c r="P210" s="261"/>
      <c r="Q210" s="261"/>
      <c r="R210" s="261"/>
      <c r="S210" s="261"/>
      <c r="T210" s="261"/>
      <c r="U210" s="261"/>
      <c r="V210" s="261"/>
      <c r="W210" s="296"/>
      <c r="X210" s="296"/>
      <c r="Y210" s="296"/>
      <c r="Z210" s="296"/>
      <c r="AA210" s="267"/>
      <c r="AB210" s="261"/>
      <c r="AC210" s="261"/>
    </row>
    <row r="211" ht="19.5" customHeight="1" spans="1:29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296"/>
      <c r="M211" s="296"/>
      <c r="N211" s="296"/>
      <c r="O211" s="296"/>
      <c r="P211" s="261"/>
      <c r="Q211" s="261"/>
      <c r="R211" s="261"/>
      <c r="S211" s="261"/>
      <c r="T211" s="261"/>
      <c r="U211" s="261"/>
      <c r="V211" s="261"/>
      <c r="W211" s="296"/>
      <c r="X211" s="296"/>
      <c r="Y211" s="296"/>
      <c r="Z211" s="296"/>
      <c r="AA211" s="267"/>
      <c r="AB211" s="261"/>
      <c r="AC211" s="261"/>
    </row>
    <row r="212" ht="19.5" customHeight="1" spans="1:29">
      <c r="A212" s="296"/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61"/>
      <c r="Q212" s="261"/>
      <c r="R212" s="261"/>
      <c r="S212" s="261"/>
      <c r="T212" s="261"/>
      <c r="U212" s="261"/>
      <c r="V212" s="261"/>
      <c r="W212" s="296"/>
      <c r="X212" s="296"/>
      <c r="Y212" s="296"/>
      <c r="Z212" s="296"/>
      <c r="AA212" s="267"/>
      <c r="AB212" s="261"/>
      <c r="AC212" s="261"/>
    </row>
    <row r="213" ht="19.5" customHeight="1" spans="1:29">
      <c r="A213" s="296"/>
      <c r="B213" s="296"/>
      <c r="C213" s="296"/>
      <c r="D213" s="296"/>
      <c r="E213" s="296"/>
      <c r="F213" s="296"/>
      <c r="G213" s="296"/>
      <c r="H213" s="296"/>
      <c r="I213" s="296"/>
      <c r="J213" s="296"/>
      <c r="K213" s="296"/>
      <c r="L213" s="296"/>
      <c r="M213" s="296"/>
      <c r="N213" s="296"/>
      <c r="O213" s="296"/>
      <c r="P213" s="261"/>
      <c r="Q213" s="261"/>
      <c r="R213" s="261"/>
      <c r="S213" s="261"/>
      <c r="T213" s="261"/>
      <c r="U213" s="261"/>
      <c r="V213" s="261"/>
      <c r="W213" s="296"/>
      <c r="X213" s="296"/>
      <c r="Y213" s="296"/>
      <c r="Z213" s="296"/>
      <c r="AA213" s="267"/>
      <c r="AB213" s="261"/>
      <c r="AC213" s="261"/>
    </row>
    <row r="214" ht="19.5" customHeight="1" spans="1:29">
      <c r="A214" s="296"/>
      <c r="B214" s="296"/>
      <c r="C214" s="296"/>
      <c r="D214" s="296"/>
      <c r="E214" s="296"/>
      <c r="F214" s="296"/>
      <c r="G214" s="296"/>
      <c r="H214" s="296"/>
      <c r="I214" s="296"/>
      <c r="J214" s="296"/>
      <c r="K214" s="296"/>
      <c r="L214" s="296"/>
      <c r="M214" s="296"/>
      <c r="N214" s="296"/>
      <c r="O214" s="296"/>
      <c r="P214" s="261"/>
      <c r="Q214" s="261"/>
      <c r="R214" s="261"/>
      <c r="S214" s="261"/>
      <c r="T214" s="261"/>
      <c r="U214" s="261"/>
      <c r="V214" s="261"/>
      <c r="W214" s="296"/>
      <c r="X214" s="296"/>
      <c r="Y214" s="296"/>
      <c r="Z214" s="296"/>
      <c r="AA214" s="267"/>
      <c r="AB214" s="261"/>
      <c r="AC214" s="261"/>
    </row>
    <row r="215" ht="19.5" customHeight="1" spans="1:29">
      <c r="A215" s="296"/>
      <c r="B215" s="296"/>
      <c r="C215" s="296"/>
      <c r="D215" s="296"/>
      <c r="E215" s="296"/>
      <c r="F215" s="296"/>
      <c r="G215" s="296"/>
      <c r="H215" s="296"/>
      <c r="I215" s="296"/>
      <c r="J215" s="296"/>
      <c r="K215" s="296"/>
      <c r="L215" s="296"/>
      <c r="M215" s="296"/>
      <c r="N215" s="296"/>
      <c r="O215" s="296"/>
      <c r="P215" s="261"/>
      <c r="Q215" s="261"/>
      <c r="R215" s="261"/>
      <c r="S215" s="261"/>
      <c r="T215" s="261"/>
      <c r="U215" s="261"/>
      <c r="V215" s="261"/>
      <c r="W215" s="296"/>
      <c r="X215" s="296"/>
      <c r="Y215" s="296"/>
      <c r="Z215" s="296"/>
      <c r="AA215" s="267"/>
      <c r="AB215" s="261"/>
      <c r="AC215" s="261"/>
    </row>
    <row r="216" ht="19.5" customHeight="1" spans="1:29">
      <c r="A216" s="296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296"/>
      <c r="M216" s="296"/>
      <c r="N216" s="296"/>
      <c r="O216" s="296"/>
      <c r="P216" s="261"/>
      <c r="Q216" s="261"/>
      <c r="R216" s="261"/>
      <c r="S216" s="261"/>
      <c r="T216" s="261"/>
      <c r="U216" s="261"/>
      <c r="V216" s="261"/>
      <c r="W216" s="296"/>
      <c r="X216" s="296"/>
      <c r="Y216" s="296"/>
      <c r="Z216" s="296"/>
      <c r="AA216" s="267"/>
      <c r="AB216" s="261"/>
      <c r="AC216" s="261"/>
    </row>
    <row r="217" ht="19.5" customHeight="1" spans="1:29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296"/>
      <c r="M217" s="296"/>
      <c r="N217" s="296"/>
      <c r="O217" s="296"/>
      <c r="P217" s="261"/>
      <c r="Q217" s="261"/>
      <c r="R217" s="261"/>
      <c r="S217" s="261"/>
      <c r="T217" s="261"/>
      <c r="U217" s="261"/>
      <c r="V217" s="261"/>
      <c r="W217" s="296"/>
      <c r="X217" s="296"/>
      <c r="Y217" s="296"/>
      <c r="Z217" s="296"/>
      <c r="AA217" s="267"/>
      <c r="AB217" s="261"/>
      <c r="AC217" s="261"/>
    </row>
    <row r="218" ht="19.5" customHeight="1" spans="1:29">
      <c r="A218" s="296"/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61"/>
      <c r="Q218" s="261"/>
      <c r="R218" s="261"/>
      <c r="S218" s="261"/>
      <c r="T218" s="261"/>
      <c r="U218" s="261"/>
      <c r="V218" s="261"/>
      <c r="W218" s="296"/>
      <c r="X218" s="296"/>
      <c r="Y218" s="296"/>
      <c r="Z218" s="296"/>
      <c r="AA218" s="267"/>
      <c r="AB218" s="261"/>
      <c r="AC218" s="261"/>
    </row>
    <row r="219" ht="19.5" customHeight="1" spans="1:29">
      <c r="A219" s="296"/>
      <c r="B219" s="296"/>
      <c r="C219" s="296"/>
      <c r="D219" s="296"/>
      <c r="E219" s="296"/>
      <c r="F219" s="296"/>
      <c r="G219" s="296"/>
      <c r="H219" s="296"/>
      <c r="I219" s="296"/>
      <c r="J219" s="296"/>
      <c r="K219" s="296"/>
      <c r="L219" s="296"/>
      <c r="M219" s="296"/>
      <c r="N219" s="296"/>
      <c r="O219" s="296"/>
      <c r="P219" s="261"/>
      <c r="Q219" s="261"/>
      <c r="R219" s="261"/>
      <c r="S219" s="261"/>
      <c r="T219" s="261"/>
      <c r="U219" s="261"/>
      <c r="V219" s="261"/>
      <c r="W219" s="296"/>
      <c r="X219" s="296"/>
      <c r="Y219" s="296"/>
      <c r="Z219" s="296"/>
      <c r="AA219" s="267"/>
      <c r="AB219" s="261"/>
      <c r="AC219" s="261"/>
    </row>
    <row r="220" ht="19.5" customHeight="1" spans="1:29">
      <c r="A220" s="296"/>
      <c r="B220" s="296"/>
      <c r="C220" s="296"/>
      <c r="D220" s="296"/>
      <c r="E220" s="296"/>
      <c r="F220" s="296"/>
      <c r="G220" s="296"/>
      <c r="H220" s="296"/>
      <c r="I220" s="296"/>
      <c r="J220" s="296"/>
      <c r="K220" s="296"/>
      <c r="L220" s="296"/>
      <c r="M220" s="296"/>
      <c r="N220" s="296"/>
      <c r="O220" s="296"/>
      <c r="P220" s="261"/>
      <c r="Q220" s="261"/>
      <c r="R220" s="261"/>
      <c r="S220" s="261"/>
      <c r="T220" s="261"/>
      <c r="U220" s="261"/>
      <c r="V220" s="261"/>
      <c r="W220" s="296"/>
      <c r="X220" s="296"/>
      <c r="Y220" s="296"/>
      <c r="Z220" s="296"/>
      <c r="AA220" s="267"/>
      <c r="AB220" s="261"/>
      <c r="AC220" s="261"/>
    </row>
    <row r="221" ht="19.5" customHeight="1" spans="1:29">
      <c r="A221" s="296"/>
      <c r="B221" s="296"/>
      <c r="C221" s="296"/>
      <c r="D221" s="296"/>
      <c r="E221" s="296"/>
      <c r="F221" s="296"/>
      <c r="G221" s="296"/>
      <c r="H221" s="296"/>
      <c r="I221" s="296"/>
      <c r="J221" s="296"/>
      <c r="K221" s="296"/>
      <c r="L221" s="296"/>
      <c r="M221" s="296"/>
      <c r="N221" s="296"/>
      <c r="O221" s="296"/>
      <c r="P221" s="261"/>
      <c r="Q221" s="261"/>
      <c r="R221" s="261"/>
      <c r="S221" s="261"/>
      <c r="T221" s="261"/>
      <c r="U221" s="261"/>
      <c r="V221" s="261"/>
      <c r="W221" s="296"/>
      <c r="X221" s="296"/>
      <c r="Y221" s="296"/>
      <c r="Z221" s="296"/>
      <c r="AA221" s="267"/>
      <c r="AB221" s="261"/>
      <c r="AC221" s="261"/>
    </row>
    <row r="222" ht="19.5" customHeight="1" spans="1:29">
      <c r="A222" s="296"/>
      <c r="B222" s="296"/>
      <c r="C222" s="296"/>
      <c r="D222" s="296"/>
      <c r="E222" s="296"/>
      <c r="F222" s="296"/>
      <c r="G222" s="296"/>
      <c r="H222" s="296"/>
      <c r="I222" s="296"/>
      <c r="J222" s="296"/>
      <c r="K222" s="296"/>
      <c r="L222" s="296"/>
      <c r="M222" s="296"/>
      <c r="N222" s="296"/>
      <c r="O222" s="296"/>
      <c r="P222" s="261"/>
      <c r="Q222" s="261"/>
      <c r="R222" s="261"/>
      <c r="S222" s="261"/>
      <c r="T222" s="261"/>
      <c r="U222" s="261"/>
      <c r="V222" s="261"/>
      <c r="W222" s="296"/>
      <c r="X222" s="296"/>
      <c r="Y222" s="296"/>
      <c r="Z222" s="296"/>
      <c r="AA222" s="267"/>
      <c r="AB222" s="261"/>
      <c r="AC222" s="261"/>
    </row>
    <row r="223" ht="19.5" customHeight="1" spans="1:29">
      <c r="A223" s="296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296"/>
      <c r="M223" s="296"/>
      <c r="N223" s="296"/>
      <c r="O223" s="296"/>
      <c r="P223" s="261"/>
      <c r="Q223" s="261"/>
      <c r="R223" s="261"/>
      <c r="S223" s="261"/>
      <c r="T223" s="261"/>
      <c r="U223" s="261"/>
      <c r="V223" s="261"/>
      <c r="W223" s="296"/>
      <c r="X223" s="296"/>
      <c r="Y223" s="296"/>
      <c r="Z223" s="296"/>
      <c r="AA223" s="267"/>
      <c r="AB223" s="261"/>
      <c r="AC223" s="261"/>
    </row>
    <row r="224" ht="19.5" customHeight="1" spans="1:27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296"/>
      <c r="M224" s="296"/>
      <c r="N224" s="296"/>
      <c r="O224" s="296"/>
      <c r="P224" s="261"/>
      <c r="Q224" s="261"/>
      <c r="R224" s="261"/>
      <c r="S224" s="261"/>
      <c r="T224" s="261"/>
      <c r="U224" s="261"/>
      <c r="W224" s="296"/>
      <c r="X224" s="296"/>
      <c r="Y224" s="296"/>
      <c r="Z224" s="296"/>
      <c r="AA224" s="267"/>
    </row>
    <row r="225" ht="19.5" customHeight="1" spans="1:27">
      <c r="A225" s="296"/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61"/>
      <c r="Q225" s="261"/>
      <c r="R225" s="261"/>
      <c r="S225" s="261"/>
      <c r="T225" s="261"/>
      <c r="U225" s="261"/>
      <c r="W225" s="326"/>
      <c r="X225" s="326"/>
      <c r="Y225" s="326"/>
      <c r="Z225" s="326"/>
      <c r="AA225" s="348"/>
    </row>
    <row r="226" ht="19.5" customHeight="1" spans="1:27">
      <c r="A226" s="296"/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61"/>
      <c r="Q226" s="261"/>
      <c r="R226" s="261"/>
      <c r="S226" s="261"/>
      <c r="T226" s="261"/>
      <c r="U226" s="261"/>
      <c r="W226" s="326"/>
      <c r="X226" s="326"/>
      <c r="Y226" s="326"/>
      <c r="Z226" s="326"/>
      <c r="AA226" s="348"/>
    </row>
    <row r="227" ht="19.5" customHeight="1" spans="1:27">
      <c r="A227" s="296"/>
      <c r="B227" s="296"/>
      <c r="C227" s="296"/>
      <c r="D227" s="296"/>
      <c r="E227" s="296"/>
      <c r="F227" s="296"/>
      <c r="G227" s="296"/>
      <c r="H227" s="296"/>
      <c r="I227" s="296"/>
      <c r="J227" s="296"/>
      <c r="K227" s="296"/>
      <c r="L227" s="296"/>
      <c r="M227" s="296"/>
      <c r="N227" s="296"/>
      <c r="O227" s="296"/>
      <c r="P227" s="261"/>
      <c r="Q227" s="261"/>
      <c r="R227" s="261"/>
      <c r="S227" s="261"/>
      <c r="T227" s="261"/>
      <c r="U227" s="261"/>
      <c r="W227" s="326"/>
      <c r="X227" s="326"/>
      <c r="Y227" s="326"/>
      <c r="Z227" s="326"/>
      <c r="AA227" s="348"/>
    </row>
    <row r="228" ht="19.5" customHeight="1" spans="1:27">
      <c r="A228" s="296"/>
      <c r="B228" s="296"/>
      <c r="C228" s="296"/>
      <c r="D228" s="296"/>
      <c r="E228" s="296"/>
      <c r="F228" s="296"/>
      <c r="G228" s="296"/>
      <c r="H228" s="296"/>
      <c r="I228" s="296"/>
      <c r="J228" s="296"/>
      <c r="K228" s="296"/>
      <c r="L228" s="296"/>
      <c r="M228" s="296"/>
      <c r="N228" s="296"/>
      <c r="O228" s="296"/>
      <c r="P228" s="261"/>
      <c r="Q228" s="261"/>
      <c r="R228" s="261"/>
      <c r="S228" s="261"/>
      <c r="T228" s="261"/>
      <c r="U228" s="261"/>
      <c r="W228" s="326"/>
      <c r="X228" s="326"/>
      <c r="Y228" s="326"/>
      <c r="Z228" s="326"/>
      <c r="AA228" s="348"/>
    </row>
    <row r="229" ht="19.5" customHeight="1" spans="1:29">
      <c r="A229" s="296"/>
      <c r="B229" s="296"/>
      <c r="C229" s="296"/>
      <c r="D229" s="296"/>
      <c r="E229" s="296"/>
      <c r="F229" s="296"/>
      <c r="G229" s="296"/>
      <c r="H229" s="296"/>
      <c r="I229" s="296"/>
      <c r="J229" s="296"/>
      <c r="K229" s="296"/>
      <c r="L229" s="296"/>
      <c r="M229" s="296"/>
      <c r="N229" s="296"/>
      <c r="O229" s="296"/>
      <c r="P229" s="261"/>
      <c r="Q229" s="261"/>
      <c r="R229" s="261"/>
      <c r="S229" s="261"/>
      <c r="T229" s="261"/>
      <c r="U229" s="261"/>
      <c r="W229" s="326"/>
      <c r="X229" s="326"/>
      <c r="Y229" s="326"/>
      <c r="Z229" s="326"/>
      <c r="AA229" s="348"/>
      <c r="AB229" s="296"/>
      <c r="AC229" s="296"/>
    </row>
    <row r="230" ht="19.5" customHeight="1" spans="1:29">
      <c r="A230" s="296"/>
      <c r="B230" s="296"/>
      <c r="C230" s="296"/>
      <c r="D230" s="296"/>
      <c r="E230" s="296"/>
      <c r="F230" s="296"/>
      <c r="G230" s="296"/>
      <c r="H230" s="296"/>
      <c r="I230" s="296"/>
      <c r="J230" s="296"/>
      <c r="K230" s="296"/>
      <c r="L230" s="296"/>
      <c r="M230" s="296"/>
      <c r="N230" s="296"/>
      <c r="O230" s="296"/>
      <c r="P230" s="261"/>
      <c r="Q230" s="261"/>
      <c r="R230" s="261"/>
      <c r="S230" s="261"/>
      <c r="T230" s="261"/>
      <c r="U230" s="261"/>
      <c r="W230" s="326"/>
      <c r="X230" s="326"/>
      <c r="Y230" s="326"/>
      <c r="Z230" s="326"/>
      <c r="AA230" s="348"/>
      <c r="AB230" s="296"/>
      <c r="AC230" s="296"/>
    </row>
    <row r="231" ht="19.5" customHeight="1" spans="1:29">
      <c r="A231" s="296"/>
      <c r="B231" s="296"/>
      <c r="C231" s="296"/>
      <c r="D231" s="296"/>
      <c r="E231" s="296"/>
      <c r="F231" s="296"/>
      <c r="G231" s="296"/>
      <c r="H231" s="296"/>
      <c r="I231" s="296"/>
      <c r="J231" s="296"/>
      <c r="K231" s="296"/>
      <c r="L231" s="296"/>
      <c r="M231" s="296"/>
      <c r="N231" s="296"/>
      <c r="O231" s="296"/>
      <c r="P231" s="261"/>
      <c r="Q231" s="261"/>
      <c r="R231" s="261"/>
      <c r="S231" s="261"/>
      <c r="T231" s="261"/>
      <c r="U231" s="261"/>
      <c r="W231" s="326"/>
      <c r="X231" s="326"/>
      <c r="Y231" s="326"/>
      <c r="Z231" s="326"/>
      <c r="AA231" s="348"/>
      <c r="AB231" s="296"/>
      <c r="AC231" s="296"/>
    </row>
    <row r="232" ht="19.5" customHeight="1" spans="1:29">
      <c r="A232" s="296"/>
      <c r="B232" s="296"/>
      <c r="C232" s="296"/>
      <c r="D232" s="296"/>
      <c r="E232" s="296"/>
      <c r="F232" s="296"/>
      <c r="G232" s="296"/>
      <c r="H232" s="296"/>
      <c r="I232" s="296"/>
      <c r="J232" s="296"/>
      <c r="K232" s="296"/>
      <c r="L232" s="296"/>
      <c r="M232" s="296"/>
      <c r="N232" s="296"/>
      <c r="O232" s="296"/>
      <c r="P232" s="261"/>
      <c r="Q232" s="261"/>
      <c r="R232" s="261"/>
      <c r="S232" s="261"/>
      <c r="T232" s="261"/>
      <c r="U232" s="261"/>
      <c r="W232" s="326"/>
      <c r="X232" s="326"/>
      <c r="Y232" s="326"/>
      <c r="Z232" s="326"/>
      <c r="AA232" s="348"/>
      <c r="AB232" s="296"/>
      <c r="AC232" s="296"/>
    </row>
    <row r="233" ht="19.5" customHeight="1" spans="1:29">
      <c r="A233" s="296"/>
      <c r="B233" s="296"/>
      <c r="C233" s="296"/>
      <c r="D233" s="296"/>
      <c r="E233" s="296"/>
      <c r="F233" s="296"/>
      <c r="G233" s="296"/>
      <c r="H233" s="296"/>
      <c r="I233" s="296"/>
      <c r="J233" s="296"/>
      <c r="K233" s="296"/>
      <c r="L233" s="296"/>
      <c r="M233" s="296"/>
      <c r="N233" s="296"/>
      <c r="O233" s="296"/>
      <c r="P233" s="261"/>
      <c r="Q233" s="261"/>
      <c r="R233" s="261"/>
      <c r="S233" s="261"/>
      <c r="T233" s="261"/>
      <c r="U233" s="261"/>
      <c r="W233" s="326"/>
      <c r="X233" s="326"/>
      <c r="Y233" s="326"/>
      <c r="Z233" s="326"/>
      <c r="AA233" s="348"/>
      <c r="AB233" s="296"/>
      <c r="AC233" s="296"/>
    </row>
    <row r="234" ht="14.25" customHeight="1" spans="1:29">
      <c r="A234" s="296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296"/>
      <c r="M234" s="296"/>
      <c r="N234" s="296"/>
      <c r="O234" s="296"/>
      <c r="P234" s="296"/>
      <c r="Q234" s="296"/>
      <c r="R234" s="296"/>
      <c r="S234" s="296"/>
      <c r="T234" s="296"/>
      <c r="U234" s="296"/>
      <c r="V234" s="296"/>
      <c r="W234" s="296"/>
      <c r="X234" s="296"/>
      <c r="Y234" s="296"/>
      <c r="Z234" s="296"/>
      <c r="AA234" s="296"/>
      <c r="AB234" s="296"/>
      <c r="AC234" s="296"/>
    </row>
    <row r="235" ht="14.25" customHeight="1" spans="1:29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296"/>
      <c r="M235" s="296"/>
      <c r="N235" s="296"/>
      <c r="O235" s="296"/>
      <c r="P235" s="296"/>
      <c r="Q235" s="296"/>
      <c r="R235" s="296"/>
      <c r="S235" s="296"/>
      <c r="T235" s="296"/>
      <c r="U235" s="296"/>
      <c r="V235" s="296"/>
      <c r="W235" s="296"/>
      <c r="X235" s="296"/>
      <c r="Y235" s="296"/>
      <c r="Z235" s="296"/>
      <c r="AA235" s="296"/>
      <c r="AB235" s="296"/>
      <c r="AC235" s="296"/>
    </row>
    <row r="236" ht="14.25" customHeight="1" spans="1:29">
      <c r="A236" s="296"/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96"/>
      <c r="Y236" s="296"/>
      <c r="Z236" s="296"/>
      <c r="AA236" s="296"/>
      <c r="AB236" s="296"/>
      <c r="AC236" s="296"/>
    </row>
    <row r="237" ht="14.25" customHeight="1" spans="1:29">
      <c r="A237" s="296"/>
      <c r="B237" s="296"/>
      <c r="C237" s="296"/>
      <c r="D237" s="296"/>
      <c r="E237" s="296"/>
      <c r="F237" s="296"/>
      <c r="G237" s="296"/>
      <c r="H237" s="296"/>
      <c r="I237" s="296"/>
      <c r="J237" s="296"/>
      <c r="K237" s="296"/>
      <c r="L237" s="296"/>
      <c r="M237" s="296"/>
      <c r="N237" s="296"/>
      <c r="O237" s="296"/>
      <c r="P237" s="296"/>
      <c r="Q237" s="296"/>
      <c r="R237" s="296"/>
      <c r="S237" s="296"/>
      <c r="T237" s="296"/>
      <c r="U237" s="296"/>
      <c r="V237" s="296"/>
      <c r="W237" s="296"/>
      <c r="X237" s="296"/>
      <c r="Y237" s="296"/>
      <c r="Z237" s="296"/>
      <c r="AA237" s="296"/>
      <c r="AB237" s="296"/>
      <c r="AC237" s="296"/>
    </row>
    <row r="238" ht="14.25" customHeight="1" spans="1:29">
      <c r="A238" s="296"/>
      <c r="B238" s="296"/>
      <c r="C238" s="296"/>
      <c r="D238" s="296"/>
      <c r="E238" s="296"/>
      <c r="F238" s="296"/>
      <c r="G238" s="296"/>
      <c r="H238" s="296"/>
      <c r="I238" s="296"/>
      <c r="J238" s="296"/>
      <c r="K238" s="296"/>
      <c r="L238" s="296"/>
      <c r="M238" s="296"/>
      <c r="N238" s="296"/>
      <c r="O238" s="296"/>
      <c r="P238" s="296"/>
      <c r="Q238" s="296"/>
      <c r="R238" s="296"/>
      <c r="S238" s="296"/>
      <c r="T238" s="296"/>
      <c r="U238" s="296"/>
      <c r="V238" s="296"/>
      <c r="W238" s="296"/>
      <c r="X238" s="296"/>
      <c r="Y238" s="296"/>
      <c r="Z238" s="296"/>
      <c r="AA238" s="296"/>
      <c r="AB238" s="296"/>
      <c r="AC238" s="296"/>
    </row>
    <row r="239" ht="14.25" customHeight="1" spans="1:29">
      <c r="A239" s="296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296"/>
      <c r="M239" s="296"/>
      <c r="N239" s="296"/>
      <c r="O239" s="296"/>
      <c r="P239" s="296"/>
      <c r="Q239" s="296"/>
      <c r="R239" s="296"/>
      <c r="S239" s="296"/>
      <c r="T239" s="296"/>
      <c r="U239" s="296"/>
      <c r="V239" s="296"/>
      <c r="W239" s="296"/>
      <c r="X239" s="296"/>
      <c r="Y239" s="296"/>
      <c r="Z239" s="296"/>
      <c r="AA239" s="296"/>
      <c r="AB239" s="296"/>
      <c r="AC239" s="296"/>
    </row>
    <row r="240" ht="14.25" customHeight="1" spans="1:29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296"/>
      <c r="M240" s="296"/>
      <c r="N240" s="296"/>
      <c r="O240" s="296"/>
      <c r="P240" s="296"/>
      <c r="Q240" s="296"/>
      <c r="R240" s="296"/>
      <c r="S240" s="296"/>
      <c r="T240" s="296"/>
      <c r="U240" s="296"/>
      <c r="V240" s="296"/>
      <c r="W240" s="296"/>
      <c r="X240" s="296"/>
      <c r="Y240" s="296"/>
      <c r="Z240" s="296"/>
      <c r="AA240" s="296"/>
      <c r="AB240" s="296"/>
      <c r="AC240" s="296"/>
    </row>
    <row r="241" ht="14.25" customHeight="1" spans="1:29">
      <c r="A241" s="296"/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96"/>
      <c r="Y241" s="296"/>
      <c r="Z241" s="296"/>
      <c r="AA241" s="296"/>
      <c r="AB241" s="296"/>
      <c r="AC241" s="296"/>
    </row>
    <row r="242" ht="14.25" customHeight="1" spans="1:29">
      <c r="A242" s="296"/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96"/>
      <c r="Y242" s="296"/>
      <c r="Z242" s="296"/>
      <c r="AA242" s="296"/>
      <c r="AB242" s="296"/>
      <c r="AC242" s="296"/>
    </row>
    <row r="243" ht="14.25" customHeight="1" spans="1:29">
      <c r="A243" s="296"/>
      <c r="B243" s="296"/>
      <c r="C243" s="296"/>
      <c r="D243" s="296"/>
      <c r="E243" s="296"/>
      <c r="F243" s="296"/>
      <c r="G243" s="296"/>
      <c r="H243" s="296"/>
      <c r="I243" s="296"/>
      <c r="J243" s="296"/>
      <c r="K243" s="296"/>
      <c r="L243" s="296"/>
      <c r="M243" s="296"/>
      <c r="N243" s="296"/>
      <c r="O243" s="296"/>
      <c r="P243" s="296"/>
      <c r="Q243" s="296"/>
      <c r="R243" s="296"/>
      <c r="S243" s="296"/>
      <c r="T243" s="296"/>
      <c r="U243" s="296"/>
      <c r="V243" s="296"/>
      <c r="W243" s="296"/>
      <c r="X243" s="296"/>
      <c r="Y243" s="296"/>
      <c r="Z243" s="296"/>
      <c r="AA243" s="296"/>
      <c r="AB243" s="296"/>
      <c r="AC243" s="296"/>
    </row>
    <row r="244" ht="14.25" customHeight="1" spans="1:29">
      <c r="A244" s="296"/>
      <c r="B244" s="296"/>
      <c r="C244" s="296"/>
      <c r="D244" s="296"/>
      <c r="E244" s="296"/>
      <c r="F244" s="296"/>
      <c r="G244" s="296"/>
      <c r="H244" s="296"/>
      <c r="I244" s="296"/>
      <c r="J244" s="296"/>
      <c r="K244" s="296"/>
      <c r="L244" s="296"/>
      <c r="M244" s="296"/>
      <c r="N244" s="296"/>
      <c r="O244" s="296"/>
      <c r="P244" s="296"/>
      <c r="Q244" s="296"/>
      <c r="R244" s="296"/>
      <c r="S244" s="296"/>
      <c r="T244" s="296"/>
      <c r="U244" s="296"/>
      <c r="V244" s="296"/>
      <c r="W244" s="296"/>
      <c r="X244" s="296"/>
      <c r="Y244" s="296"/>
      <c r="Z244" s="296"/>
      <c r="AA244" s="296"/>
      <c r="AB244" s="296"/>
      <c r="AC244" s="296"/>
    </row>
    <row r="245" ht="14.25" customHeight="1" spans="1:29">
      <c r="A245" s="296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296"/>
      <c r="M245" s="296"/>
      <c r="N245" s="296"/>
      <c r="O245" s="296"/>
      <c r="P245" s="296"/>
      <c r="Q245" s="296"/>
      <c r="R245" s="296"/>
      <c r="S245" s="296"/>
      <c r="T245" s="296"/>
      <c r="U245" s="296"/>
      <c r="V245" s="296"/>
      <c r="W245" s="296"/>
      <c r="X245" s="296"/>
      <c r="Y245" s="296"/>
      <c r="Z245" s="296"/>
      <c r="AA245" s="296"/>
      <c r="AB245" s="296"/>
      <c r="AC245" s="296"/>
    </row>
    <row r="246" ht="14.25" customHeight="1" spans="1:29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296"/>
      <c r="M246" s="296"/>
      <c r="N246" s="296"/>
      <c r="O246" s="296"/>
      <c r="P246" s="296"/>
      <c r="Q246" s="296"/>
      <c r="R246" s="296"/>
      <c r="S246" s="296"/>
      <c r="T246" s="296"/>
      <c r="U246" s="296"/>
      <c r="V246" s="296"/>
      <c r="W246" s="296"/>
      <c r="X246" s="296"/>
      <c r="Y246" s="296"/>
      <c r="Z246" s="296"/>
      <c r="AA246" s="296"/>
      <c r="AB246" s="296"/>
      <c r="AC246" s="296"/>
    </row>
    <row r="247" ht="14.25" customHeight="1" spans="1:29">
      <c r="A247" s="296"/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96"/>
      <c r="Y247" s="296"/>
      <c r="Z247" s="296"/>
      <c r="AA247" s="296"/>
      <c r="AB247" s="296"/>
      <c r="AC247" s="296"/>
    </row>
    <row r="248" ht="14.25" customHeight="1" spans="1:29">
      <c r="A248" s="296"/>
      <c r="B248" s="296"/>
      <c r="C248" s="296"/>
      <c r="D248" s="296"/>
      <c r="E248" s="296"/>
      <c r="F248" s="296"/>
      <c r="G248" s="296"/>
      <c r="H248" s="296"/>
      <c r="I248" s="296"/>
      <c r="J248" s="296"/>
      <c r="K248" s="296"/>
      <c r="L248" s="296"/>
      <c r="M248" s="296"/>
      <c r="N248" s="296"/>
      <c r="O248" s="296"/>
      <c r="P248" s="296"/>
      <c r="Q248" s="296"/>
      <c r="R248" s="296"/>
      <c r="S248" s="296"/>
      <c r="T248" s="296"/>
      <c r="U248" s="296"/>
      <c r="V248" s="296"/>
      <c r="W248" s="296"/>
      <c r="X248" s="296"/>
      <c r="Y248" s="296"/>
      <c r="Z248" s="296"/>
      <c r="AA248" s="296"/>
      <c r="AB248" s="296"/>
      <c r="AC248" s="296"/>
    </row>
    <row r="249" ht="14.25" customHeight="1" spans="1:29">
      <c r="A249" s="296"/>
      <c r="B249" s="296"/>
      <c r="C249" s="296"/>
      <c r="D249" s="296"/>
      <c r="E249" s="296"/>
      <c r="F249" s="296"/>
      <c r="G249" s="296"/>
      <c r="H249" s="296"/>
      <c r="I249" s="296"/>
      <c r="J249" s="296"/>
      <c r="K249" s="296"/>
      <c r="L249" s="296"/>
      <c r="M249" s="296"/>
      <c r="N249" s="296"/>
      <c r="O249" s="296"/>
      <c r="P249" s="296"/>
      <c r="Q249" s="296"/>
      <c r="R249" s="296"/>
      <c r="S249" s="296"/>
      <c r="T249" s="296"/>
      <c r="U249" s="296"/>
      <c r="V249" s="296"/>
      <c r="W249" s="296"/>
      <c r="X249" s="296"/>
      <c r="Y249" s="296"/>
      <c r="Z249" s="296"/>
      <c r="AA249" s="296"/>
      <c r="AB249" s="296"/>
      <c r="AC249" s="296"/>
    </row>
    <row r="250" ht="14.25" customHeight="1" spans="1:29">
      <c r="A250" s="296"/>
      <c r="B250" s="296"/>
      <c r="C250" s="296"/>
      <c r="D250" s="296"/>
      <c r="E250" s="296"/>
      <c r="F250" s="296"/>
      <c r="G250" s="296"/>
      <c r="H250" s="296"/>
      <c r="I250" s="296"/>
      <c r="J250" s="296"/>
      <c r="K250" s="296"/>
      <c r="L250" s="296"/>
      <c r="M250" s="296"/>
      <c r="N250" s="296"/>
      <c r="O250" s="296"/>
      <c r="P250" s="296"/>
      <c r="Q250" s="296"/>
      <c r="R250" s="296"/>
      <c r="S250" s="296"/>
      <c r="T250" s="296"/>
      <c r="U250" s="296"/>
      <c r="V250" s="296"/>
      <c r="W250" s="296"/>
      <c r="X250" s="296"/>
      <c r="Y250" s="296"/>
      <c r="Z250" s="296"/>
      <c r="AA250" s="296"/>
      <c r="AB250" s="296"/>
      <c r="AC250" s="296"/>
    </row>
    <row r="251" ht="14.25" customHeight="1" spans="1:29">
      <c r="A251" s="296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296"/>
      <c r="M251" s="296"/>
      <c r="N251" s="296"/>
      <c r="O251" s="296"/>
      <c r="P251" s="296"/>
      <c r="Q251" s="296"/>
      <c r="R251" s="296"/>
      <c r="S251" s="296"/>
      <c r="T251" s="296"/>
      <c r="U251" s="296"/>
      <c r="V251" s="296"/>
      <c r="W251" s="296"/>
      <c r="X251" s="296"/>
      <c r="Y251" s="296"/>
      <c r="Z251" s="296"/>
      <c r="AA251" s="296"/>
      <c r="AB251" s="296"/>
      <c r="AC251" s="296"/>
    </row>
    <row r="252" ht="14.25" customHeight="1" spans="1:29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296"/>
      <c r="M252" s="296"/>
      <c r="N252" s="296"/>
      <c r="O252" s="296"/>
      <c r="P252" s="296"/>
      <c r="Q252" s="296"/>
      <c r="R252" s="296"/>
      <c r="S252" s="296"/>
      <c r="T252" s="296"/>
      <c r="U252" s="296"/>
      <c r="V252" s="296"/>
      <c r="W252" s="296"/>
      <c r="X252" s="296"/>
      <c r="Y252" s="296"/>
      <c r="Z252" s="296"/>
      <c r="AA252" s="296"/>
      <c r="AB252" s="296"/>
      <c r="AC252" s="296"/>
    </row>
    <row r="253" ht="14.25" customHeight="1" spans="1:29">
      <c r="A253" s="296"/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96"/>
      <c r="Y253" s="296"/>
      <c r="Z253" s="296"/>
      <c r="AA253" s="296"/>
      <c r="AB253" s="296"/>
      <c r="AC253" s="296"/>
    </row>
    <row r="254" ht="14.25" customHeight="1" spans="1:29">
      <c r="A254" s="296"/>
      <c r="B254" s="296"/>
      <c r="C254" s="296"/>
      <c r="D254" s="296"/>
      <c r="E254" s="296"/>
      <c r="F254" s="296"/>
      <c r="G254" s="296"/>
      <c r="H254" s="296"/>
      <c r="I254" s="296"/>
      <c r="J254" s="296"/>
      <c r="K254" s="296"/>
      <c r="L254" s="296"/>
      <c r="M254" s="296"/>
      <c r="N254" s="296"/>
      <c r="O254" s="296"/>
      <c r="P254" s="296"/>
      <c r="Q254" s="296"/>
      <c r="R254" s="296"/>
      <c r="S254" s="296"/>
      <c r="T254" s="296"/>
      <c r="U254" s="296"/>
      <c r="V254" s="296"/>
      <c r="W254" s="296"/>
      <c r="X254" s="296"/>
      <c r="Y254" s="296"/>
      <c r="Z254" s="296"/>
      <c r="AA254" s="296"/>
      <c r="AB254" s="296"/>
      <c r="AC254" s="296"/>
    </row>
    <row r="255" ht="14.25" customHeight="1" spans="1:29">
      <c r="A255" s="296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296"/>
      <c r="M255" s="296"/>
      <c r="N255" s="296"/>
      <c r="O255" s="296"/>
      <c r="P255" s="296"/>
      <c r="Q255" s="296"/>
      <c r="R255" s="296"/>
      <c r="S255" s="296"/>
      <c r="T255" s="296"/>
      <c r="U255" s="296"/>
      <c r="V255" s="296"/>
      <c r="W255" s="296"/>
      <c r="X255" s="296"/>
      <c r="Y255" s="296"/>
      <c r="Z255" s="296"/>
      <c r="AA255" s="296"/>
      <c r="AB255" s="296"/>
      <c r="AC255" s="296"/>
    </row>
    <row r="256" ht="14.25" customHeight="1" spans="1:29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296"/>
      <c r="M256" s="296"/>
      <c r="N256" s="296"/>
      <c r="O256" s="296"/>
      <c r="P256" s="296"/>
      <c r="Q256" s="296"/>
      <c r="R256" s="296"/>
      <c r="S256" s="296"/>
      <c r="T256" s="296"/>
      <c r="U256" s="296"/>
      <c r="V256" s="296"/>
      <c r="W256" s="296"/>
      <c r="X256" s="296"/>
      <c r="Y256" s="296"/>
      <c r="Z256" s="296"/>
      <c r="AA256" s="296"/>
      <c r="AB256" s="296"/>
      <c r="AC256" s="296"/>
    </row>
    <row r="257" ht="14.25" customHeight="1" spans="1:29">
      <c r="A257" s="296"/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96"/>
      <c r="Y257" s="296"/>
      <c r="Z257" s="296"/>
      <c r="AA257" s="296"/>
      <c r="AB257" s="296"/>
      <c r="AC257" s="296"/>
    </row>
    <row r="258" ht="14.25" customHeight="1" spans="1:29">
      <c r="A258" s="296"/>
      <c r="B258" s="296"/>
      <c r="C258" s="296"/>
      <c r="D258" s="296"/>
      <c r="E258" s="296"/>
      <c r="F258" s="296"/>
      <c r="G258" s="296"/>
      <c r="H258" s="296"/>
      <c r="I258" s="296"/>
      <c r="J258" s="296"/>
      <c r="K258" s="296"/>
      <c r="L258" s="296"/>
      <c r="M258" s="296"/>
      <c r="N258" s="296"/>
      <c r="O258" s="296"/>
      <c r="P258" s="296"/>
      <c r="Q258" s="296"/>
      <c r="R258" s="296"/>
      <c r="S258" s="296"/>
      <c r="T258" s="296"/>
      <c r="U258" s="296"/>
      <c r="V258" s="296"/>
      <c r="W258" s="296"/>
      <c r="X258" s="296"/>
      <c r="Y258" s="296"/>
      <c r="Z258" s="296"/>
      <c r="AA258" s="296"/>
      <c r="AB258" s="296"/>
      <c r="AC258" s="296"/>
    </row>
    <row r="259" ht="14.25" customHeight="1" spans="1:29">
      <c r="A259" s="296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296"/>
      <c r="M259" s="296"/>
      <c r="N259" s="296"/>
      <c r="O259" s="296"/>
      <c r="P259" s="296"/>
      <c r="Q259" s="296"/>
      <c r="R259" s="296"/>
      <c r="S259" s="296"/>
      <c r="T259" s="296"/>
      <c r="U259" s="296"/>
      <c r="V259" s="296"/>
      <c r="W259" s="296"/>
      <c r="X259" s="296"/>
      <c r="Y259" s="296"/>
      <c r="Z259" s="296"/>
      <c r="AA259" s="296"/>
      <c r="AB259" s="296"/>
      <c r="AC259" s="296"/>
    </row>
    <row r="260" ht="14.25" customHeight="1" spans="1:29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296"/>
      <c r="M260" s="296"/>
      <c r="N260" s="296"/>
      <c r="O260" s="296"/>
      <c r="P260" s="296"/>
      <c r="Q260" s="296"/>
      <c r="R260" s="296"/>
      <c r="S260" s="296"/>
      <c r="T260" s="296"/>
      <c r="U260" s="296"/>
      <c r="V260" s="296"/>
      <c r="W260" s="296"/>
      <c r="X260" s="296"/>
      <c r="Y260" s="296"/>
      <c r="Z260" s="296"/>
      <c r="AA260" s="296"/>
      <c r="AB260" s="296"/>
      <c r="AC260" s="296"/>
    </row>
    <row r="261" ht="14.25" customHeight="1" spans="1:29">
      <c r="A261" s="296"/>
      <c r="B261" s="296"/>
      <c r="C261" s="296"/>
      <c r="D261" s="296"/>
      <c r="E261" s="296"/>
      <c r="F261" s="296"/>
      <c r="G261" s="296"/>
      <c r="H261" s="296"/>
      <c r="I261" s="296"/>
      <c r="J261" s="296"/>
      <c r="K261" s="296"/>
      <c r="L261" s="296"/>
      <c r="M261" s="296"/>
      <c r="N261" s="296"/>
      <c r="O261" s="296"/>
      <c r="P261" s="296"/>
      <c r="Q261" s="296"/>
      <c r="R261" s="296"/>
      <c r="S261" s="296"/>
      <c r="T261" s="296"/>
      <c r="U261" s="296"/>
      <c r="V261" s="296"/>
      <c r="W261" s="296"/>
      <c r="X261" s="296"/>
      <c r="Y261" s="296"/>
      <c r="Z261" s="296"/>
      <c r="AA261" s="296"/>
      <c r="AB261" s="296"/>
      <c r="AC261" s="296"/>
    </row>
    <row r="262" ht="14.25" customHeight="1" spans="1:29">
      <c r="A262" s="296"/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96"/>
      <c r="Y262" s="296"/>
      <c r="Z262" s="296"/>
      <c r="AA262" s="296"/>
      <c r="AB262" s="296"/>
      <c r="AC262" s="296"/>
    </row>
    <row r="263" ht="14.25" customHeight="1" spans="1:29">
      <c r="A263" s="296"/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96"/>
      <c r="Y263" s="296"/>
      <c r="Z263" s="296"/>
      <c r="AA263" s="296"/>
      <c r="AB263" s="296"/>
      <c r="AC263" s="296"/>
    </row>
    <row r="264" ht="14.25" customHeight="1" spans="1:29">
      <c r="A264" s="296"/>
      <c r="B264" s="296"/>
      <c r="C264" s="296"/>
      <c r="D264" s="296"/>
      <c r="E264" s="296"/>
      <c r="F264" s="296"/>
      <c r="G264" s="296"/>
      <c r="H264" s="296"/>
      <c r="I264" s="296"/>
      <c r="J264" s="296"/>
      <c r="K264" s="296"/>
      <c r="L264" s="296"/>
      <c r="M264" s="296"/>
      <c r="N264" s="296"/>
      <c r="O264" s="296"/>
      <c r="P264" s="296"/>
      <c r="Q264" s="296"/>
      <c r="R264" s="296"/>
      <c r="S264" s="296"/>
      <c r="T264" s="296"/>
      <c r="U264" s="296"/>
      <c r="V264" s="296"/>
      <c r="W264" s="296"/>
      <c r="X264" s="296"/>
      <c r="Y264" s="296"/>
      <c r="Z264" s="296"/>
      <c r="AA264" s="296"/>
      <c r="AB264" s="296"/>
      <c r="AC264" s="296"/>
    </row>
    <row r="265" ht="14.25" customHeight="1" spans="1:29">
      <c r="A265" s="296"/>
      <c r="B265" s="296"/>
      <c r="C265" s="296"/>
      <c r="D265" s="296"/>
      <c r="E265" s="296"/>
      <c r="F265" s="296"/>
      <c r="G265" s="296"/>
      <c r="H265" s="296"/>
      <c r="I265" s="296"/>
      <c r="J265" s="296"/>
      <c r="K265" s="296"/>
      <c r="L265" s="296"/>
      <c r="M265" s="296"/>
      <c r="N265" s="296"/>
      <c r="O265" s="296"/>
      <c r="P265" s="296"/>
      <c r="Q265" s="296"/>
      <c r="R265" s="296"/>
      <c r="S265" s="296"/>
      <c r="T265" s="296"/>
      <c r="U265" s="296"/>
      <c r="V265" s="296"/>
      <c r="W265" s="296"/>
      <c r="X265" s="296"/>
      <c r="Y265" s="296"/>
      <c r="Z265" s="296"/>
      <c r="AA265" s="296"/>
      <c r="AB265" s="296"/>
      <c r="AC265" s="296"/>
    </row>
    <row r="266" ht="14.25" customHeight="1" spans="1:29">
      <c r="A266" s="296"/>
      <c r="B266" s="296"/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</row>
    <row r="267" ht="14.25" customHeight="1" spans="1:29">
      <c r="A267" s="296"/>
      <c r="B267" s="296"/>
      <c r="C267" s="296"/>
      <c r="D267" s="296"/>
      <c r="E267" s="296"/>
      <c r="F267" s="296"/>
      <c r="G267" s="296"/>
      <c r="H267" s="296"/>
      <c r="I267" s="296"/>
      <c r="J267" s="296"/>
      <c r="K267" s="296"/>
      <c r="L267" s="296"/>
      <c r="M267" s="296"/>
      <c r="N267" s="296"/>
      <c r="O267" s="296"/>
      <c r="P267" s="296"/>
      <c r="Q267" s="296"/>
      <c r="R267" s="296"/>
      <c r="S267" s="296"/>
      <c r="T267" s="296"/>
      <c r="U267" s="296"/>
      <c r="V267" s="296"/>
      <c r="W267" s="296"/>
      <c r="X267" s="296"/>
      <c r="Y267" s="296"/>
      <c r="Z267" s="296"/>
      <c r="AA267" s="296"/>
      <c r="AB267" s="296"/>
      <c r="AC267" s="296"/>
    </row>
    <row r="268" ht="14.25" customHeight="1" spans="1:29">
      <c r="A268" s="296"/>
      <c r="B268" s="296"/>
      <c r="C268" s="296"/>
      <c r="D268" s="296"/>
      <c r="E268" s="296"/>
      <c r="F268" s="296"/>
      <c r="G268" s="296"/>
      <c r="H268" s="296"/>
      <c r="I268" s="296"/>
      <c r="J268" s="296"/>
      <c r="K268" s="296"/>
      <c r="L268" s="296"/>
      <c r="M268" s="296"/>
      <c r="N268" s="296"/>
      <c r="O268" s="296"/>
      <c r="P268" s="296"/>
      <c r="Q268" s="296"/>
      <c r="R268" s="296"/>
      <c r="S268" s="296"/>
      <c r="T268" s="296"/>
      <c r="U268" s="296"/>
      <c r="V268" s="296"/>
      <c r="W268" s="296"/>
      <c r="X268" s="296"/>
      <c r="Y268" s="296"/>
      <c r="Z268" s="296"/>
      <c r="AA268" s="296"/>
      <c r="AB268" s="296"/>
      <c r="AC268" s="296"/>
    </row>
    <row r="269" ht="14.25" customHeight="1" spans="1:29">
      <c r="A269" s="296"/>
      <c r="B269" s="296"/>
      <c r="C269" s="296"/>
      <c r="D269" s="296"/>
      <c r="E269" s="296"/>
      <c r="F269" s="296"/>
      <c r="G269" s="296"/>
      <c r="H269" s="296"/>
      <c r="I269" s="296"/>
      <c r="J269" s="296"/>
      <c r="K269" s="296"/>
      <c r="L269" s="296"/>
      <c r="M269" s="296"/>
      <c r="N269" s="296"/>
      <c r="O269" s="296"/>
      <c r="P269" s="296"/>
      <c r="Q269" s="296"/>
      <c r="R269" s="296"/>
      <c r="S269" s="296"/>
      <c r="T269" s="296"/>
      <c r="U269" s="296"/>
      <c r="V269" s="296"/>
      <c r="W269" s="296"/>
      <c r="X269" s="296"/>
      <c r="Y269" s="296"/>
      <c r="Z269" s="296"/>
      <c r="AA269" s="296"/>
      <c r="AB269" s="296"/>
      <c r="AC269" s="296"/>
    </row>
    <row r="270" ht="14.25" customHeight="1" spans="1:29">
      <c r="A270" s="296"/>
      <c r="B270" s="296"/>
      <c r="C270" s="296"/>
      <c r="D270" s="296"/>
      <c r="E270" s="296"/>
      <c r="F270" s="296"/>
      <c r="G270" s="296"/>
      <c r="H270" s="296"/>
      <c r="I270" s="296"/>
      <c r="J270" s="296"/>
      <c r="K270" s="296"/>
      <c r="L270" s="296"/>
      <c r="M270" s="296"/>
      <c r="N270" s="296"/>
      <c r="O270" s="296"/>
      <c r="P270" s="296"/>
      <c r="Q270" s="296"/>
      <c r="R270" s="296"/>
      <c r="S270" s="296"/>
      <c r="T270" s="296"/>
      <c r="U270" s="296"/>
      <c r="V270" s="296"/>
      <c r="W270" s="296"/>
      <c r="X270" s="296"/>
      <c r="Y270" s="296"/>
      <c r="Z270" s="296"/>
      <c r="AA270" s="296"/>
      <c r="AB270" s="296"/>
      <c r="AC270" s="296"/>
    </row>
    <row r="271" ht="14.25" customHeight="1" spans="1:29">
      <c r="A271" s="296"/>
      <c r="B271" s="296"/>
      <c r="C271" s="296"/>
      <c r="D271" s="296"/>
      <c r="E271" s="296"/>
      <c r="F271" s="296"/>
      <c r="G271" s="296"/>
      <c r="H271" s="296"/>
      <c r="I271" s="296"/>
      <c r="J271" s="296"/>
      <c r="K271" s="296"/>
      <c r="L271" s="296"/>
      <c r="M271" s="296"/>
      <c r="N271" s="296"/>
      <c r="O271" s="296"/>
      <c r="P271" s="296"/>
      <c r="Q271" s="296"/>
      <c r="R271" s="296"/>
      <c r="S271" s="296"/>
      <c r="T271" s="296"/>
      <c r="U271" s="296"/>
      <c r="V271" s="296"/>
      <c r="W271" s="296"/>
      <c r="X271" s="296"/>
      <c r="Y271" s="296"/>
      <c r="Z271" s="296"/>
      <c r="AA271" s="296"/>
      <c r="AB271" s="296"/>
      <c r="AC271" s="296"/>
    </row>
    <row r="272" ht="14.25" customHeight="1" spans="1:29">
      <c r="A272" s="296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296"/>
      <c r="M272" s="296"/>
      <c r="N272" s="296"/>
      <c r="O272" s="296"/>
      <c r="P272" s="296"/>
      <c r="Q272" s="296"/>
      <c r="R272" s="296"/>
      <c r="S272" s="296"/>
      <c r="T272" s="296"/>
      <c r="U272" s="296"/>
      <c r="V272" s="296"/>
      <c r="W272" s="296"/>
      <c r="X272" s="296"/>
      <c r="Y272" s="296"/>
      <c r="Z272" s="296"/>
      <c r="AA272" s="296"/>
      <c r="AB272" s="296"/>
      <c r="AC272" s="296"/>
    </row>
    <row r="273" ht="14.25" customHeight="1" spans="1:29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296"/>
      <c r="M273" s="296"/>
      <c r="N273" s="296"/>
      <c r="O273" s="296"/>
      <c r="P273" s="296"/>
      <c r="Q273" s="296"/>
      <c r="R273" s="296"/>
      <c r="S273" s="296"/>
      <c r="T273" s="296"/>
      <c r="U273" s="296"/>
      <c r="V273" s="296"/>
      <c r="W273" s="296"/>
      <c r="X273" s="296"/>
      <c r="Y273" s="296"/>
      <c r="Z273" s="296"/>
      <c r="AA273" s="296"/>
      <c r="AB273" s="296"/>
      <c r="AC273" s="296"/>
    </row>
    <row r="274" ht="14.25" customHeight="1" spans="1:29">
      <c r="A274" s="296"/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96"/>
      <c r="Y274" s="296"/>
      <c r="Z274" s="296"/>
      <c r="AA274" s="296"/>
      <c r="AB274" s="296"/>
      <c r="AC274" s="296"/>
    </row>
    <row r="275" ht="14.25" customHeight="1" spans="1:29">
      <c r="A275" s="296"/>
      <c r="B275" s="296"/>
      <c r="C275" s="296"/>
      <c r="D275" s="296"/>
      <c r="E275" s="296"/>
      <c r="F275" s="296"/>
      <c r="G275" s="296"/>
      <c r="H275" s="296"/>
      <c r="I275" s="296"/>
      <c r="J275" s="296"/>
      <c r="K275" s="296"/>
      <c r="L275" s="296"/>
      <c r="M275" s="296"/>
      <c r="N275" s="296"/>
      <c r="O275" s="296"/>
      <c r="P275" s="296"/>
      <c r="Q275" s="296"/>
      <c r="R275" s="296"/>
      <c r="S275" s="296"/>
      <c r="T275" s="296"/>
      <c r="U275" s="296"/>
      <c r="V275" s="296"/>
      <c r="W275" s="296"/>
      <c r="X275" s="296"/>
      <c r="Y275" s="296"/>
      <c r="Z275" s="296"/>
      <c r="AA275" s="296"/>
      <c r="AB275" s="296"/>
      <c r="AC275" s="296"/>
    </row>
    <row r="276" ht="14.25" customHeight="1" spans="1:29">
      <c r="A276" s="296"/>
      <c r="B276" s="296"/>
      <c r="C276" s="296"/>
      <c r="D276" s="296"/>
      <c r="E276" s="296"/>
      <c r="F276" s="296"/>
      <c r="G276" s="296"/>
      <c r="H276" s="296"/>
      <c r="I276" s="296"/>
      <c r="J276" s="296"/>
      <c r="K276" s="296"/>
      <c r="L276" s="296"/>
      <c r="M276" s="296"/>
      <c r="N276" s="296"/>
      <c r="O276" s="296"/>
      <c r="P276" s="296"/>
      <c r="Q276" s="296"/>
      <c r="R276" s="296"/>
      <c r="S276" s="296"/>
      <c r="T276" s="296"/>
      <c r="U276" s="296"/>
      <c r="V276" s="296"/>
      <c r="W276" s="296"/>
      <c r="X276" s="296"/>
      <c r="Y276" s="296"/>
      <c r="Z276" s="296"/>
      <c r="AA276" s="296"/>
      <c r="AB276" s="296"/>
      <c r="AC276" s="296"/>
    </row>
    <row r="277" ht="14.25" customHeight="1" spans="1:29">
      <c r="A277" s="296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296"/>
      <c r="M277" s="296"/>
      <c r="N277" s="296"/>
      <c r="O277" s="296"/>
      <c r="P277" s="296"/>
      <c r="Q277" s="296"/>
      <c r="R277" s="296"/>
      <c r="S277" s="296"/>
      <c r="T277" s="296"/>
      <c r="U277" s="296"/>
      <c r="V277" s="296"/>
      <c r="W277" s="296"/>
      <c r="X277" s="296"/>
      <c r="Y277" s="296"/>
      <c r="Z277" s="296"/>
      <c r="AA277" s="296"/>
      <c r="AB277" s="296"/>
      <c r="AC277" s="296"/>
    </row>
    <row r="278" ht="14.25" customHeight="1" spans="1:29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296"/>
      <c r="M278" s="296"/>
      <c r="N278" s="296"/>
      <c r="O278" s="296"/>
      <c r="P278" s="296"/>
      <c r="Q278" s="296"/>
      <c r="R278" s="296"/>
      <c r="S278" s="296"/>
      <c r="T278" s="296"/>
      <c r="U278" s="296"/>
      <c r="V278" s="296"/>
      <c r="W278" s="296"/>
      <c r="X278" s="296"/>
      <c r="Y278" s="296"/>
      <c r="Z278" s="296"/>
      <c r="AA278" s="296"/>
      <c r="AB278" s="296"/>
      <c r="AC278" s="296"/>
    </row>
    <row r="279" ht="14.25" customHeight="1" spans="1:29">
      <c r="A279" s="296"/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96"/>
      <c r="Y279" s="296"/>
      <c r="Z279" s="296"/>
      <c r="AA279" s="296"/>
      <c r="AB279" s="296"/>
      <c r="AC279" s="296"/>
    </row>
    <row r="280" ht="14.25" customHeight="1" spans="1:29">
      <c r="A280" s="296"/>
      <c r="B280" s="296"/>
      <c r="C280" s="296"/>
      <c r="D280" s="296"/>
      <c r="E280" s="296"/>
      <c r="F280" s="296"/>
      <c r="G280" s="296"/>
      <c r="H280" s="296"/>
      <c r="I280" s="296"/>
      <c r="J280" s="296"/>
      <c r="K280" s="296"/>
      <c r="L280" s="296"/>
      <c r="M280" s="296"/>
      <c r="N280" s="296"/>
      <c r="O280" s="296"/>
      <c r="P280" s="296"/>
      <c r="Q280" s="296"/>
      <c r="R280" s="296"/>
      <c r="S280" s="296"/>
      <c r="T280" s="296"/>
      <c r="U280" s="296"/>
      <c r="V280" s="296"/>
      <c r="W280" s="296"/>
      <c r="X280" s="296"/>
      <c r="Y280" s="296"/>
      <c r="Z280" s="296"/>
      <c r="AA280" s="296"/>
      <c r="AB280" s="296"/>
      <c r="AC280" s="296"/>
    </row>
    <row r="281" ht="14.25" customHeight="1" spans="1:27">
      <c r="A281" s="296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296"/>
      <c r="M281" s="296"/>
      <c r="N281" s="296"/>
      <c r="O281" s="296"/>
      <c r="W281" s="326"/>
      <c r="X281" s="326"/>
      <c r="Y281" s="326"/>
      <c r="Z281" s="326"/>
      <c r="AA281" s="348"/>
    </row>
    <row r="282" ht="14.25" customHeight="1" spans="1:27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296"/>
      <c r="M282" s="296"/>
      <c r="N282" s="296"/>
      <c r="O282" s="296"/>
      <c r="W282" s="326"/>
      <c r="X282" s="326"/>
      <c r="Y282" s="326"/>
      <c r="Z282" s="326"/>
      <c r="AA282" s="348"/>
    </row>
    <row r="283" ht="14.25" customHeight="1" spans="1:27">
      <c r="A283" s="296"/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W283" s="326"/>
      <c r="X283" s="326"/>
      <c r="Y283" s="326"/>
      <c r="Z283" s="326"/>
      <c r="AA283" s="348"/>
    </row>
    <row r="284" ht="14.25" customHeight="1" spans="1:27">
      <c r="A284" s="296"/>
      <c r="B284" s="296"/>
      <c r="C284" s="296"/>
      <c r="D284" s="296"/>
      <c r="E284" s="296"/>
      <c r="F284" s="296"/>
      <c r="G284" s="296"/>
      <c r="H284" s="296"/>
      <c r="I284" s="296"/>
      <c r="J284" s="296"/>
      <c r="K284" s="296"/>
      <c r="L284" s="296"/>
      <c r="M284" s="296"/>
      <c r="N284" s="296"/>
      <c r="O284" s="296"/>
      <c r="W284" s="326"/>
      <c r="X284" s="326"/>
      <c r="Y284" s="326"/>
      <c r="Z284" s="326"/>
      <c r="AA284" s="348"/>
    </row>
    <row r="285" ht="14.25" customHeight="1" spans="1:27">
      <c r="A285" s="296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296"/>
      <c r="M285" s="296"/>
      <c r="N285" s="296"/>
      <c r="O285" s="296"/>
      <c r="W285" s="326"/>
      <c r="X285" s="326"/>
      <c r="Y285" s="326"/>
      <c r="Z285" s="326"/>
      <c r="AA285" s="348"/>
    </row>
    <row r="286" ht="14.25" customHeight="1" spans="1:27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296"/>
      <c r="M286" s="296"/>
      <c r="N286" s="296"/>
      <c r="O286" s="296"/>
      <c r="W286" s="326"/>
      <c r="X286" s="326"/>
      <c r="Y286" s="326"/>
      <c r="Z286" s="326"/>
      <c r="AA286" s="348"/>
    </row>
    <row r="287" ht="14.25" customHeight="1" spans="1:27">
      <c r="A287" s="296"/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W287" s="326"/>
      <c r="X287" s="326"/>
      <c r="Y287" s="326"/>
      <c r="Z287" s="326"/>
      <c r="AA287" s="348"/>
    </row>
    <row r="288" ht="14.25" customHeight="1" spans="1:27">
      <c r="A288" s="296"/>
      <c r="B288" s="296"/>
      <c r="C288" s="296"/>
      <c r="D288" s="296"/>
      <c r="E288" s="296"/>
      <c r="F288" s="296"/>
      <c r="G288" s="296"/>
      <c r="H288" s="296"/>
      <c r="I288" s="296"/>
      <c r="J288" s="296"/>
      <c r="K288" s="296"/>
      <c r="L288" s="296"/>
      <c r="M288" s="296"/>
      <c r="N288" s="296"/>
      <c r="O288" s="296"/>
      <c r="W288" s="326"/>
      <c r="X288" s="326"/>
      <c r="Y288" s="326"/>
      <c r="Z288" s="326"/>
      <c r="AA288" s="348"/>
    </row>
    <row r="289" ht="14.25" customHeight="1" spans="1:27">
      <c r="A289" s="296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296"/>
      <c r="M289" s="296"/>
      <c r="N289" s="296"/>
      <c r="O289" s="296"/>
      <c r="W289" s="326"/>
      <c r="X289" s="326"/>
      <c r="Y289" s="326"/>
      <c r="Z289" s="326"/>
      <c r="AA289" s="348"/>
    </row>
    <row r="290" ht="14.25" customHeight="1" spans="1:27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296"/>
      <c r="M290" s="296"/>
      <c r="N290" s="296"/>
      <c r="O290" s="296"/>
      <c r="W290" s="326"/>
      <c r="X290" s="326"/>
      <c r="Y290" s="326"/>
      <c r="Z290" s="326"/>
      <c r="AA290" s="348"/>
    </row>
    <row r="291" ht="14.25" customHeight="1" spans="1:27">
      <c r="A291" s="296"/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W291" s="326"/>
      <c r="X291" s="326"/>
      <c r="Y291" s="326"/>
      <c r="Z291" s="326"/>
      <c r="AA291" s="348"/>
    </row>
    <row r="292" ht="14.25" customHeight="1" spans="1:27">
      <c r="A292" s="296"/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W292" s="326"/>
      <c r="X292" s="326"/>
      <c r="Y292" s="326"/>
      <c r="Z292" s="326"/>
      <c r="AA292" s="348"/>
    </row>
    <row r="293" ht="14.25" customHeight="1" spans="1:27">
      <c r="A293" s="296"/>
      <c r="B293" s="296"/>
      <c r="C293" s="296"/>
      <c r="D293" s="296"/>
      <c r="E293" s="296"/>
      <c r="F293" s="296"/>
      <c r="G293" s="296"/>
      <c r="H293" s="296"/>
      <c r="I293" s="296"/>
      <c r="J293" s="296"/>
      <c r="K293" s="296"/>
      <c r="L293" s="296"/>
      <c r="M293" s="296"/>
      <c r="N293" s="296"/>
      <c r="O293" s="296"/>
      <c r="W293" s="326"/>
      <c r="X293" s="326"/>
      <c r="Y293" s="326"/>
      <c r="Z293" s="326"/>
      <c r="AA293" s="348"/>
    </row>
    <row r="294" ht="14.25" customHeight="1" spans="1:27">
      <c r="A294" s="296"/>
      <c r="B294" s="296"/>
      <c r="C294" s="296"/>
      <c r="D294" s="296"/>
      <c r="E294" s="296"/>
      <c r="F294" s="296"/>
      <c r="G294" s="296"/>
      <c r="H294" s="296"/>
      <c r="I294" s="296"/>
      <c r="J294" s="296"/>
      <c r="K294" s="296"/>
      <c r="L294" s="296"/>
      <c r="M294" s="296"/>
      <c r="N294" s="296"/>
      <c r="O294" s="296"/>
      <c r="W294" s="326"/>
      <c r="X294" s="326"/>
      <c r="Y294" s="326"/>
      <c r="Z294" s="326"/>
      <c r="AA294" s="348"/>
    </row>
    <row r="295" ht="14.25" customHeight="1" spans="1:27">
      <c r="A295" s="296"/>
      <c r="B295" s="296"/>
      <c r="C295" s="296"/>
      <c r="D295" s="296"/>
      <c r="E295" s="296"/>
      <c r="F295" s="296"/>
      <c r="G295" s="296"/>
      <c r="H295" s="296"/>
      <c r="I295" s="296"/>
      <c r="J295" s="296"/>
      <c r="K295" s="296"/>
      <c r="L295" s="296"/>
      <c r="M295" s="296"/>
      <c r="N295" s="296"/>
      <c r="O295" s="296"/>
      <c r="W295" s="326"/>
      <c r="X295" s="326"/>
      <c r="Y295" s="326"/>
      <c r="Z295" s="326"/>
      <c r="AA295" s="348"/>
    </row>
    <row r="296" ht="14.25" customHeight="1" spans="1:27">
      <c r="A296" s="296"/>
      <c r="B296" s="296"/>
      <c r="C296" s="296"/>
      <c r="D296" s="296"/>
      <c r="E296" s="296"/>
      <c r="F296" s="296"/>
      <c r="G296" s="296"/>
      <c r="H296" s="296"/>
      <c r="I296" s="296"/>
      <c r="J296" s="296"/>
      <c r="K296" s="296"/>
      <c r="L296" s="296"/>
      <c r="M296" s="296"/>
      <c r="N296" s="296"/>
      <c r="O296" s="296"/>
      <c r="W296" s="326"/>
      <c r="X296" s="326"/>
      <c r="Y296" s="326"/>
      <c r="Z296" s="326"/>
      <c r="AA296" s="348"/>
    </row>
    <row r="297" ht="14.25" customHeight="1" spans="1:27">
      <c r="A297" s="296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296"/>
      <c r="M297" s="296"/>
      <c r="N297" s="296"/>
      <c r="O297" s="296"/>
      <c r="W297" s="326"/>
      <c r="X297" s="326"/>
      <c r="Y297" s="326"/>
      <c r="Z297" s="326"/>
      <c r="AA297" s="348"/>
    </row>
    <row r="298" ht="14.25" customHeight="1" spans="1:27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296"/>
      <c r="M298" s="296"/>
      <c r="N298" s="296"/>
      <c r="O298" s="296"/>
      <c r="W298" s="326"/>
      <c r="X298" s="326"/>
      <c r="Y298" s="326"/>
      <c r="Z298" s="326"/>
      <c r="AA298" s="348"/>
    </row>
    <row r="299" ht="14.25" customHeight="1" spans="1:27">
      <c r="A299" s="296"/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W299" s="326"/>
      <c r="X299" s="326"/>
      <c r="Y299" s="326"/>
      <c r="Z299" s="326"/>
      <c r="AA299" s="348"/>
    </row>
    <row r="300" ht="14.25" customHeight="1" spans="1:27">
      <c r="A300" s="296"/>
      <c r="B300" s="296"/>
      <c r="C300" s="296"/>
      <c r="D300" s="296"/>
      <c r="E300" s="296"/>
      <c r="F300" s="296"/>
      <c r="G300" s="296"/>
      <c r="H300" s="296"/>
      <c r="I300" s="296"/>
      <c r="J300" s="296"/>
      <c r="K300" s="296"/>
      <c r="L300" s="296"/>
      <c r="M300" s="296"/>
      <c r="N300" s="296"/>
      <c r="O300" s="296"/>
      <c r="W300" s="326"/>
      <c r="X300" s="326"/>
      <c r="Y300" s="326"/>
      <c r="Z300" s="326"/>
      <c r="AA300" s="348"/>
    </row>
    <row r="301" ht="14.25" customHeight="1" spans="1:27">
      <c r="A301" s="296"/>
      <c r="B301" s="296"/>
      <c r="C301" s="296"/>
      <c r="D301" s="296"/>
      <c r="E301" s="296"/>
      <c r="F301" s="296"/>
      <c r="G301" s="296"/>
      <c r="H301" s="296"/>
      <c r="I301" s="296"/>
      <c r="J301" s="296"/>
      <c r="K301" s="296"/>
      <c r="L301" s="296"/>
      <c r="M301" s="296"/>
      <c r="N301" s="296"/>
      <c r="O301" s="296"/>
      <c r="W301" s="326"/>
      <c r="X301" s="326"/>
      <c r="Y301" s="326"/>
      <c r="Z301" s="326"/>
      <c r="AA301" s="348"/>
    </row>
    <row r="302" ht="14.25" customHeight="1" spans="1:27">
      <c r="A302" s="296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296"/>
      <c r="M302" s="296"/>
      <c r="N302" s="296"/>
      <c r="O302" s="296"/>
      <c r="W302" s="326"/>
      <c r="X302" s="326"/>
      <c r="Y302" s="326"/>
      <c r="Z302" s="326"/>
      <c r="AA302" s="348"/>
    </row>
    <row r="303" ht="14.25" customHeight="1" spans="1:27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296"/>
      <c r="M303" s="296"/>
      <c r="N303" s="296"/>
      <c r="O303" s="296"/>
      <c r="W303" s="326"/>
      <c r="X303" s="326"/>
      <c r="Y303" s="326"/>
      <c r="Z303" s="326"/>
      <c r="AA303" s="348"/>
    </row>
    <row r="304" ht="14.25" customHeight="1" spans="1:27">
      <c r="A304" s="296"/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W304" s="326"/>
      <c r="X304" s="326"/>
      <c r="Y304" s="326"/>
      <c r="Z304" s="326"/>
      <c r="AA304" s="348"/>
    </row>
    <row r="305" ht="14.25" customHeight="1" spans="1:27">
      <c r="A305" s="296"/>
      <c r="B305" s="296"/>
      <c r="C305" s="296"/>
      <c r="D305" s="296"/>
      <c r="E305" s="296"/>
      <c r="F305" s="296"/>
      <c r="G305" s="296"/>
      <c r="H305" s="296"/>
      <c r="I305" s="296"/>
      <c r="J305" s="296"/>
      <c r="K305" s="296"/>
      <c r="L305" s="296"/>
      <c r="M305" s="296"/>
      <c r="N305" s="296"/>
      <c r="O305" s="296"/>
      <c r="W305" s="326"/>
      <c r="X305" s="326"/>
      <c r="Y305" s="326"/>
      <c r="Z305" s="326"/>
      <c r="AA305" s="348"/>
    </row>
    <row r="306" ht="14.25" customHeight="1" spans="1:27">
      <c r="A306" s="296"/>
      <c r="B306" s="296"/>
      <c r="C306" s="296"/>
      <c r="D306" s="296"/>
      <c r="E306" s="296"/>
      <c r="F306" s="296"/>
      <c r="G306" s="296"/>
      <c r="H306" s="296"/>
      <c r="I306" s="296"/>
      <c r="J306" s="296"/>
      <c r="K306" s="296"/>
      <c r="L306" s="296"/>
      <c r="M306" s="296"/>
      <c r="N306" s="296"/>
      <c r="O306" s="296"/>
      <c r="W306" s="326"/>
      <c r="X306" s="326"/>
      <c r="Y306" s="326"/>
      <c r="Z306" s="326"/>
      <c r="AA306" s="348"/>
    </row>
    <row r="307" ht="14.25" customHeight="1" spans="1:27">
      <c r="A307" s="296"/>
      <c r="B307" s="296"/>
      <c r="C307" s="296"/>
      <c r="D307" s="296"/>
      <c r="E307" s="296"/>
      <c r="F307" s="296"/>
      <c r="G307" s="296"/>
      <c r="H307" s="296"/>
      <c r="I307" s="296"/>
      <c r="J307" s="296"/>
      <c r="K307" s="296"/>
      <c r="L307" s="296"/>
      <c r="M307" s="296"/>
      <c r="N307" s="296"/>
      <c r="O307" s="296"/>
      <c r="W307" s="326"/>
      <c r="X307" s="326"/>
      <c r="Y307" s="326"/>
      <c r="Z307" s="326"/>
      <c r="AA307" s="348"/>
    </row>
    <row r="308" ht="14.25" customHeight="1" spans="1:27">
      <c r="A308" s="296"/>
      <c r="B308" s="296"/>
      <c r="C308" s="296"/>
      <c r="D308" s="296"/>
      <c r="E308" s="296"/>
      <c r="F308" s="296"/>
      <c r="G308" s="296"/>
      <c r="H308" s="296"/>
      <c r="I308" s="296"/>
      <c r="J308" s="296"/>
      <c r="K308" s="296"/>
      <c r="L308" s="296"/>
      <c r="M308" s="296"/>
      <c r="N308" s="296"/>
      <c r="O308" s="296"/>
      <c r="W308" s="326"/>
      <c r="X308" s="326"/>
      <c r="Y308" s="326"/>
      <c r="Z308" s="326"/>
      <c r="AA308" s="348"/>
    </row>
    <row r="309" ht="14.25" customHeight="1" spans="1:27">
      <c r="A309" s="296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296"/>
      <c r="M309" s="296"/>
      <c r="N309" s="296"/>
      <c r="O309" s="296"/>
      <c r="W309" s="326"/>
      <c r="X309" s="326"/>
      <c r="Y309" s="326"/>
      <c r="Z309" s="326"/>
      <c r="AA309" s="348"/>
    </row>
    <row r="310" ht="14.25" customHeight="1" spans="1:27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296"/>
      <c r="M310" s="296"/>
      <c r="N310" s="296"/>
      <c r="O310" s="296"/>
      <c r="W310" s="326"/>
      <c r="X310" s="326"/>
      <c r="Y310" s="326"/>
      <c r="Z310" s="326"/>
      <c r="AA310" s="348"/>
    </row>
    <row r="311" ht="14.25" customHeight="1" spans="1:27">
      <c r="A311" s="296"/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W311" s="326"/>
      <c r="X311" s="326"/>
      <c r="Y311" s="326"/>
      <c r="Z311" s="326"/>
      <c r="AA311" s="348"/>
    </row>
    <row r="312" ht="14.25" customHeight="1" spans="1:27">
      <c r="A312" s="296"/>
      <c r="B312" s="296"/>
      <c r="C312" s="296"/>
      <c r="D312" s="296"/>
      <c r="E312" s="296"/>
      <c r="F312" s="296"/>
      <c r="G312" s="296"/>
      <c r="H312" s="296"/>
      <c r="I312" s="296"/>
      <c r="J312" s="296"/>
      <c r="K312" s="296"/>
      <c r="L312" s="296"/>
      <c r="M312" s="296"/>
      <c r="N312" s="296"/>
      <c r="O312" s="296"/>
      <c r="W312" s="326"/>
      <c r="X312" s="326"/>
      <c r="Y312" s="326"/>
      <c r="Z312" s="326"/>
      <c r="AA312" s="348"/>
    </row>
    <row r="313" ht="14.25" customHeight="1" spans="1:27">
      <c r="A313" s="296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296"/>
      <c r="M313" s="296"/>
      <c r="N313" s="296"/>
      <c r="O313" s="296"/>
      <c r="W313" s="326"/>
      <c r="X313" s="326"/>
      <c r="Y313" s="326"/>
      <c r="Z313" s="326"/>
      <c r="AA313" s="348"/>
    </row>
    <row r="314" ht="14.25" customHeight="1" spans="1:27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296"/>
      <c r="M314" s="296"/>
      <c r="N314" s="296"/>
      <c r="O314" s="296"/>
      <c r="W314" s="326"/>
      <c r="X314" s="326"/>
      <c r="Y314" s="326"/>
      <c r="Z314" s="326"/>
      <c r="AA314" s="348"/>
    </row>
    <row r="315" ht="14.25" customHeight="1" spans="1:27">
      <c r="A315" s="296"/>
      <c r="B315" s="296"/>
      <c r="C315" s="296"/>
      <c r="D315" s="296"/>
      <c r="E315" s="296"/>
      <c r="F315" s="296"/>
      <c r="G315" s="296"/>
      <c r="H315" s="296"/>
      <c r="I315" s="296"/>
      <c r="J315" s="296"/>
      <c r="K315" s="296"/>
      <c r="L315" s="296"/>
      <c r="M315" s="296"/>
      <c r="N315" s="296"/>
      <c r="O315" s="296"/>
      <c r="W315" s="326"/>
      <c r="X315" s="326"/>
      <c r="Y315" s="326"/>
      <c r="Z315" s="326"/>
      <c r="AA315" s="348"/>
    </row>
    <row r="316" ht="14.25" customHeight="1" spans="1:27">
      <c r="A316" s="296"/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W316" s="326"/>
      <c r="X316" s="326"/>
      <c r="Y316" s="326"/>
      <c r="Z316" s="326"/>
      <c r="AA316" s="348"/>
    </row>
    <row r="317" ht="14.25" customHeight="1" spans="1:27">
      <c r="A317" s="296"/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W317" s="326"/>
      <c r="X317" s="326"/>
      <c r="Y317" s="326"/>
      <c r="Z317" s="326"/>
      <c r="AA317" s="348"/>
    </row>
    <row r="318" ht="14.25" customHeight="1" spans="1:27">
      <c r="A318" s="296"/>
      <c r="B318" s="296"/>
      <c r="C318" s="296"/>
      <c r="D318" s="296"/>
      <c r="E318" s="296"/>
      <c r="F318" s="296"/>
      <c r="G318" s="296"/>
      <c r="H318" s="296"/>
      <c r="I318" s="296"/>
      <c r="J318" s="296"/>
      <c r="K318" s="296"/>
      <c r="L318" s="296"/>
      <c r="M318" s="296"/>
      <c r="N318" s="296"/>
      <c r="O318" s="296"/>
      <c r="W318" s="326"/>
      <c r="X318" s="326"/>
      <c r="Y318" s="326"/>
      <c r="Z318" s="326"/>
      <c r="AA318" s="348"/>
    </row>
    <row r="319" ht="14.25" customHeight="1" spans="1:27">
      <c r="A319" s="296"/>
      <c r="B319" s="296"/>
      <c r="C319" s="296"/>
      <c r="D319" s="296"/>
      <c r="E319" s="296"/>
      <c r="F319" s="296"/>
      <c r="G319" s="296"/>
      <c r="H319" s="296"/>
      <c r="I319" s="296"/>
      <c r="J319" s="296"/>
      <c r="K319" s="296"/>
      <c r="L319" s="296"/>
      <c r="M319" s="296"/>
      <c r="N319" s="296"/>
      <c r="O319" s="296"/>
      <c r="W319" s="326"/>
      <c r="X319" s="326"/>
      <c r="Y319" s="326"/>
      <c r="Z319" s="326"/>
      <c r="AA319" s="348"/>
    </row>
    <row r="320" ht="14.25" customHeight="1" spans="1:27">
      <c r="A320" s="296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296"/>
      <c r="M320" s="296"/>
      <c r="N320" s="296"/>
      <c r="O320" s="296"/>
      <c r="W320" s="326"/>
      <c r="X320" s="326"/>
      <c r="Y320" s="326"/>
      <c r="Z320" s="326"/>
      <c r="AA320" s="348"/>
    </row>
    <row r="321" ht="14.25" customHeight="1" spans="1:27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296"/>
      <c r="M321" s="296"/>
      <c r="N321" s="296"/>
      <c r="O321" s="296"/>
      <c r="W321" s="326"/>
      <c r="X321" s="326"/>
      <c r="Y321" s="326"/>
      <c r="Z321" s="326"/>
      <c r="AA321" s="348"/>
    </row>
    <row r="322" ht="14.25" customHeight="1" spans="1:27">
      <c r="A322" s="296"/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W322" s="326"/>
      <c r="X322" s="326"/>
      <c r="Y322" s="326"/>
      <c r="Z322" s="326"/>
      <c r="AA322" s="348"/>
    </row>
    <row r="323" ht="14.25" customHeight="1" spans="1:27">
      <c r="A323" s="296"/>
      <c r="B323" s="296"/>
      <c r="C323" s="296"/>
      <c r="D323" s="296"/>
      <c r="E323" s="296"/>
      <c r="F323" s="296"/>
      <c r="G323" s="296"/>
      <c r="H323" s="296"/>
      <c r="I323" s="296"/>
      <c r="J323" s="296"/>
      <c r="K323" s="296"/>
      <c r="L323" s="296"/>
      <c r="M323" s="296"/>
      <c r="N323" s="296"/>
      <c r="O323" s="296"/>
      <c r="W323" s="326"/>
      <c r="X323" s="326"/>
      <c r="Y323" s="326"/>
      <c r="Z323" s="326"/>
      <c r="AA323" s="348"/>
    </row>
    <row r="324" ht="14.25" customHeight="1" spans="1:27">
      <c r="A324" s="296"/>
      <c r="B324" s="296"/>
      <c r="C324" s="296"/>
      <c r="D324" s="296"/>
      <c r="E324" s="296"/>
      <c r="F324" s="296"/>
      <c r="G324" s="296"/>
      <c r="H324" s="296"/>
      <c r="I324" s="296"/>
      <c r="J324" s="296"/>
      <c r="K324" s="296"/>
      <c r="L324" s="296"/>
      <c r="M324" s="296"/>
      <c r="N324" s="296"/>
      <c r="O324" s="296"/>
      <c r="W324" s="326"/>
      <c r="X324" s="326"/>
      <c r="Y324" s="326"/>
      <c r="Z324" s="326"/>
      <c r="AA324" s="348"/>
    </row>
    <row r="325" ht="14.25" customHeight="1" spans="1:27">
      <c r="A325" s="296"/>
      <c r="B325" s="296"/>
      <c r="C325" s="296"/>
      <c r="D325" s="296"/>
      <c r="E325" s="296"/>
      <c r="F325" s="296"/>
      <c r="G325" s="296"/>
      <c r="H325" s="296"/>
      <c r="I325" s="296"/>
      <c r="J325" s="296"/>
      <c r="K325" s="296"/>
      <c r="L325" s="296"/>
      <c r="M325" s="296"/>
      <c r="N325" s="296"/>
      <c r="O325" s="296"/>
      <c r="W325" s="326"/>
      <c r="X325" s="326"/>
      <c r="Y325" s="326"/>
      <c r="Z325" s="326"/>
      <c r="AA325" s="348"/>
    </row>
    <row r="326" ht="14.25" customHeight="1" spans="1:27">
      <c r="A326" s="296"/>
      <c r="B326" s="296"/>
      <c r="C326" s="296"/>
      <c r="D326" s="296"/>
      <c r="E326" s="296"/>
      <c r="F326" s="296"/>
      <c r="G326" s="296"/>
      <c r="H326" s="296"/>
      <c r="I326" s="296"/>
      <c r="J326" s="296"/>
      <c r="K326" s="296"/>
      <c r="L326" s="296"/>
      <c r="M326" s="296"/>
      <c r="N326" s="296"/>
      <c r="O326" s="296"/>
      <c r="W326" s="326"/>
      <c r="X326" s="326"/>
      <c r="Y326" s="326"/>
      <c r="Z326" s="326"/>
      <c r="AA326" s="348"/>
    </row>
    <row r="327" ht="14.25" customHeight="1" spans="1:27">
      <c r="A327" s="296"/>
      <c r="B327" s="296"/>
      <c r="C327" s="296"/>
      <c r="D327" s="296"/>
      <c r="E327" s="296"/>
      <c r="F327" s="296"/>
      <c r="G327" s="296"/>
      <c r="H327" s="296"/>
      <c r="I327" s="296"/>
      <c r="J327" s="296"/>
      <c r="K327" s="296"/>
      <c r="L327" s="296"/>
      <c r="M327" s="296"/>
      <c r="N327" s="296"/>
      <c r="O327" s="296"/>
      <c r="W327" s="326"/>
      <c r="X327" s="326"/>
      <c r="Y327" s="326"/>
      <c r="Z327" s="326"/>
      <c r="AA327" s="348"/>
    </row>
    <row r="328" ht="14.25" customHeight="1" spans="1:27">
      <c r="A328" s="296"/>
      <c r="B328" s="296"/>
      <c r="C328" s="296"/>
      <c r="D328" s="296"/>
      <c r="E328" s="296"/>
      <c r="F328" s="296"/>
      <c r="G328" s="296"/>
      <c r="H328" s="296"/>
      <c r="I328" s="296"/>
      <c r="J328" s="296"/>
      <c r="K328" s="296"/>
      <c r="L328" s="296"/>
      <c r="M328" s="296"/>
      <c r="N328" s="296"/>
      <c r="O328" s="296"/>
      <c r="W328" s="326"/>
      <c r="X328" s="326"/>
      <c r="Y328" s="326"/>
      <c r="Z328" s="326"/>
      <c r="AA328" s="348"/>
    </row>
    <row r="329" ht="14.25" customHeight="1" spans="1:27">
      <c r="A329" s="296"/>
      <c r="B329" s="296"/>
      <c r="C329" s="296"/>
      <c r="D329" s="296"/>
      <c r="E329" s="296"/>
      <c r="F329" s="296"/>
      <c r="G329" s="296"/>
      <c r="H329" s="296"/>
      <c r="I329" s="296"/>
      <c r="J329" s="296"/>
      <c r="K329" s="296"/>
      <c r="L329" s="296"/>
      <c r="M329" s="296"/>
      <c r="N329" s="296"/>
      <c r="O329" s="296"/>
      <c r="W329" s="326"/>
      <c r="X329" s="326"/>
      <c r="Y329" s="326"/>
      <c r="Z329" s="326"/>
      <c r="AA329" s="348"/>
    </row>
    <row r="330" ht="14.25" customHeight="1" spans="1:27">
      <c r="A330" s="296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296"/>
      <c r="M330" s="296"/>
      <c r="N330" s="296"/>
      <c r="O330" s="296"/>
      <c r="W330" s="326"/>
      <c r="X330" s="326"/>
      <c r="Y330" s="326"/>
      <c r="Z330" s="326"/>
      <c r="AA330" s="348"/>
    </row>
    <row r="331" ht="14.25" customHeight="1" spans="1:27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296"/>
      <c r="M331" s="296"/>
      <c r="N331" s="296"/>
      <c r="O331" s="296"/>
      <c r="W331" s="326"/>
      <c r="X331" s="326"/>
      <c r="Y331" s="326"/>
      <c r="Z331" s="326"/>
      <c r="AA331" s="348"/>
    </row>
    <row r="332" ht="14.25" customHeight="1" spans="1:27">
      <c r="A332" s="296"/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W332" s="326"/>
      <c r="X332" s="326"/>
      <c r="Y332" s="326"/>
      <c r="Z332" s="326"/>
      <c r="AA332" s="348"/>
    </row>
    <row r="333" ht="14.25" customHeight="1" spans="1:27">
      <c r="A333" s="296"/>
      <c r="B333" s="296"/>
      <c r="C333" s="296"/>
      <c r="D333" s="296"/>
      <c r="E333" s="296"/>
      <c r="F333" s="296"/>
      <c r="G333" s="296"/>
      <c r="H333" s="296"/>
      <c r="I333" s="296"/>
      <c r="J333" s="296"/>
      <c r="K333" s="296"/>
      <c r="L333" s="296"/>
      <c r="M333" s="296"/>
      <c r="N333" s="296"/>
      <c r="O333" s="296"/>
      <c r="W333" s="326"/>
      <c r="X333" s="326"/>
      <c r="Y333" s="326"/>
      <c r="Z333" s="326"/>
      <c r="AA333" s="348"/>
    </row>
    <row r="334" ht="14.25" customHeight="1" spans="1:27">
      <c r="A334" s="296"/>
      <c r="B334" s="296"/>
      <c r="C334" s="296"/>
      <c r="D334" s="296"/>
      <c r="E334" s="296"/>
      <c r="F334" s="296"/>
      <c r="G334" s="296"/>
      <c r="H334" s="296"/>
      <c r="I334" s="296"/>
      <c r="J334" s="296"/>
      <c r="K334" s="296"/>
      <c r="L334" s="296"/>
      <c r="M334" s="296"/>
      <c r="N334" s="296"/>
      <c r="O334" s="296"/>
      <c r="W334" s="326"/>
      <c r="X334" s="326"/>
      <c r="Y334" s="326"/>
      <c r="Z334" s="326"/>
      <c r="AA334" s="348"/>
    </row>
    <row r="335" ht="14.25" customHeight="1" spans="1:27">
      <c r="A335" s="296"/>
      <c r="B335" s="296"/>
      <c r="C335" s="296"/>
      <c r="D335" s="296"/>
      <c r="E335" s="296"/>
      <c r="F335" s="296"/>
      <c r="G335" s="296"/>
      <c r="H335" s="296"/>
      <c r="I335" s="296"/>
      <c r="J335" s="296"/>
      <c r="K335" s="296"/>
      <c r="L335" s="296"/>
      <c r="M335" s="296"/>
      <c r="N335" s="296"/>
      <c r="O335" s="296"/>
      <c r="W335" s="326"/>
      <c r="X335" s="326"/>
      <c r="Y335" s="326"/>
      <c r="Z335" s="326"/>
      <c r="AA335" s="348"/>
    </row>
    <row r="336" ht="14.25" customHeight="1" spans="1:27">
      <c r="A336" s="296"/>
      <c r="B336" s="296"/>
      <c r="C336" s="296"/>
      <c r="D336" s="296"/>
      <c r="E336" s="296"/>
      <c r="F336" s="296"/>
      <c r="G336" s="296"/>
      <c r="H336" s="296"/>
      <c r="I336" s="296"/>
      <c r="J336" s="296"/>
      <c r="K336" s="296"/>
      <c r="L336" s="296"/>
      <c r="M336" s="296"/>
      <c r="N336" s="296"/>
      <c r="O336" s="296"/>
      <c r="W336" s="326"/>
      <c r="X336" s="326"/>
      <c r="Y336" s="326"/>
      <c r="Z336" s="326"/>
      <c r="AA336" s="348"/>
    </row>
    <row r="337" ht="14.25" customHeight="1" spans="1:27">
      <c r="A337" s="296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296"/>
      <c r="M337" s="296"/>
      <c r="N337" s="296"/>
      <c r="O337" s="296"/>
      <c r="W337" s="326"/>
      <c r="X337" s="326"/>
      <c r="Y337" s="326"/>
      <c r="Z337" s="326"/>
      <c r="AA337" s="348"/>
    </row>
    <row r="338" ht="14.25" customHeight="1" spans="1:27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296"/>
      <c r="M338" s="296"/>
      <c r="N338" s="296"/>
      <c r="O338" s="296"/>
      <c r="W338" s="326"/>
      <c r="X338" s="326"/>
      <c r="Y338" s="326"/>
      <c r="Z338" s="326"/>
      <c r="AA338" s="348"/>
    </row>
    <row r="339" ht="14.25" customHeight="1" spans="1:27">
      <c r="A339" s="296"/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W339" s="326"/>
      <c r="X339" s="326"/>
      <c r="Y339" s="326"/>
      <c r="Z339" s="326"/>
      <c r="AA339" s="348"/>
    </row>
    <row r="340" ht="14.25" customHeight="1" spans="1:27">
      <c r="A340" s="296"/>
      <c r="B340" s="296"/>
      <c r="C340" s="296"/>
      <c r="D340" s="296"/>
      <c r="E340" s="296"/>
      <c r="F340" s="296"/>
      <c r="G340" s="296"/>
      <c r="H340" s="296"/>
      <c r="I340" s="296"/>
      <c r="J340" s="296"/>
      <c r="K340" s="296"/>
      <c r="L340" s="296"/>
      <c r="M340" s="296"/>
      <c r="N340" s="296"/>
      <c r="O340" s="296"/>
      <c r="W340" s="326"/>
      <c r="X340" s="326"/>
      <c r="Y340" s="326"/>
      <c r="Z340" s="326"/>
      <c r="AA340" s="348"/>
    </row>
    <row r="341" ht="14.25" customHeight="1" spans="1:27">
      <c r="A341" s="296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296"/>
      <c r="M341" s="296"/>
      <c r="N341" s="296"/>
      <c r="O341" s="296"/>
      <c r="W341" s="326"/>
      <c r="X341" s="326"/>
      <c r="Y341" s="326"/>
      <c r="Z341" s="326"/>
      <c r="AA341" s="348"/>
    </row>
    <row r="342" ht="14.25" customHeight="1" spans="1:27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296"/>
      <c r="M342" s="296"/>
      <c r="N342" s="296"/>
      <c r="O342" s="296"/>
      <c r="W342" s="326"/>
      <c r="X342" s="326"/>
      <c r="Y342" s="326"/>
      <c r="Z342" s="326"/>
      <c r="AA342" s="348"/>
    </row>
    <row r="343" ht="14.25" customHeight="1" spans="1:27">
      <c r="A343" s="296"/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W343" s="326"/>
      <c r="X343" s="326"/>
      <c r="Y343" s="326"/>
      <c r="Z343" s="326"/>
      <c r="AA343" s="348"/>
    </row>
    <row r="344" ht="14.25" customHeight="1" spans="1:27">
      <c r="A344" s="296"/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W344" s="326"/>
      <c r="X344" s="326"/>
      <c r="Y344" s="326"/>
      <c r="Z344" s="326"/>
      <c r="AA344" s="348"/>
    </row>
    <row r="345" ht="14.25" customHeight="1" spans="1:27">
      <c r="A345" s="296"/>
      <c r="B345" s="296"/>
      <c r="C345" s="296"/>
      <c r="D345" s="296"/>
      <c r="E345" s="296"/>
      <c r="F345" s="296"/>
      <c r="G345" s="296"/>
      <c r="H345" s="296"/>
      <c r="I345" s="296"/>
      <c r="J345" s="296"/>
      <c r="K345" s="296"/>
      <c r="L345" s="296"/>
      <c r="M345" s="296"/>
      <c r="N345" s="296"/>
      <c r="O345" s="296"/>
      <c r="W345" s="326"/>
      <c r="X345" s="326"/>
      <c r="Y345" s="326"/>
      <c r="Z345" s="326"/>
      <c r="AA345" s="348"/>
    </row>
    <row r="346" ht="14.25" customHeight="1" spans="1:27">
      <c r="A346" s="296"/>
      <c r="B346" s="296"/>
      <c r="C346" s="296"/>
      <c r="D346" s="296"/>
      <c r="E346" s="296"/>
      <c r="F346" s="296"/>
      <c r="G346" s="296"/>
      <c r="H346" s="296"/>
      <c r="I346" s="296"/>
      <c r="J346" s="296"/>
      <c r="K346" s="296"/>
      <c r="L346" s="296"/>
      <c r="M346" s="296"/>
      <c r="N346" s="296"/>
      <c r="O346" s="296"/>
      <c r="W346" s="326"/>
      <c r="X346" s="326"/>
      <c r="Y346" s="326"/>
      <c r="Z346" s="326"/>
      <c r="AA346" s="348"/>
    </row>
    <row r="347" ht="14.25" customHeight="1" spans="1:27">
      <c r="A347" s="296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296"/>
      <c r="M347" s="296"/>
      <c r="N347" s="296"/>
      <c r="O347" s="296"/>
      <c r="W347" s="326"/>
      <c r="X347" s="326"/>
      <c r="Y347" s="326"/>
      <c r="Z347" s="326"/>
      <c r="AA347" s="348"/>
    </row>
    <row r="348" ht="14.25" customHeight="1" spans="1:27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296"/>
      <c r="M348" s="296"/>
      <c r="N348" s="296"/>
      <c r="O348" s="296"/>
      <c r="W348" s="326"/>
      <c r="X348" s="326"/>
      <c r="Y348" s="326"/>
      <c r="Z348" s="326"/>
      <c r="AA348" s="348"/>
    </row>
    <row r="349" ht="14.25" customHeight="1" spans="1:27">
      <c r="A349" s="296"/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W349" s="326"/>
      <c r="X349" s="326"/>
      <c r="Y349" s="326"/>
      <c r="Z349" s="326"/>
      <c r="AA349" s="348"/>
    </row>
    <row r="350" ht="14.25" customHeight="1" spans="1:27">
      <c r="A350" s="296"/>
      <c r="B350" s="296"/>
      <c r="C350" s="296"/>
      <c r="D350" s="296"/>
      <c r="E350" s="296"/>
      <c r="F350" s="296"/>
      <c r="G350" s="296"/>
      <c r="H350" s="296"/>
      <c r="I350" s="296"/>
      <c r="J350" s="296"/>
      <c r="K350" s="296"/>
      <c r="L350" s="296"/>
      <c r="M350" s="296"/>
      <c r="N350" s="296"/>
      <c r="O350" s="296"/>
      <c r="W350" s="326"/>
      <c r="X350" s="326"/>
      <c r="Y350" s="326"/>
      <c r="Z350" s="326"/>
      <c r="AA350" s="348"/>
    </row>
    <row r="351" ht="14.25" customHeight="1" spans="1:27">
      <c r="A351" s="296"/>
      <c r="B351" s="296"/>
      <c r="C351" s="296"/>
      <c r="D351" s="296"/>
      <c r="E351" s="296"/>
      <c r="F351" s="296"/>
      <c r="G351" s="296"/>
      <c r="H351" s="296"/>
      <c r="I351" s="296"/>
      <c r="J351" s="296"/>
      <c r="K351" s="296"/>
      <c r="L351" s="296"/>
      <c r="M351" s="296"/>
      <c r="N351" s="296"/>
      <c r="O351" s="296"/>
      <c r="W351" s="326"/>
      <c r="X351" s="326"/>
      <c r="Y351" s="326"/>
      <c r="Z351" s="326"/>
      <c r="AA351" s="348"/>
    </row>
    <row r="352" ht="14.25" customHeight="1" spans="1:27">
      <c r="A352" s="296"/>
      <c r="B352" s="296"/>
      <c r="C352" s="296"/>
      <c r="D352" s="296"/>
      <c r="E352" s="296"/>
      <c r="F352" s="296"/>
      <c r="G352" s="296"/>
      <c r="H352" s="296"/>
      <c r="I352" s="296"/>
      <c r="J352" s="296"/>
      <c r="K352" s="296"/>
      <c r="L352" s="296"/>
      <c r="M352" s="296"/>
      <c r="N352" s="296"/>
      <c r="O352" s="296"/>
      <c r="W352" s="326"/>
      <c r="X352" s="326"/>
      <c r="Y352" s="326"/>
      <c r="Z352" s="326"/>
      <c r="AA352" s="348"/>
    </row>
    <row r="353" ht="14.25" customHeight="1" spans="1:27">
      <c r="A353" s="296"/>
      <c r="B353" s="296"/>
      <c r="C353" s="296"/>
      <c r="D353" s="296"/>
      <c r="E353" s="296"/>
      <c r="F353" s="296"/>
      <c r="G353" s="296"/>
      <c r="H353" s="296"/>
      <c r="I353" s="296"/>
      <c r="J353" s="296"/>
      <c r="K353" s="296"/>
      <c r="L353" s="296"/>
      <c r="M353" s="296"/>
      <c r="N353" s="296"/>
      <c r="O353" s="296"/>
      <c r="W353" s="326"/>
      <c r="X353" s="326"/>
      <c r="Y353" s="326"/>
      <c r="Z353" s="326"/>
      <c r="AA353" s="348"/>
    </row>
    <row r="354" ht="14.25" customHeight="1" spans="1:27">
      <c r="A354" s="296"/>
      <c r="B354" s="296"/>
      <c r="C354" s="296"/>
      <c r="D354" s="296"/>
      <c r="E354" s="296"/>
      <c r="F354" s="296"/>
      <c r="G354" s="296"/>
      <c r="H354" s="296"/>
      <c r="I354" s="296"/>
      <c r="J354" s="296"/>
      <c r="K354" s="296"/>
      <c r="L354" s="296"/>
      <c r="M354" s="296"/>
      <c r="N354" s="296"/>
      <c r="O354" s="296"/>
      <c r="W354" s="326"/>
      <c r="X354" s="326"/>
      <c r="Y354" s="326"/>
      <c r="Z354" s="326"/>
      <c r="AA354" s="348"/>
    </row>
    <row r="355" ht="14.25" customHeight="1" spans="1:27">
      <c r="A355" s="296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296"/>
      <c r="M355" s="296"/>
      <c r="N355" s="296"/>
      <c r="O355" s="296"/>
      <c r="W355" s="326"/>
      <c r="X355" s="326"/>
      <c r="Y355" s="326"/>
      <c r="Z355" s="326"/>
      <c r="AA355" s="348"/>
    </row>
    <row r="356" ht="14.25" customHeight="1" spans="1:27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296"/>
      <c r="M356" s="296"/>
      <c r="N356" s="296"/>
      <c r="O356" s="296"/>
      <c r="W356" s="326"/>
      <c r="X356" s="326"/>
      <c r="Y356" s="326"/>
      <c r="Z356" s="326"/>
      <c r="AA356" s="348"/>
    </row>
    <row r="357" ht="14.25" customHeight="1" spans="1:27">
      <c r="A357" s="296"/>
      <c r="B357" s="296"/>
      <c r="C357" s="296"/>
      <c r="D357" s="296"/>
      <c r="E357" s="296"/>
      <c r="F357" s="296"/>
      <c r="G357" s="296"/>
      <c r="H357" s="296"/>
      <c r="I357" s="296"/>
      <c r="J357" s="296"/>
      <c r="K357" s="296"/>
      <c r="L357" s="296"/>
      <c r="M357" s="296"/>
      <c r="N357" s="296"/>
      <c r="O357" s="296"/>
      <c r="W357" s="326"/>
      <c r="X357" s="326"/>
      <c r="Y357" s="326"/>
      <c r="Z357" s="326"/>
      <c r="AA357" s="348"/>
    </row>
    <row r="358" ht="14.25" customHeight="1" spans="1:27">
      <c r="A358" s="296"/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W358" s="326"/>
      <c r="X358" s="326"/>
      <c r="Y358" s="326"/>
      <c r="Z358" s="326"/>
      <c r="AA358" s="348"/>
    </row>
    <row r="359" ht="14.25" customHeight="1" spans="1:27">
      <c r="A359" s="296"/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W359" s="326"/>
      <c r="X359" s="326"/>
      <c r="Y359" s="326"/>
      <c r="Z359" s="326"/>
      <c r="AA359" s="348"/>
    </row>
    <row r="360" ht="14.25" customHeight="1" spans="1:27">
      <c r="A360" s="296"/>
      <c r="B360" s="296"/>
      <c r="C360" s="296"/>
      <c r="D360" s="296"/>
      <c r="E360" s="296"/>
      <c r="F360" s="296"/>
      <c r="G360" s="296"/>
      <c r="H360" s="296"/>
      <c r="I360" s="296"/>
      <c r="J360" s="296"/>
      <c r="K360" s="296"/>
      <c r="L360" s="296"/>
      <c r="M360" s="296"/>
      <c r="N360" s="296"/>
      <c r="O360" s="296"/>
      <c r="W360" s="326"/>
      <c r="X360" s="326"/>
      <c r="Y360" s="326"/>
      <c r="Z360" s="326"/>
      <c r="AA360" s="348"/>
    </row>
    <row r="361" ht="14.25" customHeight="1" spans="1:27">
      <c r="A361" s="296"/>
      <c r="B361" s="296"/>
      <c r="C361" s="296"/>
      <c r="D361" s="296"/>
      <c r="E361" s="296"/>
      <c r="F361" s="296"/>
      <c r="G361" s="296"/>
      <c r="H361" s="296"/>
      <c r="I361" s="296"/>
      <c r="J361" s="296"/>
      <c r="K361" s="296"/>
      <c r="L361" s="296"/>
      <c r="M361" s="296"/>
      <c r="N361" s="296"/>
      <c r="O361" s="296"/>
      <c r="W361" s="326"/>
      <c r="X361" s="326"/>
      <c r="Y361" s="326"/>
      <c r="Z361" s="326"/>
      <c r="AA361" s="348"/>
    </row>
    <row r="362" ht="14.25" customHeight="1" spans="1:27">
      <c r="A362" s="296"/>
      <c r="B362" s="296"/>
      <c r="C362" s="296"/>
      <c r="D362" s="296"/>
      <c r="E362" s="296"/>
      <c r="F362" s="296"/>
      <c r="G362" s="296"/>
      <c r="H362" s="296"/>
      <c r="I362" s="296"/>
      <c r="J362" s="296"/>
      <c r="K362" s="296"/>
      <c r="L362" s="296"/>
      <c r="M362" s="296"/>
      <c r="N362" s="296"/>
      <c r="O362" s="296"/>
      <c r="W362" s="326"/>
      <c r="X362" s="326"/>
      <c r="Y362" s="326"/>
      <c r="Z362" s="326"/>
      <c r="AA362" s="348"/>
    </row>
    <row r="363" ht="14.25" customHeight="1" spans="1:27">
      <c r="A363" s="296"/>
      <c r="B363" s="296"/>
      <c r="C363" s="296"/>
      <c r="D363" s="296"/>
      <c r="E363" s="296"/>
      <c r="F363" s="296"/>
      <c r="G363" s="296"/>
      <c r="H363" s="296"/>
      <c r="I363" s="296"/>
      <c r="J363" s="296"/>
      <c r="K363" s="296"/>
      <c r="L363" s="296"/>
      <c r="M363" s="296"/>
      <c r="N363" s="296"/>
      <c r="O363" s="296"/>
      <c r="W363" s="326"/>
      <c r="X363" s="326"/>
      <c r="Y363" s="326"/>
      <c r="Z363" s="326"/>
      <c r="AA363" s="348"/>
    </row>
    <row r="364" ht="14.25" customHeight="1" spans="1:27">
      <c r="A364" s="296"/>
      <c r="B364" s="296"/>
      <c r="C364" s="296"/>
      <c r="D364" s="296"/>
      <c r="E364" s="296"/>
      <c r="F364" s="296"/>
      <c r="G364" s="296"/>
      <c r="H364" s="296"/>
      <c r="I364" s="296"/>
      <c r="J364" s="296"/>
      <c r="K364" s="296"/>
      <c r="L364" s="296"/>
      <c r="M364" s="296"/>
      <c r="N364" s="296"/>
      <c r="O364" s="296"/>
      <c r="W364" s="326"/>
      <c r="X364" s="326"/>
      <c r="Y364" s="326"/>
      <c r="Z364" s="326"/>
      <c r="AA364" s="348"/>
    </row>
    <row r="365" ht="14.25" customHeight="1" spans="1:27">
      <c r="A365" s="296"/>
      <c r="B365" s="296"/>
      <c r="C365" s="296"/>
      <c r="D365" s="296"/>
      <c r="E365" s="296"/>
      <c r="F365" s="296"/>
      <c r="G365" s="296"/>
      <c r="H365" s="296"/>
      <c r="I365" s="296"/>
      <c r="J365" s="296"/>
      <c r="K365" s="296"/>
      <c r="L365" s="296"/>
      <c r="M365" s="296"/>
      <c r="N365" s="296"/>
      <c r="O365" s="296"/>
      <c r="W365" s="326"/>
      <c r="X365" s="326"/>
      <c r="Y365" s="326"/>
      <c r="Z365" s="326"/>
      <c r="AA365" s="348"/>
    </row>
    <row r="366" ht="14.25" customHeight="1" spans="1:27">
      <c r="A366" s="296"/>
      <c r="B366" s="296"/>
      <c r="C366" s="296"/>
      <c r="D366" s="296"/>
      <c r="E366" s="296"/>
      <c r="F366" s="296"/>
      <c r="G366" s="296"/>
      <c r="H366" s="296"/>
      <c r="I366" s="296"/>
      <c r="J366" s="296"/>
      <c r="K366" s="296"/>
      <c r="L366" s="296"/>
      <c r="M366" s="296"/>
      <c r="N366" s="296"/>
      <c r="O366" s="296"/>
      <c r="W366" s="326"/>
      <c r="X366" s="326"/>
      <c r="Y366" s="326"/>
      <c r="Z366" s="326"/>
      <c r="AA366" s="348"/>
    </row>
    <row r="367" ht="14.25" customHeight="1" spans="1:27">
      <c r="A367" s="296"/>
      <c r="B367" s="296"/>
      <c r="C367" s="296"/>
      <c r="D367" s="296"/>
      <c r="E367" s="296"/>
      <c r="F367" s="296"/>
      <c r="G367" s="296"/>
      <c r="H367" s="296"/>
      <c r="I367" s="296"/>
      <c r="J367" s="296"/>
      <c r="K367" s="296"/>
      <c r="L367" s="296"/>
      <c r="M367" s="296"/>
      <c r="N367" s="296"/>
      <c r="O367" s="296"/>
      <c r="W367" s="326"/>
      <c r="X367" s="326"/>
      <c r="Y367" s="326"/>
      <c r="Z367" s="326"/>
      <c r="AA367" s="348"/>
    </row>
    <row r="368" ht="14.25" customHeight="1" spans="1:27">
      <c r="A368" s="296"/>
      <c r="B368" s="296"/>
      <c r="C368" s="296"/>
      <c r="D368" s="296"/>
      <c r="E368" s="296"/>
      <c r="F368" s="296"/>
      <c r="G368" s="296"/>
      <c r="H368" s="296"/>
      <c r="I368" s="296"/>
      <c r="J368" s="296"/>
      <c r="K368" s="296"/>
      <c r="L368" s="296"/>
      <c r="M368" s="296"/>
      <c r="N368" s="296"/>
      <c r="O368" s="296"/>
      <c r="W368" s="326"/>
      <c r="X368" s="326"/>
      <c r="Y368" s="326"/>
      <c r="Z368" s="326"/>
      <c r="AA368" s="348"/>
    </row>
    <row r="369" ht="14.25" customHeight="1" spans="1:27">
      <c r="A369" s="296"/>
      <c r="B369" s="296"/>
      <c r="C369" s="296"/>
      <c r="D369" s="296"/>
      <c r="E369" s="296"/>
      <c r="F369" s="296"/>
      <c r="G369" s="296"/>
      <c r="H369" s="296"/>
      <c r="I369" s="296"/>
      <c r="J369" s="296"/>
      <c r="K369" s="296"/>
      <c r="L369" s="296"/>
      <c r="M369" s="296"/>
      <c r="N369" s="296"/>
      <c r="O369" s="296"/>
      <c r="W369" s="326"/>
      <c r="X369" s="326"/>
      <c r="Y369" s="326"/>
      <c r="Z369" s="326"/>
      <c r="AA369" s="348"/>
    </row>
    <row r="370" ht="14.25" customHeight="1" spans="1:27">
      <c r="A370" s="296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296"/>
      <c r="M370" s="296"/>
      <c r="N370" s="296"/>
      <c r="O370" s="296"/>
      <c r="W370" s="326"/>
      <c r="X370" s="326"/>
      <c r="Y370" s="326"/>
      <c r="Z370" s="326"/>
      <c r="AA370" s="348"/>
    </row>
    <row r="371" ht="14.25" customHeight="1" spans="1:27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296"/>
      <c r="M371" s="296"/>
      <c r="N371" s="296"/>
      <c r="O371" s="296"/>
      <c r="W371" s="326"/>
      <c r="X371" s="326"/>
      <c r="Y371" s="326"/>
      <c r="Z371" s="326"/>
      <c r="AA371" s="348"/>
    </row>
    <row r="372" ht="14.25" customHeight="1" spans="1:27">
      <c r="A372" s="296"/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W372" s="326"/>
      <c r="X372" s="326"/>
      <c r="Y372" s="326"/>
      <c r="Z372" s="326"/>
      <c r="AA372" s="348"/>
    </row>
    <row r="373" ht="14.25" customHeight="1" spans="1:27">
      <c r="A373" s="296"/>
      <c r="B373" s="296"/>
      <c r="C373" s="296"/>
      <c r="D373" s="296"/>
      <c r="E373" s="296"/>
      <c r="F373" s="296"/>
      <c r="G373" s="296"/>
      <c r="H373" s="296"/>
      <c r="I373" s="296"/>
      <c r="J373" s="296"/>
      <c r="K373" s="296"/>
      <c r="L373" s="296"/>
      <c r="M373" s="296"/>
      <c r="N373" s="296"/>
      <c r="O373" s="296"/>
      <c r="W373" s="326"/>
      <c r="X373" s="326"/>
      <c r="Y373" s="326"/>
      <c r="Z373" s="326"/>
      <c r="AA373" s="348"/>
    </row>
    <row r="374" ht="14.25" customHeight="1" spans="1:27">
      <c r="A374" s="296"/>
      <c r="B374" s="296"/>
      <c r="C374" s="296"/>
      <c r="D374" s="296"/>
      <c r="E374" s="296"/>
      <c r="F374" s="296"/>
      <c r="G374" s="296"/>
      <c r="H374" s="296"/>
      <c r="I374" s="296"/>
      <c r="J374" s="296"/>
      <c r="K374" s="296"/>
      <c r="L374" s="296"/>
      <c r="M374" s="296"/>
      <c r="N374" s="296"/>
      <c r="O374" s="296"/>
      <c r="W374" s="326"/>
      <c r="X374" s="326"/>
      <c r="Y374" s="326"/>
      <c r="Z374" s="326"/>
      <c r="AA374" s="348"/>
    </row>
    <row r="375" ht="14.25" customHeight="1" spans="1:27">
      <c r="A375" s="296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296"/>
      <c r="M375" s="296"/>
      <c r="N375" s="296"/>
      <c r="O375" s="296"/>
      <c r="W375" s="326"/>
      <c r="X375" s="326"/>
      <c r="Y375" s="326"/>
      <c r="Z375" s="326"/>
      <c r="AA375" s="348"/>
    </row>
    <row r="376" ht="14.25" customHeight="1" spans="1:27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296"/>
      <c r="M376" s="296"/>
      <c r="N376" s="296"/>
      <c r="O376" s="296"/>
      <c r="W376" s="326"/>
      <c r="X376" s="326"/>
      <c r="Y376" s="326"/>
      <c r="Z376" s="326"/>
      <c r="AA376" s="348"/>
    </row>
    <row r="377" ht="14.25" customHeight="1" spans="1:27">
      <c r="A377" s="296"/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W377" s="326"/>
      <c r="X377" s="326"/>
      <c r="Y377" s="326"/>
      <c r="Z377" s="326"/>
      <c r="AA377" s="348"/>
    </row>
    <row r="378" ht="14.25" customHeight="1" spans="1:27">
      <c r="A378" s="296"/>
      <c r="B378" s="296"/>
      <c r="C378" s="296"/>
      <c r="D378" s="296"/>
      <c r="E378" s="296"/>
      <c r="F378" s="296"/>
      <c r="G378" s="296"/>
      <c r="H378" s="296"/>
      <c r="I378" s="296"/>
      <c r="J378" s="296"/>
      <c r="K378" s="296"/>
      <c r="L378" s="296"/>
      <c r="M378" s="296"/>
      <c r="N378" s="296"/>
      <c r="O378" s="296"/>
      <c r="W378" s="326"/>
      <c r="X378" s="326"/>
      <c r="Y378" s="326"/>
      <c r="Z378" s="326"/>
      <c r="AA378" s="348"/>
    </row>
    <row r="379" ht="14.25" customHeight="1" spans="1:27">
      <c r="A379" s="296"/>
      <c r="B379" s="296"/>
      <c r="C379" s="296"/>
      <c r="D379" s="296"/>
      <c r="E379" s="296"/>
      <c r="F379" s="296"/>
      <c r="G379" s="296"/>
      <c r="H379" s="296"/>
      <c r="I379" s="296"/>
      <c r="J379" s="296"/>
      <c r="K379" s="296"/>
      <c r="L379" s="296"/>
      <c r="M379" s="296"/>
      <c r="N379" s="296"/>
      <c r="O379" s="296"/>
      <c r="W379" s="326"/>
      <c r="X379" s="326"/>
      <c r="Y379" s="326"/>
      <c r="Z379" s="326"/>
      <c r="AA379" s="348"/>
    </row>
    <row r="380" ht="14.25" customHeight="1" spans="1:27">
      <c r="A380" s="296"/>
      <c r="B380" s="296"/>
      <c r="C380" s="296"/>
      <c r="D380" s="296"/>
      <c r="E380" s="296"/>
      <c r="F380" s="296"/>
      <c r="G380" s="296"/>
      <c r="H380" s="296"/>
      <c r="I380" s="296"/>
      <c r="J380" s="296"/>
      <c r="K380" s="296"/>
      <c r="L380" s="296"/>
      <c r="M380" s="296"/>
      <c r="N380" s="296"/>
      <c r="O380" s="296"/>
      <c r="W380" s="326"/>
      <c r="X380" s="326"/>
      <c r="Y380" s="326"/>
      <c r="Z380" s="326"/>
      <c r="AA380" s="348"/>
    </row>
    <row r="381" ht="14.25" customHeight="1" spans="1:27">
      <c r="A381" s="296"/>
      <c r="B381" s="296"/>
      <c r="C381" s="296"/>
      <c r="D381" s="296"/>
      <c r="E381" s="296"/>
      <c r="F381" s="296"/>
      <c r="G381" s="296"/>
      <c r="H381" s="296"/>
      <c r="I381" s="296"/>
      <c r="J381" s="296"/>
      <c r="K381" s="296"/>
      <c r="L381" s="296"/>
      <c r="M381" s="296"/>
      <c r="N381" s="296"/>
      <c r="O381" s="296"/>
      <c r="W381" s="326"/>
      <c r="X381" s="326"/>
      <c r="Y381" s="326"/>
      <c r="Z381" s="326"/>
      <c r="AA381" s="348"/>
    </row>
    <row r="382" ht="14.25" customHeight="1" spans="1:27">
      <c r="A382" s="296"/>
      <c r="B382" s="296"/>
      <c r="C382" s="296"/>
      <c r="D382" s="296"/>
      <c r="E382" s="296"/>
      <c r="F382" s="296"/>
      <c r="G382" s="296"/>
      <c r="H382" s="296"/>
      <c r="I382" s="296"/>
      <c r="J382" s="296"/>
      <c r="K382" s="296"/>
      <c r="L382" s="296"/>
      <c r="M382" s="296"/>
      <c r="N382" s="296"/>
      <c r="O382" s="296"/>
      <c r="W382" s="326"/>
      <c r="X382" s="326"/>
      <c r="Y382" s="326"/>
      <c r="Z382" s="326"/>
      <c r="AA382" s="348"/>
    </row>
    <row r="383" ht="14.25" customHeight="1" spans="1:27">
      <c r="A383" s="296"/>
      <c r="B383" s="296"/>
      <c r="C383" s="296"/>
      <c r="D383" s="296"/>
      <c r="E383" s="296"/>
      <c r="F383" s="296"/>
      <c r="G383" s="296"/>
      <c r="H383" s="296"/>
      <c r="I383" s="296"/>
      <c r="J383" s="296"/>
      <c r="K383" s="296"/>
      <c r="L383" s="296"/>
      <c r="M383" s="296"/>
      <c r="N383" s="296"/>
      <c r="O383" s="296"/>
      <c r="W383" s="326"/>
      <c r="X383" s="326"/>
      <c r="Y383" s="326"/>
      <c r="Z383" s="326"/>
      <c r="AA383" s="348"/>
    </row>
    <row r="384" ht="14.25" customHeight="1" spans="1:27">
      <c r="A384" s="296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296"/>
      <c r="M384" s="296"/>
      <c r="N384" s="296"/>
      <c r="O384" s="296"/>
      <c r="W384" s="326"/>
      <c r="X384" s="326"/>
      <c r="Y384" s="326"/>
      <c r="Z384" s="326"/>
      <c r="AA384" s="348"/>
    </row>
    <row r="385" ht="14.25" customHeight="1" spans="1:27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296"/>
      <c r="M385" s="296"/>
      <c r="N385" s="296"/>
      <c r="O385" s="296"/>
      <c r="W385" s="326"/>
      <c r="X385" s="326"/>
      <c r="Y385" s="326"/>
      <c r="Z385" s="326"/>
      <c r="AA385" s="348"/>
    </row>
    <row r="386" ht="14.25" customHeight="1" spans="1:27">
      <c r="A386" s="296"/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W386" s="326"/>
      <c r="X386" s="326"/>
      <c r="Y386" s="326"/>
      <c r="Z386" s="326"/>
      <c r="AA386" s="348"/>
    </row>
    <row r="387" ht="14.25" customHeight="1" spans="1:27">
      <c r="A387" s="296"/>
      <c r="B387" s="296"/>
      <c r="C387" s="296"/>
      <c r="D387" s="296"/>
      <c r="E387" s="296"/>
      <c r="F387" s="296"/>
      <c r="G387" s="296"/>
      <c r="H387" s="296"/>
      <c r="I387" s="296"/>
      <c r="J387" s="296"/>
      <c r="K387" s="296"/>
      <c r="L387" s="296"/>
      <c r="M387" s="296"/>
      <c r="N387" s="296"/>
      <c r="O387" s="296"/>
      <c r="W387" s="326"/>
      <c r="X387" s="326"/>
      <c r="Y387" s="326"/>
      <c r="Z387" s="326"/>
      <c r="AA387" s="348"/>
    </row>
    <row r="388" ht="14.25" customHeight="1" spans="1:27">
      <c r="A388" s="296"/>
      <c r="B388" s="296"/>
      <c r="C388" s="296"/>
      <c r="D388" s="296"/>
      <c r="E388" s="296"/>
      <c r="F388" s="296"/>
      <c r="G388" s="296"/>
      <c r="H388" s="296"/>
      <c r="I388" s="296"/>
      <c r="J388" s="296"/>
      <c r="K388" s="296"/>
      <c r="L388" s="296"/>
      <c r="M388" s="296"/>
      <c r="N388" s="296"/>
      <c r="O388" s="296"/>
      <c r="W388" s="326"/>
      <c r="X388" s="326"/>
      <c r="Y388" s="326"/>
      <c r="Z388" s="326"/>
      <c r="AA388" s="348"/>
    </row>
    <row r="389" ht="14.25" customHeight="1" spans="1:27">
      <c r="A389" s="296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296"/>
      <c r="M389" s="296"/>
      <c r="N389" s="296"/>
      <c r="O389" s="296"/>
      <c r="W389" s="326"/>
      <c r="X389" s="326"/>
      <c r="Y389" s="326"/>
      <c r="Z389" s="326"/>
      <c r="AA389" s="348"/>
    </row>
    <row r="390" ht="14.25" customHeight="1" spans="1:27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296"/>
      <c r="M390" s="296"/>
      <c r="N390" s="296"/>
      <c r="O390" s="296"/>
      <c r="W390" s="326"/>
      <c r="X390" s="326"/>
      <c r="Y390" s="326"/>
      <c r="Z390" s="326"/>
      <c r="AA390" s="348"/>
    </row>
    <row r="391" ht="14.25" customHeight="1" spans="1:27">
      <c r="A391" s="296"/>
      <c r="B391" s="296"/>
      <c r="C391" s="296"/>
      <c r="D391" s="296"/>
      <c r="E391" s="296"/>
      <c r="F391" s="296"/>
      <c r="G391" s="296"/>
      <c r="H391" s="296"/>
      <c r="I391" s="296"/>
      <c r="J391" s="296"/>
      <c r="K391" s="296"/>
      <c r="L391" s="296"/>
      <c r="M391" s="296"/>
      <c r="N391" s="296"/>
      <c r="O391" s="296"/>
      <c r="W391" s="326"/>
      <c r="X391" s="326"/>
      <c r="Y391" s="326"/>
      <c r="Z391" s="326"/>
      <c r="AA391" s="348"/>
    </row>
    <row r="392" ht="14.25" customHeight="1" spans="1:27">
      <c r="A392" s="296"/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W392" s="326"/>
      <c r="X392" s="326"/>
      <c r="Y392" s="326"/>
      <c r="Z392" s="326"/>
      <c r="AA392" s="348"/>
    </row>
    <row r="393" ht="14.25" customHeight="1" spans="1:27">
      <c r="A393" s="296"/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W393" s="326"/>
      <c r="X393" s="326"/>
      <c r="Y393" s="326"/>
      <c r="Z393" s="326"/>
      <c r="AA393" s="348"/>
    </row>
    <row r="394" ht="14.25" customHeight="1" spans="1:27">
      <c r="A394" s="296"/>
      <c r="B394" s="296"/>
      <c r="C394" s="296"/>
      <c r="D394" s="296"/>
      <c r="E394" s="296"/>
      <c r="F394" s="296"/>
      <c r="G394" s="296"/>
      <c r="H394" s="296"/>
      <c r="I394" s="296"/>
      <c r="J394" s="296"/>
      <c r="K394" s="296"/>
      <c r="L394" s="296"/>
      <c r="M394" s="296"/>
      <c r="N394" s="296"/>
      <c r="O394" s="296"/>
      <c r="W394" s="326"/>
      <c r="X394" s="326"/>
      <c r="Y394" s="326"/>
      <c r="Z394" s="326"/>
      <c r="AA394" s="348"/>
    </row>
    <row r="395" ht="14.25" customHeight="1" spans="1:27">
      <c r="A395" s="296"/>
      <c r="B395" s="296"/>
      <c r="C395" s="296"/>
      <c r="D395" s="296"/>
      <c r="E395" s="296"/>
      <c r="F395" s="296"/>
      <c r="G395" s="296"/>
      <c r="H395" s="296"/>
      <c r="I395" s="296"/>
      <c r="J395" s="296"/>
      <c r="K395" s="296"/>
      <c r="L395" s="296"/>
      <c r="M395" s="296"/>
      <c r="N395" s="296"/>
      <c r="O395" s="296"/>
      <c r="W395" s="326"/>
      <c r="X395" s="326"/>
      <c r="Y395" s="326"/>
      <c r="Z395" s="326"/>
      <c r="AA395" s="348"/>
    </row>
    <row r="396" ht="14.25" customHeight="1" spans="1:27">
      <c r="A396" s="296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296"/>
      <c r="M396" s="296"/>
      <c r="N396" s="296"/>
      <c r="O396" s="296"/>
      <c r="W396" s="326"/>
      <c r="X396" s="326"/>
      <c r="Y396" s="326"/>
      <c r="Z396" s="326"/>
      <c r="AA396" s="348"/>
    </row>
    <row r="397" ht="14.25" customHeight="1" spans="1:27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296"/>
      <c r="M397" s="296"/>
      <c r="N397" s="296"/>
      <c r="O397" s="296"/>
      <c r="W397" s="326"/>
      <c r="X397" s="326"/>
      <c r="Y397" s="326"/>
      <c r="Z397" s="326"/>
      <c r="AA397" s="348"/>
    </row>
    <row r="398" ht="14.25" customHeight="1" spans="1:27">
      <c r="A398" s="296"/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W398" s="326"/>
      <c r="X398" s="326"/>
      <c r="Y398" s="326"/>
      <c r="Z398" s="326"/>
      <c r="AA398" s="348"/>
    </row>
    <row r="399" ht="14.25" customHeight="1" spans="1:27">
      <c r="A399" s="296"/>
      <c r="B399" s="296"/>
      <c r="C399" s="296"/>
      <c r="D399" s="296"/>
      <c r="E399" s="296"/>
      <c r="F399" s="296"/>
      <c r="G399" s="296"/>
      <c r="H399" s="296"/>
      <c r="I399" s="296"/>
      <c r="J399" s="296"/>
      <c r="K399" s="296"/>
      <c r="L399" s="296"/>
      <c r="M399" s="296"/>
      <c r="N399" s="296"/>
      <c r="O399" s="296"/>
      <c r="W399" s="326"/>
      <c r="X399" s="326"/>
      <c r="Y399" s="326"/>
      <c r="Z399" s="326"/>
      <c r="AA399" s="348"/>
    </row>
    <row r="400" ht="14.25" customHeight="1" spans="1:27">
      <c r="A400" s="296"/>
      <c r="B400" s="296"/>
      <c r="C400" s="296"/>
      <c r="D400" s="296"/>
      <c r="E400" s="296"/>
      <c r="F400" s="296"/>
      <c r="G400" s="296"/>
      <c r="H400" s="296"/>
      <c r="I400" s="296"/>
      <c r="J400" s="296"/>
      <c r="K400" s="296"/>
      <c r="L400" s="296"/>
      <c r="M400" s="296"/>
      <c r="N400" s="296"/>
      <c r="O400" s="296"/>
      <c r="W400" s="326"/>
      <c r="X400" s="326"/>
      <c r="Y400" s="326"/>
      <c r="Z400" s="326"/>
      <c r="AA400" s="348"/>
    </row>
    <row r="401" ht="14.25" customHeight="1" spans="1:27">
      <c r="A401" s="296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296"/>
      <c r="M401" s="296"/>
      <c r="N401" s="296"/>
      <c r="O401" s="296"/>
      <c r="W401" s="326"/>
      <c r="X401" s="326"/>
      <c r="Y401" s="326"/>
      <c r="Z401" s="326"/>
      <c r="AA401" s="348"/>
    </row>
    <row r="402" ht="14.25" customHeight="1" spans="1:27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296"/>
      <c r="M402" s="296"/>
      <c r="N402" s="296"/>
      <c r="O402" s="296"/>
      <c r="W402" s="326"/>
      <c r="X402" s="326"/>
      <c r="Y402" s="326"/>
      <c r="Z402" s="326"/>
      <c r="AA402" s="348"/>
    </row>
    <row r="403" ht="14.25" customHeight="1" spans="1:27">
      <c r="A403" s="296"/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W403" s="326"/>
      <c r="X403" s="326"/>
      <c r="Y403" s="326"/>
      <c r="Z403" s="326"/>
      <c r="AA403" s="348"/>
    </row>
    <row r="404" ht="14.25" customHeight="1" spans="1:27">
      <c r="A404" s="296"/>
      <c r="B404" s="296"/>
      <c r="C404" s="296"/>
      <c r="D404" s="296"/>
      <c r="E404" s="296"/>
      <c r="F404" s="296"/>
      <c r="G404" s="296"/>
      <c r="H404" s="296"/>
      <c r="I404" s="296"/>
      <c r="J404" s="296"/>
      <c r="K404" s="296"/>
      <c r="L404" s="296"/>
      <c r="M404" s="296"/>
      <c r="N404" s="296"/>
      <c r="O404" s="296"/>
      <c r="W404" s="326"/>
      <c r="X404" s="326"/>
      <c r="Y404" s="326"/>
      <c r="Z404" s="326"/>
      <c r="AA404" s="348"/>
    </row>
    <row r="405" ht="14.25" customHeight="1" spans="1:27">
      <c r="A405" s="296"/>
      <c r="B405" s="296"/>
      <c r="C405" s="296"/>
      <c r="D405" s="296"/>
      <c r="E405" s="296"/>
      <c r="F405" s="296"/>
      <c r="G405" s="296"/>
      <c r="H405" s="296"/>
      <c r="I405" s="296"/>
      <c r="J405" s="296"/>
      <c r="K405" s="296"/>
      <c r="L405" s="296"/>
      <c r="M405" s="296"/>
      <c r="N405" s="296"/>
      <c r="O405" s="296"/>
      <c r="W405" s="326"/>
      <c r="X405" s="326"/>
      <c r="Y405" s="326"/>
      <c r="Z405" s="326"/>
      <c r="AA405" s="348"/>
    </row>
    <row r="406" ht="14.25" customHeight="1" spans="1:27">
      <c r="A406" s="296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296"/>
      <c r="M406" s="296"/>
      <c r="N406" s="296"/>
      <c r="O406" s="296"/>
      <c r="W406" s="326"/>
      <c r="X406" s="326"/>
      <c r="Y406" s="326"/>
      <c r="Z406" s="326"/>
      <c r="AA406" s="348"/>
    </row>
    <row r="407" ht="14.25" customHeight="1" spans="1:27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296"/>
      <c r="M407" s="296"/>
      <c r="N407" s="296"/>
      <c r="O407" s="296"/>
      <c r="W407" s="326"/>
      <c r="X407" s="326"/>
      <c r="Y407" s="326"/>
      <c r="Z407" s="326"/>
      <c r="AA407" s="348"/>
    </row>
    <row r="408" ht="14.25" customHeight="1" spans="1:27">
      <c r="A408" s="296"/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W408" s="326"/>
      <c r="X408" s="326"/>
      <c r="Y408" s="326"/>
      <c r="Z408" s="326"/>
      <c r="AA408" s="348"/>
    </row>
    <row r="409" ht="14.25" customHeight="1" spans="1:27">
      <c r="A409" s="296"/>
      <c r="B409" s="296"/>
      <c r="C409" s="296"/>
      <c r="D409" s="296"/>
      <c r="E409" s="296"/>
      <c r="F409" s="296"/>
      <c r="G409" s="296"/>
      <c r="H409" s="296"/>
      <c r="I409" s="296"/>
      <c r="J409" s="296"/>
      <c r="K409" s="296"/>
      <c r="L409" s="296"/>
      <c r="M409" s="296"/>
      <c r="N409" s="296"/>
      <c r="O409" s="296"/>
      <c r="W409" s="326"/>
      <c r="X409" s="326"/>
      <c r="Y409" s="326"/>
      <c r="Z409" s="326"/>
      <c r="AA409" s="348"/>
    </row>
    <row r="410" ht="14.25" customHeight="1" spans="1:27">
      <c r="A410" s="296"/>
      <c r="B410" s="296"/>
      <c r="C410" s="296"/>
      <c r="D410" s="296"/>
      <c r="E410" s="296"/>
      <c r="F410" s="296"/>
      <c r="G410" s="296"/>
      <c r="H410" s="296"/>
      <c r="I410" s="296"/>
      <c r="J410" s="296"/>
      <c r="K410" s="296"/>
      <c r="L410" s="296"/>
      <c r="M410" s="296"/>
      <c r="N410" s="296"/>
      <c r="O410" s="296"/>
      <c r="W410" s="326"/>
      <c r="X410" s="326"/>
      <c r="Y410" s="326"/>
      <c r="Z410" s="326"/>
      <c r="AA410" s="348"/>
    </row>
    <row r="411" ht="14.25" customHeight="1" spans="1:27">
      <c r="A411" s="296"/>
      <c r="B411" s="296"/>
      <c r="C411" s="296"/>
      <c r="D411" s="296"/>
      <c r="E411" s="296"/>
      <c r="F411" s="296"/>
      <c r="G411" s="296"/>
      <c r="H411" s="296"/>
      <c r="I411" s="296"/>
      <c r="J411" s="296"/>
      <c r="K411" s="296"/>
      <c r="L411" s="296"/>
      <c r="M411" s="296"/>
      <c r="N411" s="296"/>
      <c r="O411" s="296"/>
      <c r="W411" s="326"/>
      <c r="X411" s="326"/>
      <c r="Y411" s="326"/>
      <c r="Z411" s="326"/>
      <c r="AA411" s="348"/>
    </row>
    <row r="412" ht="14.25" customHeight="1" spans="1:27">
      <c r="A412" s="296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296"/>
      <c r="M412" s="296"/>
      <c r="N412" s="296"/>
      <c r="O412" s="296"/>
      <c r="W412" s="326"/>
      <c r="X412" s="326"/>
      <c r="Y412" s="326"/>
      <c r="Z412" s="326"/>
      <c r="AA412" s="348"/>
    </row>
    <row r="413" ht="14.25" customHeight="1" spans="1:27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296"/>
      <c r="M413" s="296"/>
      <c r="N413" s="296"/>
      <c r="O413" s="296"/>
      <c r="W413" s="326"/>
      <c r="X413" s="326"/>
      <c r="Y413" s="326"/>
      <c r="Z413" s="326"/>
      <c r="AA413" s="348"/>
    </row>
    <row r="414" ht="14.25" customHeight="1" spans="1:27">
      <c r="A414" s="2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296"/>
      <c r="M414" s="296"/>
      <c r="N414" s="296"/>
      <c r="O414" s="296"/>
      <c r="W414" s="326"/>
      <c r="X414" s="326"/>
      <c r="Y414" s="326"/>
      <c r="Z414" s="326"/>
      <c r="AA414" s="348"/>
    </row>
    <row r="415" ht="14.25" customHeight="1" spans="1:27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296"/>
      <c r="M415" s="296"/>
      <c r="N415" s="296"/>
      <c r="O415" s="296"/>
      <c r="W415" s="326"/>
      <c r="X415" s="326"/>
      <c r="Y415" s="326"/>
      <c r="Z415" s="326"/>
      <c r="AA415" s="348"/>
    </row>
    <row r="416" ht="14.25" customHeight="1" spans="1:27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296"/>
      <c r="M416" s="296"/>
      <c r="N416" s="296"/>
      <c r="O416" s="296"/>
      <c r="W416" s="326"/>
      <c r="X416" s="326"/>
      <c r="Y416" s="326"/>
      <c r="Z416" s="326"/>
      <c r="AA416" s="348"/>
    </row>
    <row r="417" ht="14.25" customHeight="1" spans="1:27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296"/>
      <c r="M417" s="296"/>
      <c r="N417" s="296"/>
      <c r="O417" s="296"/>
      <c r="W417" s="326"/>
      <c r="X417" s="326"/>
      <c r="Y417" s="326"/>
      <c r="Z417" s="326"/>
      <c r="AA417" s="348"/>
    </row>
    <row r="418" ht="14.25" customHeight="1" spans="1:27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296"/>
      <c r="M418" s="296"/>
      <c r="N418" s="296"/>
      <c r="O418" s="296"/>
      <c r="W418" s="326"/>
      <c r="X418" s="326"/>
      <c r="Y418" s="326"/>
      <c r="Z418" s="326"/>
      <c r="AA418" s="348"/>
    </row>
    <row r="419" ht="14.25" customHeight="1" spans="1:27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296"/>
      <c r="M419" s="296"/>
      <c r="N419" s="296"/>
      <c r="O419" s="296"/>
      <c r="W419" s="326"/>
      <c r="X419" s="326"/>
      <c r="Y419" s="326"/>
      <c r="Z419" s="326"/>
      <c r="AA419" s="348"/>
    </row>
    <row r="420" ht="14.25" customHeight="1" spans="1:27">
      <c r="A420" s="296"/>
      <c r="B420" s="296"/>
      <c r="C420" s="296"/>
      <c r="D420" s="296"/>
      <c r="E420" s="296"/>
      <c r="F420" s="296"/>
      <c r="G420" s="296"/>
      <c r="H420" s="296"/>
      <c r="I420" s="296"/>
      <c r="J420" s="296"/>
      <c r="K420" s="296"/>
      <c r="L420" s="296"/>
      <c r="M420" s="296"/>
      <c r="N420" s="296"/>
      <c r="O420" s="296"/>
      <c r="W420" s="326"/>
      <c r="X420" s="326"/>
      <c r="Y420" s="326"/>
      <c r="Z420" s="326"/>
      <c r="AA420" s="348"/>
    </row>
    <row r="421" ht="14.25" customHeight="1" spans="1:27">
      <c r="A421" s="296"/>
      <c r="B421" s="296"/>
      <c r="C421" s="296"/>
      <c r="D421" s="296"/>
      <c r="E421" s="296"/>
      <c r="F421" s="296"/>
      <c r="G421" s="296"/>
      <c r="H421" s="296"/>
      <c r="I421" s="296"/>
      <c r="J421" s="296"/>
      <c r="K421" s="296"/>
      <c r="L421" s="296"/>
      <c r="M421" s="296"/>
      <c r="N421" s="296"/>
      <c r="O421" s="296"/>
      <c r="W421" s="326"/>
      <c r="X421" s="326"/>
      <c r="Y421" s="326"/>
      <c r="Z421" s="326"/>
      <c r="AA421" s="348"/>
    </row>
    <row r="422" ht="14.25" customHeight="1" spans="1:27">
      <c r="A422" s="296"/>
      <c r="B422" s="296"/>
      <c r="C422" s="296"/>
      <c r="D422" s="296"/>
      <c r="E422" s="296"/>
      <c r="F422" s="296"/>
      <c r="G422" s="296"/>
      <c r="H422" s="296"/>
      <c r="I422" s="296"/>
      <c r="J422" s="296"/>
      <c r="K422" s="296"/>
      <c r="L422" s="296"/>
      <c r="M422" s="296"/>
      <c r="N422" s="296"/>
      <c r="O422" s="296"/>
      <c r="W422" s="326"/>
      <c r="X422" s="326"/>
      <c r="Y422" s="326"/>
      <c r="Z422" s="326"/>
      <c r="AA422" s="348"/>
    </row>
    <row r="423" ht="14.25" customHeight="1" spans="1:27">
      <c r="A423" s="296"/>
      <c r="B423" s="296"/>
      <c r="C423" s="296"/>
      <c r="D423" s="296"/>
      <c r="E423" s="296"/>
      <c r="F423" s="296"/>
      <c r="G423" s="296"/>
      <c r="H423" s="296"/>
      <c r="I423" s="296"/>
      <c r="J423" s="296"/>
      <c r="K423" s="296"/>
      <c r="L423" s="296"/>
      <c r="M423" s="296"/>
      <c r="N423" s="296"/>
      <c r="O423" s="296"/>
      <c r="W423" s="326"/>
      <c r="X423" s="326"/>
      <c r="Y423" s="326"/>
      <c r="Z423" s="326"/>
      <c r="AA423" s="348"/>
    </row>
    <row r="424" ht="14.25" customHeight="1" spans="1:27">
      <c r="A424" s="296"/>
      <c r="B424" s="296"/>
      <c r="C424" s="296"/>
      <c r="D424" s="296"/>
      <c r="E424" s="296"/>
      <c r="F424" s="296"/>
      <c r="G424" s="296"/>
      <c r="H424" s="296"/>
      <c r="I424" s="296"/>
      <c r="J424" s="296"/>
      <c r="K424" s="296"/>
      <c r="L424" s="296"/>
      <c r="M424" s="296"/>
      <c r="N424" s="296"/>
      <c r="O424" s="296"/>
      <c r="W424" s="326"/>
      <c r="X424" s="326"/>
      <c r="Y424" s="326"/>
      <c r="Z424" s="326"/>
      <c r="AA424" s="348"/>
    </row>
    <row r="425" ht="14.25" customHeight="1" spans="1:27">
      <c r="A425" s="296"/>
      <c r="B425" s="296"/>
      <c r="C425" s="296"/>
      <c r="D425" s="296"/>
      <c r="E425" s="296"/>
      <c r="F425" s="296"/>
      <c r="G425" s="296"/>
      <c r="H425" s="296"/>
      <c r="I425" s="296"/>
      <c r="J425" s="296"/>
      <c r="K425" s="296"/>
      <c r="L425" s="296"/>
      <c r="M425" s="296"/>
      <c r="N425" s="296"/>
      <c r="O425" s="296"/>
      <c r="W425" s="326"/>
      <c r="X425" s="326"/>
      <c r="Y425" s="326"/>
      <c r="Z425" s="326"/>
      <c r="AA425" s="348"/>
    </row>
    <row r="426" ht="14.25" customHeight="1" spans="1:27">
      <c r="A426" s="296"/>
      <c r="B426" s="296"/>
      <c r="C426" s="296"/>
      <c r="D426" s="296"/>
      <c r="E426" s="296"/>
      <c r="F426" s="296"/>
      <c r="G426" s="296"/>
      <c r="H426" s="296"/>
      <c r="I426" s="296"/>
      <c r="J426" s="296"/>
      <c r="K426" s="296"/>
      <c r="L426" s="296"/>
      <c r="M426" s="296"/>
      <c r="N426" s="296"/>
      <c r="O426" s="296"/>
      <c r="W426" s="326"/>
      <c r="X426" s="326"/>
      <c r="Y426" s="326"/>
      <c r="Z426" s="326"/>
      <c r="AA426" s="348"/>
    </row>
    <row r="427" ht="14.25" customHeight="1" spans="1:27">
      <c r="A427" s="296"/>
      <c r="B427" s="296"/>
      <c r="C427" s="296"/>
      <c r="D427" s="296"/>
      <c r="E427" s="296"/>
      <c r="F427" s="296"/>
      <c r="G427" s="296"/>
      <c r="H427" s="296"/>
      <c r="I427" s="296"/>
      <c r="J427" s="296"/>
      <c r="K427" s="296"/>
      <c r="L427" s="296"/>
      <c r="M427" s="296"/>
      <c r="N427" s="296"/>
      <c r="O427" s="296"/>
      <c r="W427" s="326"/>
      <c r="X427" s="326"/>
      <c r="Y427" s="326"/>
      <c r="Z427" s="326"/>
      <c r="AA427" s="348"/>
    </row>
    <row r="428" ht="14.25" customHeight="1" spans="1:27">
      <c r="A428" s="296"/>
      <c r="B428" s="296"/>
      <c r="C428" s="296"/>
      <c r="D428" s="296"/>
      <c r="E428" s="296"/>
      <c r="F428" s="296"/>
      <c r="G428" s="296"/>
      <c r="H428" s="296"/>
      <c r="I428" s="296"/>
      <c r="J428" s="296"/>
      <c r="K428" s="296"/>
      <c r="L428" s="296"/>
      <c r="M428" s="296"/>
      <c r="N428" s="296"/>
      <c r="O428" s="296"/>
      <c r="W428" s="326"/>
      <c r="X428" s="326"/>
      <c r="Y428" s="326"/>
      <c r="Z428" s="326"/>
      <c r="AA428" s="348"/>
    </row>
    <row r="429" ht="14.25" customHeight="1" spans="1:27">
      <c r="A429" s="296"/>
      <c r="B429" s="296"/>
      <c r="C429" s="296"/>
      <c r="D429" s="296"/>
      <c r="E429" s="296"/>
      <c r="F429" s="296"/>
      <c r="G429" s="296"/>
      <c r="H429" s="296"/>
      <c r="I429" s="296"/>
      <c r="J429" s="296"/>
      <c r="K429" s="296"/>
      <c r="L429" s="296"/>
      <c r="M429" s="296"/>
      <c r="N429" s="296"/>
      <c r="O429" s="296"/>
      <c r="W429" s="326"/>
      <c r="X429" s="326"/>
      <c r="Y429" s="326"/>
      <c r="Z429" s="326"/>
      <c r="AA429" s="348"/>
    </row>
    <row r="430" ht="14.25" customHeight="1" spans="1:27">
      <c r="A430" s="296"/>
      <c r="B430" s="296"/>
      <c r="C430" s="296"/>
      <c r="D430" s="296"/>
      <c r="E430" s="296"/>
      <c r="F430" s="296"/>
      <c r="G430" s="296"/>
      <c r="H430" s="296"/>
      <c r="I430" s="296"/>
      <c r="J430" s="296"/>
      <c r="K430" s="296"/>
      <c r="L430" s="296"/>
      <c r="M430" s="296"/>
      <c r="N430" s="296"/>
      <c r="O430" s="296"/>
      <c r="W430" s="326"/>
      <c r="X430" s="326"/>
      <c r="Y430" s="326"/>
      <c r="Z430" s="326"/>
      <c r="AA430" s="348"/>
    </row>
    <row r="431" ht="14.25" customHeight="1" spans="1:27">
      <c r="A431" s="296"/>
      <c r="B431" s="296"/>
      <c r="C431" s="296"/>
      <c r="D431" s="296"/>
      <c r="E431" s="296"/>
      <c r="F431" s="296"/>
      <c r="G431" s="296"/>
      <c r="H431" s="296"/>
      <c r="I431" s="296"/>
      <c r="J431" s="296"/>
      <c r="K431" s="296"/>
      <c r="L431" s="296"/>
      <c r="M431" s="296"/>
      <c r="N431" s="296"/>
      <c r="O431" s="296"/>
      <c r="W431" s="326"/>
      <c r="X431" s="326"/>
      <c r="Y431" s="326"/>
      <c r="Z431" s="326"/>
      <c r="AA431" s="348"/>
    </row>
    <row r="432" ht="14.25" customHeight="1" spans="1:27">
      <c r="A432" s="296"/>
      <c r="B432" s="296"/>
      <c r="C432" s="296"/>
      <c r="D432" s="296"/>
      <c r="E432" s="296"/>
      <c r="F432" s="296"/>
      <c r="G432" s="296"/>
      <c r="H432" s="296"/>
      <c r="I432" s="296"/>
      <c r="J432" s="296"/>
      <c r="K432" s="296"/>
      <c r="L432" s="296"/>
      <c r="M432" s="296"/>
      <c r="N432" s="296"/>
      <c r="O432" s="296"/>
      <c r="W432" s="326"/>
      <c r="X432" s="326"/>
      <c r="Y432" s="326"/>
      <c r="Z432" s="326"/>
      <c r="AA432" s="348"/>
    </row>
    <row r="433" ht="14.25" customHeight="1" spans="1:27">
      <c r="A433" s="296"/>
      <c r="B433" s="296"/>
      <c r="C433" s="296"/>
      <c r="D433" s="296"/>
      <c r="E433" s="296"/>
      <c r="F433" s="296"/>
      <c r="G433" s="296"/>
      <c r="H433" s="296"/>
      <c r="I433" s="296"/>
      <c r="J433" s="296"/>
      <c r="K433" s="296"/>
      <c r="L433" s="296"/>
      <c r="M433" s="296"/>
      <c r="N433" s="296"/>
      <c r="O433" s="296"/>
      <c r="W433" s="326"/>
      <c r="X433" s="326"/>
      <c r="Y433" s="326"/>
      <c r="Z433" s="326"/>
      <c r="AA433" s="348"/>
    </row>
    <row r="434" ht="14.25" customHeight="1" spans="1:27">
      <c r="A434" s="296"/>
      <c r="B434" s="296"/>
      <c r="C434" s="296"/>
      <c r="D434" s="296"/>
      <c r="E434" s="296"/>
      <c r="F434" s="296"/>
      <c r="G434" s="296"/>
      <c r="H434" s="296"/>
      <c r="I434" s="296"/>
      <c r="J434" s="296"/>
      <c r="K434" s="296"/>
      <c r="L434" s="296"/>
      <c r="M434" s="296"/>
      <c r="N434" s="296"/>
      <c r="O434" s="296"/>
      <c r="W434" s="326"/>
      <c r="X434" s="326"/>
      <c r="Y434" s="326"/>
      <c r="Z434" s="326"/>
      <c r="AA434" s="348"/>
    </row>
    <row r="435" ht="14.25" customHeight="1" spans="1:27">
      <c r="A435" s="296"/>
      <c r="B435" s="296"/>
      <c r="C435" s="296"/>
      <c r="D435" s="296"/>
      <c r="E435" s="296"/>
      <c r="F435" s="296"/>
      <c r="G435" s="296"/>
      <c r="H435" s="296"/>
      <c r="I435" s="296"/>
      <c r="J435" s="296"/>
      <c r="K435" s="296"/>
      <c r="L435" s="296"/>
      <c r="M435" s="296"/>
      <c r="N435" s="296"/>
      <c r="O435" s="296"/>
      <c r="W435" s="326"/>
      <c r="X435" s="326"/>
      <c r="Y435" s="326"/>
      <c r="Z435" s="326"/>
      <c r="AA435" s="348"/>
    </row>
    <row r="436" ht="14.25" customHeight="1" spans="1:27">
      <c r="A436" s="296"/>
      <c r="B436" s="296"/>
      <c r="C436" s="296"/>
      <c r="D436" s="296"/>
      <c r="E436" s="296"/>
      <c r="F436" s="296"/>
      <c r="G436" s="296"/>
      <c r="H436" s="296"/>
      <c r="I436" s="296"/>
      <c r="J436" s="296"/>
      <c r="K436" s="296"/>
      <c r="L436" s="296"/>
      <c r="M436" s="296"/>
      <c r="N436" s="296"/>
      <c r="O436" s="296"/>
      <c r="W436" s="326"/>
      <c r="X436" s="326"/>
      <c r="Y436" s="326"/>
      <c r="Z436" s="326"/>
      <c r="AA436" s="348"/>
    </row>
    <row r="437" ht="14.25" customHeight="1" spans="1:27">
      <c r="A437" s="296"/>
      <c r="B437" s="296"/>
      <c r="C437" s="296"/>
      <c r="D437" s="296"/>
      <c r="E437" s="296"/>
      <c r="F437" s="296"/>
      <c r="G437" s="296"/>
      <c r="H437" s="296"/>
      <c r="I437" s="296"/>
      <c r="J437" s="296"/>
      <c r="K437" s="296"/>
      <c r="L437" s="296"/>
      <c r="M437" s="296"/>
      <c r="N437" s="296"/>
      <c r="O437" s="296"/>
      <c r="W437" s="326"/>
      <c r="X437" s="326"/>
      <c r="Y437" s="326"/>
      <c r="Z437" s="326"/>
      <c r="AA437" s="348"/>
    </row>
    <row r="438" ht="14.25" customHeight="1" spans="1:27">
      <c r="A438" s="296"/>
      <c r="B438" s="296"/>
      <c r="C438" s="296"/>
      <c r="D438" s="296"/>
      <c r="E438" s="296"/>
      <c r="F438" s="296"/>
      <c r="G438" s="296"/>
      <c r="H438" s="296"/>
      <c r="I438" s="296"/>
      <c r="J438" s="296"/>
      <c r="K438" s="296"/>
      <c r="L438" s="296"/>
      <c r="M438" s="296"/>
      <c r="N438" s="296"/>
      <c r="O438" s="296"/>
      <c r="W438" s="326"/>
      <c r="X438" s="326"/>
      <c r="Y438" s="326"/>
      <c r="Z438" s="326"/>
      <c r="AA438" s="348"/>
    </row>
    <row r="439" ht="14.25" customHeight="1" spans="1:27">
      <c r="A439" s="296"/>
      <c r="B439" s="296"/>
      <c r="C439" s="296"/>
      <c r="D439" s="296"/>
      <c r="E439" s="296"/>
      <c r="F439" s="296"/>
      <c r="G439" s="296"/>
      <c r="H439" s="296"/>
      <c r="I439" s="296"/>
      <c r="J439" s="296"/>
      <c r="K439" s="296"/>
      <c r="L439" s="296"/>
      <c r="M439" s="296"/>
      <c r="N439" s="296"/>
      <c r="O439" s="296"/>
      <c r="W439" s="326"/>
      <c r="X439" s="326"/>
      <c r="Y439" s="326"/>
      <c r="Z439" s="326"/>
      <c r="AA439" s="348"/>
    </row>
    <row r="440" ht="14.25" customHeight="1" spans="1:27">
      <c r="A440" s="296"/>
      <c r="B440" s="296"/>
      <c r="C440" s="296"/>
      <c r="D440" s="296"/>
      <c r="E440" s="296"/>
      <c r="F440" s="296"/>
      <c r="G440" s="296"/>
      <c r="H440" s="296"/>
      <c r="I440" s="296"/>
      <c r="J440" s="296"/>
      <c r="K440" s="296"/>
      <c r="L440" s="296"/>
      <c r="M440" s="296"/>
      <c r="N440" s="296"/>
      <c r="O440" s="296"/>
      <c r="W440" s="326"/>
      <c r="X440" s="326"/>
      <c r="Y440" s="326"/>
      <c r="Z440" s="326"/>
      <c r="AA440" s="348"/>
    </row>
    <row r="441" ht="14.25" customHeight="1" spans="1:27">
      <c r="A441" s="296"/>
      <c r="B441" s="296"/>
      <c r="C441" s="296"/>
      <c r="D441" s="296"/>
      <c r="E441" s="296"/>
      <c r="F441" s="296"/>
      <c r="G441" s="296"/>
      <c r="H441" s="296"/>
      <c r="I441" s="296"/>
      <c r="J441" s="296"/>
      <c r="K441" s="296"/>
      <c r="L441" s="296"/>
      <c r="M441" s="296"/>
      <c r="N441" s="296"/>
      <c r="O441" s="296"/>
      <c r="W441" s="326"/>
      <c r="X441" s="326"/>
      <c r="Y441" s="326"/>
      <c r="Z441" s="326"/>
      <c r="AA441" s="348"/>
    </row>
    <row r="442" ht="14.25" customHeight="1" spans="1:27">
      <c r="A442" s="296"/>
      <c r="B442" s="296"/>
      <c r="C442" s="296"/>
      <c r="D442" s="296"/>
      <c r="E442" s="296"/>
      <c r="F442" s="296"/>
      <c r="G442" s="296"/>
      <c r="H442" s="296"/>
      <c r="I442" s="296"/>
      <c r="J442" s="296"/>
      <c r="K442" s="296"/>
      <c r="L442" s="296"/>
      <c r="M442" s="296"/>
      <c r="N442" s="296"/>
      <c r="O442" s="296"/>
      <c r="W442" s="326"/>
      <c r="X442" s="326"/>
      <c r="Y442" s="326"/>
      <c r="Z442" s="326"/>
      <c r="AA442" s="348"/>
    </row>
    <row r="443" ht="14.25" customHeight="1" spans="1:27">
      <c r="A443" s="296"/>
      <c r="B443" s="296"/>
      <c r="C443" s="296"/>
      <c r="D443" s="296"/>
      <c r="E443" s="296"/>
      <c r="F443" s="296"/>
      <c r="G443" s="296"/>
      <c r="H443" s="296"/>
      <c r="I443" s="296"/>
      <c r="J443" s="296"/>
      <c r="K443" s="296"/>
      <c r="L443" s="296"/>
      <c r="M443" s="296"/>
      <c r="N443" s="296"/>
      <c r="O443" s="296"/>
      <c r="W443" s="326"/>
      <c r="X443" s="326"/>
      <c r="Y443" s="326"/>
      <c r="Z443" s="326"/>
      <c r="AA443" s="348"/>
    </row>
    <row r="444" ht="14.25" customHeight="1" spans="1:27">
      <c r="A444" s="296"/>
      <c r="B444" s="296"/>
      <c r="C444" s="296"/>
      <c r="D444" s="296"/>
      <c r="E444" s="296"/>
      <c r="F444" s="296"/>
      <c r="G444" s="296"/>
      <c r="H444" s="296"/>
      <c r="I444" s="296"/>
      <c r="J444" s="296"/>
      <c r="K444" s="296"/>
      <c r="L444" s="296"/>
      <c r="M444" s="296"/>
      <c r="N444" s="296"/>
      <c r="O444" s="296"/>
      <c r="W444" s="326"/>
      <c r="X444" s="326"/>
      <c r="Y444" s="326"/>
      <c r="Z444" s="326"/>
      <c r="AA444" s="348"/>
    </row>
    <row r="445" ht="14.25" customHeight="1" spans="1:27">
      <c r="A445" s="296"/>
      <c r="B445" s="296"/>
      <c r="C445" s="296"/>
      <c r="D445" s="296"/>
      <c r="E445" s="296"/>
      <c r="F445" s="296"/>
      <c r="G445" s="296"/>
      <c r="H445" s="296"/>
      <c r="I445" s="296"/>
      <c r="J445" s="296"/>
      <c r="K445" s="296"/>
      <c r="L445" s="296"/>
      <c r="M445" s="296"/>
      <c r="N445" s="296"/>
      <c r="O445" s="296"/>
      <c r="W445" s="326"/>
      <c r="X445" s="326"/>
      <c r="Y445" s="326"/>
      <c r="Z445" s="326"/>
      <c r="AA445" s="348"/>
    </row>
    <row r="446" ht="14.25" customHeight="1" spans="1:27">
      <c r="A446" s="296"/>
      <c r="B446" s="296"/>
      <c r="C446" s="296"/>
      <c r="D446" s="296"/>
      <c r="E446" s="296"/>
      <c r="F446" s="296"/>
      <c r="G446" s="296"/>
      <c r="H446" s="296"/>
      <c r="I446" s="296"/>
      <c r="J446" s="296"/>
      <c r="K446" s="296"/>
      <c r="L446" s="296"/>
      <c r="M446" s="296"/>
      <c r="N446" s="296"/>
      <c r="O446" s="296"/>
      <c r="W446" s="326"/>
      <c r="X446" s="326"/>
      <c r="Y446" s="326"/>
      <c r="Z446" s="326"/>
      <c r="AA446" s="348"/>
    </row>
    <row r="447" ht="14.25" customHeight="1" spans="1:27">
      <c r="A447" s="296"/>
      <c r="B447" s="296"/>
      <c r="C447" s="296"/>
      <c r="D447" s="296"/>
      <c r="E447" s="296"/>
      <c r="F447" s="296"/>
      <c r="G447" s="296"/>
      <c r="H447" s="296"/>
      <c r="I447" s="296"/>
      <c r="J447" s="296"/>
      <c r="K447" s="296"/>
      <c r="L447" s="296"/>
      <c r="M447" s="296"/>
      <c r="N447" s="296"/>
      <c r="O447" s="296"/>
      <c r="W447" s="326"/>
      <c r="X447" s="326"/>
      <c r="Y447" s="326"/>
      <c r="Z447" s="326"/>
      <c r="AA447" s="348"/>
    </row>
    <row r="448" ht="14.25" customHeight="1" spans="1:27">
      <c r="A448" s="296"/>
      <c r="B448" s="296"/>
      <c r="C448" s="296"/>
      <c r="D448" s="296"/>
      <c r="E448" s="296"/>
      <c r="F448" s="296"/>
      <c r="G448" s="296"/>
      <c r="H448" s="296"/>
      <c r="I448" s="296"/>
      <c r="J448" s="296"/>
      <c r="K448" s="296"/>
      <c r="L448" s="296"/>
      <c r="M448" s="296"/>
      <c r="N448" s="296"/>
      <c r="O448" s="296"/>
      <c r="W448" s="326"/>
      <c r="X448" s="326"/>
      <c r="Y448" s="326"/>
      <c r="Z448" s="326"/>
      <c r="AA448" s="348"/>
    </row>
    <row r="449" ht="14.25" customHeight="1" spans="1:27">
      <c r="A449" s="296"/>
      <c r="B449" s="296"/>
      <c r="C449" s="296"/>
      <c r="D449" s="296"/>
      <c r="E449" s="296"/>
      <c r="F449" s="296"/>
      <c r="G449" s="296"/>
      <c r="H449" s="296"/>
      <c r="I449" s="296"/>
      <c r="J449" s="296"/>
      <c r="K449" s="296"/>
      <c r="L449" s="296"/>
      <c r="M449" s="296"/>
      <c r="N449" s="296"/>
      <c r="O449" s="296"/>
      <c r="W449" s="326"/>
      <c r="X449" s="326"/>
      <c r="Y449" s="326"/>
      <c r="Z449" s="326"/>
      <c r="AA449" s="348"/>
    </row>
    <row r="450" ht="14.25" customHeight="1" spans="1:27">
      <c r="A450" s="296"/>
      <c r="B450" s="296"/>
      <c r="C450" s="296"/>
      <c r="D450" s="296"/>
      <c r="E450" s="296"/>
      <c r="F450" s="296"/>
      <c r="G450" s="296"/>
      <c r="H450" s="296"/>
      <c r="I450" s="296"/>
      <c r="J450" s="296"/>
      <c r="K450" s="296"/>
      <c r="L450" s="296"/>
      <c r="M450" s="296"/>
      <c r="N450" s="296"/>
      <c r="O450" s="296"/>
      <c r="W450" s="326"/>
      <c r="X450" s="326"/>
      <c r="Y450" s="326"/>
      <c r="Z450" s="326"/>
      <c r="AA450" s="348"/>
    </row>
    <row r="451" ht="14.25" customHeight="1" spans="1:27">
      <c r="A451" s="296"/>
      <c r="B451" s="296"/>
      <c r="C451" s="296"/>
      <c r="D451" s="296"/>
      <c r="E451" s="296"/>
      <c r="F451" s="296"/>
      <c r="G451" s="296"/>
      <c r="H451" s="296"/>
      <c r="I451" s="296"/>
      <c r="J451" s="296"/>
      <c r="K451" s="296"/>
      <c r="L451" s="296"/>
      <c r="M451" s="296"/>
      <c r="N451" s="296"/>
      <c r="O451" s="296"/>
      <c r="W451" s="326"/>
      <c r="X451" s="326"/>
      <c r="Y451" s="326"/>
      <c r="Z451" s="326"/>
      <c r="AA451" s="348"/>
    </row>
    <row r="452" ht="14.25" customHeight="1" spans="1:27">
      <c r="A452" s="296"/>
      <c r="B452" s="296"/>
      <c r="C452" s="296"/>
      <c r="D452" s="296"/>
      <c r="E452" s="296"/>
      <c r="F452" s="296"/>
      <c r="G452" s="296"/>
      <c r="H452" s="296"/>
      <c r="I452" s="296"/>
      <c r="J452" s="296"/>
      <c r="K452" s="296"/>
      <c r="L452" s="296"/>
      <c r="M452" s="296"/>
      <c r="N452" s="296"/>
      <c r="O452" s="296"/>
      <c r="W452" s="326"/>
      <c r="X452" s="326"/>
      <c r="Y452" s="326"/>
      <c r="Z452" s="326"/>
      <c r="AA452" s="348"/>
    </row>
    <row r="453" ht="14.25" customHeight="1" spans="1:27">
      <c r="A453" s="296"/>
      <c r="B453" s="296"/>
      <c r="C453" s="296"/>
      <c r="D453" s="296"/>
      <c r="E453" s="296"/>
      <c r="F453" s="296"/>
      <c r="G453" s="296"/>
      <c r="H453" s="296"/>
      <c r="I453" s="296"/>
      <c r="J453" s="296"/>
      <c r="K453" s="296"/>
      <c r="L453" s="296"/>
      <c r="M453" s="296"/>
      <c r="N453" s="296"/>
      <c r="O453" s="296"/>
      <c r="W453" s="326"/>
      <c r="X453" s="326"/>
      <c r="Y453" s="326"/>
      <c r="Z453" s="326"/>
      <c r="AA453" s="348"/>
    </row>
    <row r="454" ht="14.25" customHeight="1" spans="1:27">
      <c r="A454" s="296"/>
      <c r="B454" s="296"/>
      <c r="C454" s="296"/>
      <c r="D454" s="296"/>
      <c r="E454" s="296"/>
      <c r="F454" s="296"/>
      <c r="G454" s="296"/>
      <c r="H454" s="296"/>
      <c r="I454" s="296"/>
      <c r="J454" s="296"/>
      <c r="K454" s="296"/>
      <c r="L454" s="296"/>
      <c r="M454" s="296"/>
      <c r="N454" s="296"/>
      <c r="O454" s="296"/>
      <c r="W454" s="326"/>
      <c r="X454" s="326"/>
      <c r="Y454" s="326"/>
      <c r="Z454" s="326"/>
      <c r="AA454" s="348"/>
    </row>
    <row r="455" ht="14.25" customHeight="1" spans="1:27">
      <c r="A455" s="296"/>
      <c r="B455" s="296"/>
      <c r="C455" s="296"/>
      <c r="D455" s="296"/>
      <c r="E455" s="296"/>
      <c r="F455" s="296"/>
      <c r="G455" s="296"/>
      <c r="H455" s="296"/>
      <c r="I455" s="296"/>
      <c r="J455" s="296"/>
      <c r="K455" s="296"/>
      <c r="L455" s="296"/>
      <c r="M455" s="296"/>
      <c r="N455" s="296"/>
      <c r="O455" s="296"/>
      <c r="W455" s="326"/>
      <c r="X455" s="326"/>
      <c r="Y455" s="326"/>
      <c r="Z455" s="326"/>
      <c r="AA455" s="348"/>
    </row>
    <row r="456" ht="14.25" customHeight="1" spans="1:27">
      <c r="A456" s="296"/>
      <c r="B456" s="296"/>
      <c r="C456" s="296"/>
      <c r="D456" s="296"/>
      <c r="E456" s="296"/>
      <c r="F456" s="296"/>
      <c r="G456" s="296"/>
      <c r="H456" s="296"/>
      <c r="I456" s="296"/>
      <c r="J456" s="296"/>
      <c r="K456" s="296"/>
      <c r="L456" s="296"/>
      <c r="M456" s="296"/>
      <c r="N456" s="296"/>
      <c r="O456" s="296"/>
      <c r="W456" s="326"/>
      <c r="X456" s="326"/>
      <c r="Y456" s="326"/>
      <c r="Z456" s="326"/>
      <c r="AA456" s="348"/>
    </row>
    <row r="457" ht="14.25" customHeight="1" spans="1:27">
      <c r="A457" s="296"/>
      <c r="B457" s="296"/>
      <c r="C457" s="296"/>
      <c r="D457" s="296"/>
      <c r="E457" s="296"/>
      <c r="F457" s="296"/>
      <c r="G457" s="296"/>
      <c r="H457" s="296"/>
      <c r="I457" s="296"/>
      <c r="J457" s="296"/>
      <c r="K457" s="296"/>
      <c r="L457" s="296"/>
      <c r="M457" s="296"/>
      <c r="N457" s="296"/>
      <c r="O457" s="296"/>
      <c r="W457" s="326"/>
      <c r="X457" s="326"/>
      <c r="Y457" s="326"/>
      <c r="Z457" s="326"/>
      <c r="AA457" s="348"/>
    </row>
    <row r="458" ht="14.25" customHeight="1" spans="1:27">
      <c r="A458" s="296"/>
      <c r="B458" s="296"/>
      <c r="C458" s="296"/>
      <c r="D458" s="296"/>
      <c r="E458" s="296"/>
      <c r="F458" s="296"/>
      <c r="G458" s="296"/>
      <c r="H458" s="296"/>
      <c r="I458" s="296"/>
      <c r="J458" s="296"/>
      <c r="K458" s="296"/>
      <c r="L458" s="296"/>
      <c r="M458" s="296"/>
      <c r="N458" s="296"/>
      <c r="O458" s="296"/>
      <c r="W458" s="326"/>
      <c r="X458" s="326"/>
      <c r="Y458" s="326"/>
      <c r="Z458" s="326"/>
      <c r="AA458" s="348"/>
    </row>
    <row r="459" ht="14.25" customHeight="1" spans="1:27">
      <c r="A459" s="296"/>
      <c r="B459" s="296"/>
      <c r="C459" s="296"/>
      <c r="D459" s="296"/>
      <c r="E459" s="296"/>
      <c r="F459" s="296"/>
      <c r="G459" s="296"/>
      <c r="H459" s="296"/>
      <c r="I459" s="296"/>
      <c r="J459" s="296"/>
      <c r="K459" s="296"/>
      <c r="L459" s="296"/>
      <c r="M459" s="296"/>
      <c r="N459" s="296"/>
      <c r="O459" s="296"/>
      <c r="W459" s="326"/>
      <c r="X459" s="326"/>
      <c r="Y459" s="326"/>
      <c r="Z459" s="326"/>
      <c r="AA459" s="348"/>
    </row>
    <row r="460" ht="14.25" customHeight="1" spans="1:27">
      <c r="A460" s="296"/>
      <c r="B460" s="296"/>
      <c r="C460" s="296"/>
      <c r="D460" s="296"/>
      <c r="E460" s="296"/>
      <c r="F460" s="296"/>
      <c r="G460" s="296"/>
      <c r="H460" s="296"/>
      <c r="I460" s="296"/>
      <c r="J460" s="296"/>
      <c r="K460" s="296"/>
      <c r="L460" s="296"/>
      <c r="M460" s="296"/>
      <c r="N460" s="296"/>
      <c r="O460" s="296"/>
      <c r="W460" s="326"/>
      <c r="X460" s="326"/>
      <c r="Y460" s="326"/>
      <c r="Z460" s="326"/>
      <c r="AA460" s="348"/>
    </row>
    <row r="461" ht="14.25" customHeight="1" spans="1:27">
      <c r="A461" s="296"/>
      <c r="B461" s="296"/>
      <c r="C461" s="296"/>
      <c r="D461" s="296"/>
      <c r="E461" s="296"/>
      <c r="F461" s="296"/>
      <c r="G461" s="296"/>
      <c r="H461" s="296"/>
      <c r="I461" s="296"/>
      <c r="J461" s="296"/>
      <c r="K461" s="296"/>
      <c r="L461" s="296"/>
      <c r="M461" s="296"/>
      <c r="N461" s="296"/>
      <c r="O461" s="296"/>
      <c r="W461" s="326"/>
      <c r="X461" s="326"/>
      <c r="Y461" s="326"/>
      <c r="Z461" s="326"/>
      <c r="AA461" s="348"/>
    </row>
    <row r="462" ht="14.25" customHeight="1" spans="1:27">
      <c r="A462" s="296"/>
      <c r="B462" s="296"/>
      <c r="C462" s="296"/>
      <c r="D462" s="296"/>
      <c r="E462" s="296"/>
      <c r="F462" s="296"/>
      <c r="G462" s="296"/>
      <c r="H462" s="296"/>
      <c r="I462" s="296"/>
      <c r="J462" s="296"/>
      <c r="K462" s="296"/>
      <c r="L462" s="296"/>
      <c r="M462" s="296"/>
      <c r="N462" s="296"/>
      <c r="O462" s="296"/>
      <c r="W462" s="326"/>
      <c r="X462" s="326"/>
      <c r="Y462" s="326"/>
      <c r="Z462" s="326"/>
      <c r="AA462" s="348"/>
    </row>
    <row r="463" ht="14.25" customHeight="1" spans="1:27">
      <c r="A463" s="296"/>
      <c r="B463" s="296"/>
      <c r="C463" s="296"/>
      <c r="D463" s="296"/>
      <c r="E463" s="296"/>
      <c r="F463" s="296"/>
      <c r="G463" s="296"/>
      <c r="H463" s="296"/>
      <c r="I463" s="296"/>
      <c r="J463" s="296"/>
      <c r="K463" s="296"/>
      <c r="L463" s="296"/>
      <c r="M463" s="296"/>
      <c r="N463" s="296"/>
      <c r="O463" s="296"/>
      <c r="W463" s="326"/>
      <c r="X463" s="326"/>
      <c r="Y463" s="326"/>
      <c r="Z463" s="326"/>
      <c r="AA463" s="348"/>
    </row>
    <row r="464" ht="14.25" customHeight="1" spans="1:27">
      <c r="A464" s="296"/>
      <c r="B464" s="296"/>
      <c r="C464" s="296"/>
      <c r="D464" s="296"/>
      <c r="E464" s="296"/>
      <c r="F464" s="296"/>
      <c r="G464" s="296"/>
      <c r="H464" s="296"/>
      <c r="I464" s="296"/>
      <c r="J464" s="296"/>
      <c r="K464" s="296"/>
      <c r="L464" s="296"/>
      <c r="M464" s="296"/>
      <c r="N464" s="296"/>
      <c r="O464" s="296"/>
      <c r="W464" s="326"/>
      <c r="X464" s="326"/>
      <c r="Y464" s="326"/>
      <c r="Z464" s="326"/>
      <c r="AA464" s="348"/>
    </row>
    <row r="465" ht="14.25" customHeight="1" spans="1:27">
      <c r="A465" s="296"/>
      <c r="B465" s="296"/>
      <c r="C465" s="296"/>
      <c r="D465" s="296"/>
      <c r="E465" s="296"/>
      <c r="F465" s="296"/>
      <c r="G465" s="296"/>
      <c r="H465" s="296"/>
      <c r="I465" s="296"/>
      <c r="J465" s="296"/>
      <c r="K465" s="296"/>
      <c r="L465" s="296"/>
      <c r="M465" s="296"/>
      <c r="N465" s="296"/>
      <c r="O465" s="296"/>
      <c r="W465" s="326"/>
      <c r="X465" s="326"/>
      <c r="Y465" s="326"/>
      <c r="Z465" s="326"/>
      <c r="AA465" s="348"/>
    </row>
    <row r="466" ht="14.25" customHeight="1" spans="1:27">
      <c r="A466" s="296"/>
      <c r="B466" s="296"/>
      <c r="C466" s="296"/>
      <c r="D466" s="296"/>
      <c r="E466" s="296"/>
      <c r="F466" s="296"/>
      <c r="G466" s="296"/>
      <c r="H466" s="296"/>
      <c r="I466" s="296"/>
      <c r="J466" s="296"/>
      <c r="K466" s="296"/>
      <c r="L466" s="296"/>
      <c r="M466" s="296"/>
      <c r="N466" s="296"/>
      <c r="O466" s="296"/>
      <c r="W466" s="326"/>
      <c r="X466" s="326"/>
      <c r="Y466" s="326"/>
      <c r="Z466" s="326"/>
      <c r="AA466" s="348"/>
    </row>
    <row r="467" ht="14.25" customHeight="1" spans="1:27">
      <c r="A467" s="296"/>
      <c r="B467" s="296"/>
      <c r="C467" s="296"/>
      <c r="D467" s="296"/>
      <c r="E467" s="296"/>
      <c r="F467" s="296"/>
      <c r="G467" s="296"/>
      <c r="H467" s="296"/>
      <c r="I467" s="296"/>
      <c r="J467" s="296"/>
      <c r="K467" s="296"/>
      <c r="L467" s="296"/>
      <c r="M467" s="296"/>
      <c r="N467" s="296"/>
      <c r="O467" s="296"/>
      <c r="W467" s="326"/>
      <c r="X467" s="326"/>
      <c r="Y467" s="326"/>
      <c r="Z467" s="326"/>
      <c r="AA467" s="348"/>
    </row>
    <row r="468" ht="14.25" customHeight="1" spans="1:27">
      <c r="A468" s="296"/>
      <c r="B468" s="296"/>
      <c r="C468" s="296"/>
      <c r="D468" s="296"/>
      <c r="E468" s="296"/>
      <c r="F468" s="296"/>
      <c r="G468" s="296"/>
      <c r="H468" s="296"/>
      <c r="I468" s="296"/>
      <c r="J468" s="296"/>
      <c r="K468" s="296"/>
      <c r="L468" s="296"/>
      <c r="M468" s="296"/>
      <c r="N468" s="296"/>
      <c r="O468" s="296"/>
      <c r="W468" s="326"/>
      <c r="X468" s="326"/>
      <c r="Y468" s="326"/>
      <c r="Z468" s="326"/>
      <c r="AA468" s="348"/>
    </row>
    <row r="469" ht="14.25" customHeight="1" spans="1:27">
      <c r="A469" s="296"/>
      <c r="B469" s="296"/>
      <c r="C469" s="296"/>
      <c r="D469" s="296"/>
      <c r="E469" s="296"/>
      <c r="F469" s="296"/>
      <c r="G469" s="296"/>
      <c r="H469" s="296"/>
      <c r="I469" s="296"/>
      <c r="J469" s="296"/>
      <c r="K469" s="296"/>
      <c r="L469" s="296"/>
      <c r="M469" s="296"/>
      <c r="N469" s="296"/>
      <c r="O469" s="296"/>
      <c r="W469" s="326"/>
      <c r="X469" s="326"/>
      <c r="Y469" s="326"/>
      <c r="Z469" s="326"/>
      <c r="AA469" s="348"/>
    </row>
    <row r="470" ht="14.25" customHeight="1" spans="1:27">
      <c r="A470" s="296"/>
      <c r="B470" s="296"/>
      <c r="C470" s="296"/>
      <c r="D470" s="296"/>
      <c r="E470" s="296"/>
      <c r="F470" s="296"/>
      <c r="G470" s="296"/>
      <c r="H470" s="296"/>
      <c r="I470" s="296"/>
      <c r="J470" s="296"/>
      <c r="K470" s="296"/>
      <c r="L470" s="296"/>
      <c r="M470" s="296"/>
      <c r="N470" s="296"/>
      <c r="O470" s="296"/>
      <c r="W470" s="326"/>
      <c r="X470" s="326"/>
      <c r="Y470" s="326"/>
      <c r="Z470" s="326"/>
      <c r="AA470" s="348"/>
    </row>
    <row r="471" ht="14.25" customHeight="1" spans="1:27">
      <c r="A471" s="296"/>
      <c r="B471" s="296"/>
      <c r="C471" s="296"/>
      <c r="D471" s="296"/>
      <c r="E471" s="296"/>
      <c r="F471" s="296"/>
      <c r="G471" s="296"/>
      <c r="H471" s="296"/>
      <c r="I471" s="296"/>
      <c r="J471" s="296"/>
      <c r="K471" s="296"/>
      <c r="L471" s="296"/>
      <c r="M471" s="296"/>
      <c r="N471" s="296"/>
      <c r="O471" s="296"/>
      <c r="W471" s="326"/>
      <c r="X471" s="326"/>
      <c r="Y471" s="326"/>
      <c r="Z471" s="326"/>
      <c r="AA471" s="348"/>
    </row>
    <row r="472" ht="14.25" customHeight="1" spans="1:27">
      <c r="A472" s="296"/>
      <c r="B472" s="296"/>
      <c r="C472" s="296"/>
      <c r="D472" s="296"/>
      <c r="E472" s="296"/>
      <c r="F472" s="296"/>
      <c r="G472" s="296"/>
      <c r="H472" s="296"/>
      <c r="I472" s="296"/>
      <c r="J472" s="296"/>
      <c r="K472" s="296"/>
      <c r="L472" s="296"/>
      <c r="M472" s="296"/>
      <c r="N472" s="296"/>
      <c r="O472" s="296"/>
      <c r="W472" s="326"/>
      <c r="X472" s="326"/>
      <c r="Y472" s="326"/>
      <c r="Z472" s="326"/>
      <c r="AA472" s="348"/>
    </row>
    <row r="473" ht="14.25" customHeight="1" spans="1:27">
      <c r="A473" s="296"/>
      <c r="B473" s="296"/>
      <c r="C473" s="296"/>
      <c r="D473" s="296"/>
      <c r="E473" s="296"/>
      <c r="F473" s="296"/>
      <c r="G473" s="296"/>
      <c r="H473" s="296"/>
      <c r="I473" s="296"/>
      <c r="J473" s="296"/>
      <c r="K473" s="296"/>
      <c r="L473" s="296"/>
      <c r="M473" s="296"/>
      <c r="N473" s="296"/>
      <c r="O473" s="296"/>
      <c r="W473" s="326"/>
      <c r="X473" s="326"/>
      <c r="Y473" s="326"/>
      <c r="Z473" s="326"/>
      <c r="AA473" s="348"/>
    </row>
    <row r="474" ht="14.25" customHeight="1" spans="1:27">
      <c r="A474" s="296"/>
      <c r="B474" s="296"/>
      <c r="C474" s="296"/>
      <c r="D474" s="296"/>
      <c r="E474" s="296"/>
      <c r="F474" s="296"/>
      <c r="G474" s="296"/>
      <c r="H474" s="296"/>
      <c r="I474" s="296"/>
      <c r="J474" s="296"/>
      <c r="K474" s="296"/>
      <c r="L474" s="296"/>
      <c r="M474" s="296"/>
      <c r="N474" s="296"/>
      <c r="O474" s="296"/>
      <c r="W474" s="326"/>
      <c r="X474" s="326"/>
      <c r="Y474" s="326"/>
      <c r="Z474" s="326"/>
      <c r="AA474" s="348"/>
    </row>
    <row r="475" ht="14.25" customHeight="1" spans="1:27">
      <c r="A475" s="296"/>
      <c r="B475" s="296"/>
      <c r="C475" s="296"/>
      <c r="D475" s="296"/>
      <c r="E475" s="296"/>
      <c r="F475" s="296"/>
      <c r="G475" s="296"/>
      <c r="H475" s="296"/>
      <c r="I475" s="296"/>
      <c r="J475" s="296"/>
      <c r="K475" s="296"/>
      <c r="L475" s="296"/>
      <c r="M475" s="296"/>
      <c r="N475" s="296"/>
      <c r="O475" s="296"/>
      <c r="W475" s="326"/>
      <c r="X475" s="326"/>
      <c r="Y475" s="326"/>
      <c r="Z475" s="326"/>
      <c r="AA475" s="348"/>
    </row>
    <row r="476" ht="14.25" customHeight="1" spans="1:27">
      <c r="A476" s="296"/>
      <c r="B476" s="296"/>
      <c r="C476" s="296"/>
      <c r="D476" s="296"/>
      <c r="E476" s="296"/>
      <c r="F476" s="296"/>
      <c r="G476" s="296"/>
      <c r="H476" s="296"/>
      <c r="I476" s="296"/>
      <c r="J476" s="296"/>
      <c r="K476" s="296"/>
      <c r="L476" s="296"/>
      <c r="M476" s="296"/>
      <c r="N476" s="296"/>
      <c r="O476" s="296"/>
      <c r="W476" s="326"/>
      <c r="X476" s="326"/>
      <c r="Y476" s="326"/>
      <c r="Z476" s="326"/>
      <c r="AA476" s="348"/>
    </row>
    <row r="477" ht="14.25" customHeight="1" spans="1:27">
      <c r="A477" s="296"/>
      <c r="B477" s="296"/>
      <c r="C477" s="296"/>
      <c r="D477" s="296"/>
      <c r="E477" s="296"/>
      <c r="F477" s="296"/>
      <c r="G477" s="296"/>
      <c r="H477" s="296"/>
      <c r="I477" s="296"/>
      <c r="J477" s="296"/>
      <c r="K477" s="296"/>
      <c r="L477" s="296"/>
      <c r="M477" s="296"/>
      <c r="N477" s="296"/>
      <c r="O477" s="296"/>
      <c r="W477" s="326"/>
      <c r="X477" s="326"/>
      <c r="Y477" s="326"/>
      <c r="Z477" s="326"/>
      <c r="AA477" s="348"/>
    </row>
    <row r="478" ht="14.25" customHeight="1" spans="1:27">
      <c r="A478" s="296"/>
      <c r="B478" s="296"/>
      <c r="C478" s="296"/>
      <c r="D478" s="296"/>
      <c r="E478" s="296"/>
      <c r="F478" s="296"/>
      <c r="G478" s="296"/>
      <c r="H478" s="296"/>
      <c r="I478" s="296"/>
      <c r="J478" s="296"/>
      <c r="K478" s="296"/>
      <c r="L478" s="296"/>
      <c r="M478" s="296"/>
      <c r="N478" s="296"/>
      <c r="O478" s="296"/>
      <c r="W478" s="326"/>
      <c r="X478" s="326"/>
      <c r="Y478" s="326"/>
      <c r="Z478" s="326"/>
      <c r="AA478" s="348"/>
    </row>
    <row r="479" ht="14.25" customHeight="1" spans="1:27">
      <c r="A479" s="296"/>
      <c r="B479" s="296"/>
      <c r="C479" s="296"/>
      <c r="D479" s="296"/>
      <c r="E479" s="296"/>
      <c r="F479" s="296"/>
      <c r="G479" s="296"/>
      <c r="H479" s="296"/>
      <c r="I479" s="296"/>
      <c r="J479" s="296"/>
      <c r="K479" s="296"/>
      <c r="L479" s="296"/>
      <c r="M479" s="296"/>
      <c r="N479" s="296"/>
      <c r="O479" s="296"/>
      <c r="W479" s="326"/>
      <c r="X479" s="326"/>
      <c r="Y479" s="326"/>
      <c r="Z479" s="326"/>
      <c r="AA479" s="348"/>
    </row>
    <row r="480" ht="14.25" customHeight="1" spans="1:27">
      <c r="A480" s="296"/>
      <c r="B480" s="296"/>
      <c r="C480" s="296"/>
      <c r="D480" s="296"/>
      <c r="E480" s="296"/>
      <c r="F480" s="296"/>
      <c r="G480" s="296"/>
      <c r="H480" s="296"/>
      <c r="I480" s="296"/>
      <c r="J480" s="296"/>
      <c r="K480" s="296"/>
      <c r="L480" s="296"/>
      <c r="M480" s="296"/>
      <c r="N480" s="296"/>
      <c r="O480" s="296"/>
      <c r="W480" s="326"/>
      <c r="X480" s="326"/>
      <c r="Y480" s="326"/>
      <c r="Z480" s="326"/>
      <c r="AA480" s="348"/>
    </row>
    <row r="481" ht="14.25" customHeight="1" spans="1:27">
      <c r="A481" s="296"/>
      <c r="B481" s="296"/>
      <c r="C481" s="296"/>
      <c r="D481" s="296"/>
      <c r="E481" s="296"/>
      <c r="F481" s="296"/>
      <c r="G481" s="296"/>
      <c r="H481" s="296"/>
      <c r="I481" s="296"/>
      <c r="J481" s="296"/>
      <c r="K481" s="296"/>
      <c r="L481" s="296"/>
      <c r="M481" s="296"/>
      <c r="N481" s="296"/>
      <c r="O481" s="296"/>
      <c r="W481" s="326"/>
      <c r="X481" s="326"/>
      <c r="Y481" s="326"/>
      <c r="Z481" s="326"/>
      <c r="AA481" s="348"/>
    </row>
    <row r="482" ht="14.25" customHeight="1" spans="1:27">
      <c r="A482" s="296"/>
      <c r="B482" s="296"/>
      <c r="C482" s="296"/>
      <c r="D482" s="296"/>
      <c r="E482" s="296"/>
      <c r="F482" s="296"/>
      <c r="G482" s="296"/>
      <c r="H482" s="296"/>
      <c r="I482" s="296"/>
      <c r="J482" s="296"/>
      <c r="K482" s="296"/>
      <c r="L482" s="296"/>
      <c r="M482" s="296"/>
      <c r="N482" s="296"/>
      <c r="O482" s="296"/>
      <c r="W482" s="326"/>
      <c r="X482" s="326"/>
      <c r="Y482" s="326"/>
      <c r="Z482" s="326"/>
      <c r="AA482" s="348"/>
    </row>
    <row r="483" ht="14.25" customHeight="1" spans="1:27">
      <c r="A483" s="296"/>
      <c r="B483" s="296"/>
      <c r="C483" s="296"/>
      <c r="D483" s="296"/>
      <c r="E483" s="296"/>
      <c r="F483" s="296"/>
      <c r="G483" s="296"/>
      <c r="H483" s="296"/>
      <c r="I483" s="296"/>
      <c r="J483" s="296"/>
      <c r="K483" s="296"/>
      <c r="L483" s="296"/>
      <c r="M483" s="296"/>
      <c r="N483" s="296"/>
      <c r="O483" s="296"/>
      <c r="W483" s="326"/>
      <c r="X483" s="326"/>
      <c r="Y483" s="326"/>
      <c r="Z483" s="326"/>
      <c r="AA483" s="348"/>
    </row>
    <row r="484" ht="14.25" customHeight="1" spans="1:27">
      <c r="A484" s="296"/>
      <c r="B484" s="296"/>
      <c r="C484" s="296"/>
      <c r="D484" s="296"/>
      <c r="E484" s="296"/>
      <c r="F484" s="296"/>
      <c r="G484" s="296"/>
      <c r="H484" s="296"/>
      <c r="I484" s="296"/>
      <c r="J484" s="296"/>
      <c r="K484" s="296"/>
      <c r="L484" s="296"/>
      <c r="M484" s="296"/>
      <c r="N484" s="296"/>
      <c r="O484" s="296"/>
      <c r="W484" s="326"/>
      <c r="X484" s="326"/>
      <c r="Y484" s="326"/>
      <c r="Z484" s="326"/>
      <c r="AA484" s="348"/>
    </row>
    <row r="485" ht="14.25" customHeight="1" spans="1:27">
      <c r="A485" s="296"/>
      <c r="B485" s="296"/>
      <c r="C485" s="296"/>
      <c r="D485" s="296"/>
      <c r="E485" s="296"/>
      <c r="F485" s="296"/>
      <c r="G485" s="296"/>
      <c r="H485" s="296"/>
      <c r="I485" s="296"/>
      <c r="J485" s="296"/>
      <c r="K485" s="296"/>
      <c r="L485" s="296"/>
      <c r="M485" s="296"/>
      <c r="N485" s="296"/>
      <c r="O485" s="296"/>
      <c r="W485" s="326"/>
      <c r="X485" s="326"/>
      <c r="Y485" s="326"/>
      <c r="Z485" s="326"/>
      <c r="AA485" s="348"/>
    </row>
    <row r="486" ht="14.25" customHeight="1" spans="1:27">
      <c r="A486" s="296"/>
      <c r="B486" s="296"/>
      <c r="C486" s="296"/>
      <c r="D486" s="296"/>
      <c r="E486" s="296"/>
      <c r="F486" s="296"/>
      <c r="G486" s="296"/>
      <c r="H486" s="296"/>
      <c r="I486" s="296"/>
      <c r="J486" s="296"/>
      <c r="K486" s="296"/>
      <c r="L486" s="296"/>
      <c r="M486" s="296"/>
      <c r="N486" s="296"/>
      <c r="O486" s="296"/>
      <c r="W486" s="326"/>
      <c r="X486" s="326"/>
      <c r="Y486" s="326"/>
      <c r="Z486" s="326"/>
      <c r="AA486" s="348"/>
    </row>
    <row r="487" ht="14.25" customHeight="1" spans="1:27">
      <c r="A487" s="296"/>
      <c r="B487" s="296"/>
      <c r="C487" s="296"/>
      <c r="D487" s="296"/>
      <c r="E487" s="296"/>
      <c r="F487" s="296"/>
      <c r="G487" s="296"/>
      <c r="H487" s="296"/>
      <c r="I487" s="296"/>
      <c r="J487" s="296"/>
      <c r="K487" s="296"/>
      <c r="L487" s="296"/>
      <c r="M487" s="296"/>
      <c r="N487" s="296"/>
      <c r="O487" s="296"/>
      <c r="W487" s="326"/>
      <c r="X487" s="326"/>
      <c r="Y487" s="326"/>
      <c r="Z487" s="326"/>
      <c r="AA487" s="348"/>
    </row>
    <row r="488" ht="14.25" customHeight="1" spans="1:27">
      <c r="A488" s="296"/>
      <c r="B488" s="296"/>
      <c r="C488" s="296"/>
      <c r="D488" s="296"/>
      <c r="E488" s="296"/>
      <c r="F488" s="296"/>
      <c r="G488" s="296"/>
      <c r="H488" s="296"/>
      <c r="I488" s="296"/>
      <c r="J488" s="296"/>
      <c r="K488" s="296"/>
      <c r="L488" s="296"/>
      <c r="M488" s="296"/>
      <c r="N488" s="296"/>
      <c r="O488" s="296"/>
      <c r="W488" s="326"/>
      <c r="X488" s="326"/>
      <c r="Y488" s="326"/>
      <c r="Z488" s="326"/>
      <c r="AA488" s="348"/>
    </row>
    <row r="489" ht="14.25" customHeight="1" spans="1:27">
      <c r="A489" s="296"/>
      <c r="B489" s="296"/>
      <c r="C489" s="296"/>
      <c r="D489" s="296"/>
      <c r="E489" s="296"/>
      <c r="F489" s="296"/>
      <c r="G489" s="296"/>
      <c r="H489" s="296"/>
      <c r="I489" s="296"/>
      <c r="J489" s="296"/>
      <c r="K489" s="296"/>
      <c r="L489" s="296"/>
      <c r="M489" s="296"/>
      <c r="N489" s="296"/>
      <c r="O489" s="296"/>
      <c r="W489" s="326"/>
      <c r="X489" s="326"/>
      <c r="Y489" s="326"/>
      <c r="Z489" s="326"/>
      <c r="AA489" s="348"/>
    </row>
    <row r="490" ht="14.25" customHeight="1" spans="1:27">
      <c r="A490" s="296"/>
      <c r="B490" s="296"/>
      <c r="C490" s="296"/>
      <c r="D490" s="296"/>
      <c r="E490" s="296"/>
      <c r="F490" s="296"/>
      <c r="G490" s="296"/>
      <c r="H490" s="296"/>
      <c r="I490" s="296"/>
      <c r="J490" s="296"/>
      <c r="K490" s="296"/>
      <c r="L490" s="296"/>
      <c r="M490" s="296"/>
      <c r="N490" s="296"/>
      <c r="O490" s="296"/>
      <c r="W490" s="326"/>
      <c r="X490" s="326"/>
      <c r="Y490" s="326"/>
      <c r="Z490" s="326"/>
      <c r="AA490" s="348"/>
    </row>
    <row r="491" ht="14.25" customHeight="1" spans="1:27">
      <c r="A491" s="296"/>
      <c r="B491" s="296"/>
      <c r="C491" s="296"/>
      <c r="D491" s="296"/>
      <c r="E491" s="296"/>
      <c r="F491" s="296"/>
      <c r="G491" s="296"/>
      <c r="H491" s="296"/>
      <c r="I491" s="296"/>
      <c r="J491" s="296"/>
      <c r="K491" s="296"/>
      <c r="L491" s="296"/>
      <c r="M491" s="296"/>
      <c r="N491" s="296"/>
      <c r="O491" s="296"/>
      <c r="W491" s="326"/>
      <c r="X491" s="326"/>
      <c r="Y491" s="326"/>
      <c r="Z491" s="326"/>
      <c r="AA491" s="348"/>
    </row>
    <row r="492" ht="14.25" customHeight="1" spans="1:27">
      <c r="A492" s="296"/>
      <c r="B492" s="296"/>
      <c r="C492" s="296"/>
      <c r="D492" s="296"/>
      <c r="E492" s="296"/>
      <c r="F492" s="296"/>
      <c r="G492" s="296"/>
      <c r="H492" s="296"/>
      <c r="I492" s="296"/>
      <c r="J492" s="296"/>
      <c r="K492" s="296"/>
      <c r="L492" s="296"/>
      <c r="M492" s="296"/>
      <c r="N492" s="296"/>
      <c r="O492" s="296"/>
      <c r="W492" s="326"/>
      <c r="X492" s="326"/>
      <c r="Y492" s="326"/>
      <c r="Z492" s="326"/>
      <c r="AA492" s="348"/>
    </row>
    <row r="493" ht="14.25" customHeight="1" spans="1:27">
      <c r="A493" s="296"/>
      <c r="B493" s="296"/>
      <c r="C493" s="296"/>
      <c r="D493" s="296"/>
      <c r="E493" s="296"/>
      <c r="F493" s="296"/>
      <c r="G493" s="296"/>
      <c r="H493" s="296"/>
      <c r="I493" s="296"/>
      <c r="J493" s="296"/>
      <c r="K493" s="296"/>
      <c r="L493" s="296"/>
      <c r="M493" s="296"/>
      <c r="N493" s="296"/>
      <c r="O493" s="296"/>
      <c r="W493" s="326"/>
      <c r="X493" s="326"/>
      <c r="Y493" s="326"/>
      <c r="Z493" s="326"/>
      <c r="AA493" s="348"/>
    </row>
    <row r="494" ht="14.25" customHeight="1" spans="1:27">
      <c r="A494" s="296"/>
      <c r="B494" s="296"/>
      <c r="C494" s="296"/>
      <c r="D494" s="296"/>
      <c r="E494" s="296"/>
      <c r="F494" s="296"/>
      <c r="G494" s="296"/>
      <c r="H494" s="296"/>
      <c r="I494" s="296"/>
      <c r="J494" s="296"/>
      <c r="K494" s="296"/>
      <c r="L494" s="296"/>
      <c r="M494" s="296"/>
      <c r="N494" s="296"/>
      <c r="O494" s="296"/>
      <c r="W494" s="326"/>
      <c r="X494" s="326"/>
      <c r="Y494" s="326"/>
      <c r="Z494" s="326"/>
      <c r="AA494" s="348"/>
    </row>
    <row r="495" ht="14.25" customHeight="1" spans="1:27">
      <c r="A495" s="296"/>
      <c r="B495" s="296"/>
      <c r="C495" s="296"/>
      <c r="D495" s="296"/>
      <c r="E495" s="296"/>
      <c r="F495" s="296"/>
      <c r="G495" s="296"/>
      <c r="H495" s="296"/>
      <c r="I495" s="296"/>
      <c r="J495" s="296"/>
      <c r="K495" s="296"/>
      <c r="L495" s="296"/>
      <c r="M495" s="296"/>
      <c r="N495" s="296"/>
      <c r="O495" s="296"/>
      <c r="W495" s="326"/>
      <c r="X495" s="326"/>
      <c r="Y495" s="326"/>
      <c r="Z495" s="326"/>
      <c r="AA495" s="348"/>
    </row>
    <row r="496" ht="14.25" customHeight="1" spans="1:27">
      <c r="A496" s="296"/>
      <c r="B496" s="296"/>
      <c r="C496" s="296"/>
      <c r="D496" s="296"/>
      <c r="E496" s="296"/>
      <c r="F496" s="296"/>
      <c r="G496" s="296"/>
      <c r="H496" s="296"/>
      <c r="I496" s="296"/>
      <c r="J496" s="296"/>
      <c r="K496" s="296"/>
      <c r="L496" s="296"/>
      <c r="M496" s="296"/>
      <c r="N496" s="296"/>
      <c r="O496" s="296"/>
      <c r="W496" s="326"/>
      <c r="X496" s="326"/>
      <c r="Y496" s="326"/>
      <c r="Z496" s="326"/>
      <c r="AA496" s="348"/>
    </row>
    <row r="497" ht="14.25" customHeight="1" spans="1:27">
      <c r="A497" s="296"/>
      <c r="B497" s="296"/>
      <c r="C497" s="296"/>
      <c r="D497" s="296"/>
      <c r="E497" s="296"/>
      <c r="F497" s="296"/>
      <c r="G497" s="296"/>
      <c r="H497" s="296"/>
      <c r="I497" s="296"/>
      <c r="J497" s="296"/>
      <c r="K497" s="296"/>
      <c r="L497" s="296"/>
      <c r="M497" s="296"/>
      <c r="N497" s="296"/>
      <c r="O497" s="296"/>
      <c r="W497" s="326"/>
      <c r="X497" s="326"/>
      <c r="Y497" s="326"/>
      <c r="Z497" s="326"/>
      <c r="AA497" s="348"/>
    </row>
    <row r="498" ht="14.25" customHeight="1" spans="1:27">
      <c r="A498" s="296"/>
      <c r="B498" s="296"/>
      <c r="C498" s="296"/>
      <c r="D498" s="296"/>
      <c r="E498" s="296"/>
      <c r="F498" s="296"/>
      <c r="G498" s="296"/>
      <c r="H498" s="296"/>
      <c r="I498" s="296"/>
      <c r="J498" s="296"/>
      <c r="K498" s="296"/>
      <c r="L498" s="296"/>
      <c r="M498" s="296"/>
      <c r="N498" s="296"/>
      <c r="O498" s="296"/>
      <c r="W498" s="326"/>
      <c r="X498" s="326"/>
      <c r="Y498" s="326"/>
      <c r="Z498" s="326"/>
      <c r="AA498" s="348"/>
    </row>
    <row r="499" ht="14.25" customHeight="1" spans="1:27">
      <c r="A499" s="296"/>
      <c r="B499" s="296"/>
      <c r="C499" s="296"/>
      <c r="D499" s="296"/>
      <c r="E499" s="296"/>
      <c r="F499" s="296"/>
      <c r="G499" s="296"/>
      <c r="H499" s="296"/>
      <c r="I499" s="296"/>
      <c r="J499" s="296"/>
      <c r="K499" s="296"/>
      <c r="L499" s="296"/>
      <c r="M499" s="296"/>
      <c r="N499" s="296"/>
      <c r="O499" s="296"/>
      <c r="W499" s="326"/>
      <c r="X499" s="326"/>
      <c r="Y499" s="326"/>
      <c r="Z499" s="326"/>
      <c r="AA499" s="348"/>
    </row>
    <row r="500" ht="14.25" customHeight="1" spans="1:27">
      <c r="A500" s="296"/>
      <c r="B500" s="296"/>
      <c r="C500" s="296"/>
      <c r="D500" s="296"/>
      <c r="E500" s="296"/>
      <c r="F500" s="296"/>
      <c r="G500" s="296"/>
      <c r="H500" s="296"/>
      <c r="I500" s="296"/>
      <c r="J500" s="296"/>
      <c r="K500" s="296"/>
      <c r="L500" s="296"/>
      <c r="M500" s="296"/>
      <c r="N500" s="296"/>
      <c r="O500" s="296"/>
      <c r="W500" s="326"/>
      <c r="X500" s="326"/>
      <c r="Y500" s="326"/>
      <c r="Z500" s="326"/>
      <c r="AA500" s="348"/>
    </row>
    <row r="501" ht="14.25" customHeight="1" spans="1:27">
      <c r="A501" s="296"/>
      <c r="B501" s="296"/>
      <c r="C501" s="296"/>
      <c r="D501" s="296"/>
      <c r="E501" s="296"/>
      <c r="F501" s="296"/>
      <c r="G501" s="296"/>
      <c r="H501" s="296"/>
      <c r="I501" s="296"/>
      <c r="J501" s="296"/>
      <c r="K501" s="296"/>
      <c r="L501" s="296"/>
      <c r="M501" s="296"/>
      <c r="N501" s="296"/>
      <c r="O501" s="296"/>
      <c r="W501" s="326"/>
      <c r="X501" s="326"/>
      <c r="Y501" s="326"/>
      <c r="Z501" s="326"/>
      <c r="AA501" s="348"/>
    </row>
    <row r="502" ht="14.25" customHeight="1" spans="1:27">
      <c r="A502" s="296"/>
      <c r="B502" s="296"/>
      <c r="C502" s="296"/>
      <c r="D502" s="296"/>
      <c r="E502" s="296"/>
      <c r="F502" s="296"/>
      <c r="G502" s="296"/>
      <c r="H502" s="296"/>
      <c r="I502" s="296"/>
      <c r="J502" s="296"/>
      <c r="K502" s="296"/>
      <c r="L502" s="296"/>
      <c r="M502" s="296"/>
      <c r="N502" s="296"/>
      <c r="O502" s="296"/>
      <c r="W502" s="326"/>
      <c r="X502" s="326"/>
      <c r="Y502" s="326"/>
      <c r="Z502" s="326"/>
      <c r="AA502" s="348"/>
    </row>
    <row r="503" ht="14.25" customHeight="1" spans="1:27">
      <c r="A503" s="296"/>
      <c r="B503" s="296"/>
      <c r="C503" s="296"/>
      <c r="D503" s="296"/>
      <c r="E503" s="296"/>
      <c r="F503" s="296"/>
      <c r="G503" s="296"/>
      <c r="H503" s="296"/>
      <c r="I503" s="296"/>
      <c r="J503" s="296"/>
      <c r="K503" s="296"/>
      <c r="L503" s="296"/>
      <c r="M503" s="296"/>
      <c r="N503" s="296"/>
      <c r="O503" s="296"/>
      <c r="W503" s="326"/>
      <c r="X503" s="326"/>
      <c r="Y503" s="326"/>
      <c r="Z503" s="326"/>
      <c r="AA503" s="348"/>
    </row>
    <row r="504" ht="14.25" customHeight="1" spans="1:27">
      <c r="A504" s="296"/>
      <c r="B504" s="296"/>
      <c r="C504" s="296"/>
      <c r="D504" s="296"/>
      <c r="E504" s="296"/>
      <c r="F504" s="296"/>
      <c r="G504" s="296"/>
      <c r="H504" s="296"/>
      <c r="I504" s="296"/>
      <c r="J504" s="296"/>
      <c r="K504" s="296"/>
      <c r="L504" s="296"/>
      <c r="M504" s="296"/>
      <c r="N504" s="296"/>
      <c r="O504" s="296"/>
      <c r="W504" s="326"/>
      <c r="X504" s="326"/>
      <c r="Y504" s="326"/>
      <c r="Z504" s="326"/>
      <c r="AA504" s="348"/>
    </row>
    <row r="505" ht="14.25" customHeight="1" spans="1:27">
      <c r="A505" s="296"/>
      <c r="B505" s="296"/>
      <c r="C505" s="296"/>
      <c r="D505" s="296"/>
      <c r="E505" s="296"/>
      <c r="F505" s="296"/>
      <c r="G505" s="296"/>
      <c r="H505" s="296"/>
      <c r="I505" s="296"/>
      <c r="J505" s="296"/>
      <c r="K505" s="296"/>
      <c r="L505" s="296"/>
      <c r="M505" s="296"/>
      <c r="N505" s="296"/>
      <c r="O505" s="296"/>
      <c r="W505" s="326"/>
      <c r="X505" s="326"/>
      <c r="Y505" s="326"/>
      <c r="Z505" s="326"/>
      <c r="AA505" s="348"/>
    </row>
    <row r="506" ht="14.25" customHeight="1" spans="1:27">
      <c r="A506" s="296"/>
      <c r="B506" s="296"/>
      <c r="C506" s="296"/>
      <c r="D506" s="296"/>
      <c r="E506" s="296"/>
      <c r="F506" s="296"/>
      <c r="G506" s="296"/>
      <c r="H506" s="296"/>
      <c r="I506" s="296"/>
      <c r="J506" s="296"/>
      <c r="K506" s="296"/>
      <c r="L506" s="296"/>
      <c r="M506" s="296"/>
      <c r="N506" s="296"/>
      <c r="O506" s="296"/>
      <c r="W506" s="326"/>
      <c r="X506" s="326"/>
      <c r="Y506" s="326"/>
      <c r="Z506" s="326"/>
      <c r="AA506" s="348"/>
    </row>
    <row r="507" ht="14.25" customHeight="1" spans="1:27">
      <c r="A507" s="296"/>
      <c r="B507" s="296"/>
      <c r="C507" s="296"/>
      <c r="D507" s="296"/>
      <c r="E507" s="296"/>
      <c r="F507" s="296"/>
      <c r="G507" s="296"/>
      <c r="H507" s="296"/>
      <c r="I507" s="296"/>
      <c r="J507" s="296"/>
      <c r="K507" s="296"/>
      <c r="L507" s="296"/>
      <c r="M507" s="296"/>
      <c r="N507" s="296"/>
      <c r="O507" s="296"/>
      <c r="W507" s="326"/>
      <c r="X507" s="326"/>
      <c r="Y507" s="326"/>
      <c r="Z507" s="326"/>
      <c r="AA507" s="348"/>
    </row>
    <row r="508" ht="14.25" customHeight="1" spans="1:27">
      <c r="A508" s="296"/>
      <c r="B508" s="296"/>
      <c r="C508" s="296"/>
      <c r="D508" s="296"/>
      <c r="E508" s="296"/>
      <c r="F508" s="296"/>
      <c r="G508" s="296"/>
      <c r="H508" s="296"/>
      <c r="I508" s="296"/>
      <c r="J508" s="296"/>
      <c r="K508" s="296"/>
      <c r="L508" s="296"/>
      <c r="M508" s="296"/>
      <c r="N508" s="296"/>
      <c r="O508" s="296"/>
      <c r="W508" s="326"/>
      <c r="X508" s="326"/>
      <c r="Y508" s="326"/>
      <c r="Z508" s="326"/>
      <c r="AA508" s="348"/>
    </row>
    <row r="509" ht="14.25" customHeight="1" spans="1:27">
      <c r="A509" s="296"/>
      <c r="B509" s="296"/>
      <c r="C509" s="296"/>
      <c r="D509" s="296"/>
      <c r="E509" s="296"/>
      <c r="F509" s="296"/>
      <c r="G509" s="296"/>
      <c r="H509" s="296"/>
      <c r="I509" s="296"/>
      <c r="J509" s="296"/>
      <c r="K509" s="296"/>
      <c r="L509" s="296"/>
      <c r="M509" s="296"/>
      <c r="N509" s="296"/>
      <c r="O509" s="296"/>
      <c r="W509" s="326"/>
      <c r="X509" s="326"/>
      <c r="Y509" s="326"/>
      <c r="Z509" s="326"/>
      <c r="AA509" s="348"/>
    </row>
    <row r="510" ht="14.25" customHeight="1" spans="1:27">
      <c r="A510" s="296"/>
      <c r="B510" s="296"/>
      <c r="C510" s="296"/>
      <c r="D510" s="296"/>
      <c r="E510" s="296"/>
      <c r="F510" s="296"/>
      <c r="G510" s="296"/>
      <c r="H510" s="296"/>
      <c r="I510" s="296"/>
      <c r="J510" s="296"/>
      <c r="K510" s="296"/>
      <c r="L510" s="296"/>
      <c r="M510" s="296"/>
      <c r="N510" s="296"/>
      <c r="O510" s="296"/>
      <c r="W510" s="326"/>
      <c r="X510" s="326"/>
      <c r="Y510" s="326"/>
      <c r="Z510" s="326"/>
      <c r="AA510" s="348"/>
    </row>
    <row r="511" ht="14.25" customHeight="1" spans="1:27">
      <c r="A511" s="296"/>
      <c r="B511" s="296"/>
      <c r="C511" s="296"/>
      <c r="D511" s="296"/>
      <c r="E511" s="296"/>
      <c r="F511" s="296"/>
      <c r="G511" s="296"/>
      <c r="H511" s="296"/>
      <c r="I511" s="296"/>
      <c r="J511" s="296"/>
      <c r="K511" s="296"/>
      <c r="L511" s="296"/>
      <c r="M511" s="296"/>
      <c r="N511" s="296"/>
      <c r="O511" s="296"/>
      <c r="W511" s="326"/>
      <c r="X511" s="326"/>
      <c r="Y511" s="326"/>
      <c r="Z511" s="326"/>
      <c r="AA511" s="348"/>
    </row>
    <row r="512" ht="14.25" customHeight="1" spans="1:27">
      <c r="A512" s="296"/>
      <c r="B512" s="296"/>
      <c r="C512" s="296"/>
      <c r="D512" s="296"/>
      <c r="E512" s="296"/>
      <c r="F512" s="296"/>
      <c r="G512" s="296"/>
      <c r="H512" s="296"/>
      <c r="I512" s="296"/>
      <c r="J512" s="296"/>
      <c r="K512" s="296"/>
      <c r="L512" s="296"/>
      <c r="M512" s="296"/>
      <c r="N512" s="296"/>
      <c r="O512" s="296"/>
      <c r="W512" s="326"/>
      <c r="X512" s="326"/>
      <c r="Y512" s="326"/>
      <c r="Z512" s="326"/>
      <c r="AA512" s="348"/>
    </row>
    <row r="513" ht="14.25" customHeight="1" spans="1:27">
      <c r="A513" s="296"/>
      <c r="B513" s="296"/>
      <c r="C513" s="296"/>
      <c r="D513" s="296"/>
      <c r="E513" s="296"/>
      <c r="F513" s="296"/>
      <c r="G513" s="296"/>
      <c r="H513" s="296"/>
      <c r="I513" s="296"/>
      <c r="J513" s="296"/>
      <c r="K513" s="296"/>
      <c r="L513" s="296"/>
      <c r="M513" s="296"/>
      <c r="N513" s="296"/>
      <c r="O513" s="296"/>
      <c r="W513" s="326"/>
      <c r="X513" s="326"/>
      <c r="Y513" s="326"/>
      <c r="Z513" s="326"/>
      <c r="AA513" s="348"/>
    </row>
    <row r="514" ht="14.25" customHeight="1" spans="1:27">
      <c r="A514" s="296"/>
      <c r="B514" s="296"/>
      <c r="C514" s="296"/>
      <c r="D514" s="296"/>
      <c r="E514" s="296"/>
      <c r="F514" s="296"/>
      <c r="G514" s="296"/>
      <c r="H514" s="296"/>
      <c r="I514" s="296"/>
      <c r="J514" s="296"/>
      <c r="K514" s="296"/>
      <c r="L514" s="296"/>
      <c r="M514" s="296"/>
      <c r="N514" s="296"/>
      <c r="O514" s="296"/>
      <c r="W514" s="326"/>
      <c r="X514" s="326"/>
      <c r="Y514" s="326"/>
      <c r="Z514" s="326"/>
      <c r="AA514" s="348"/>
    </row>
    <row r="515" ht="14.25" customHeight="1" spans="1:27">
      <c r="A515" s="296"/>
      <c r="B515" s="296"/>
      <c r="C515" s="296"/>
      <c r="D515" s="296"/>
      <c r="E515" s="296"/>
      <c r="F515" s="296"/>
      <c r="G515" s="296"/>
      <c r="H515" s="296"/>
      <c r="I515" s="296"/>
      <c r="J515" s="296"/>
      <c r="K515" s="296"/>
      <c r="L515" s="296"/>
      <c r="M515" s="296"/>
      <c r="N515" s="296"/>
      <c r="O515" s="296"/>
      <c r="W515" s="326"/>
      <c r="X515" s="326"/>
      <c r="Y515" s="326"/>
      <c r="Z515" s="326"/>
      <c r="AA515" s="348"/>
    </row>
    <row r="516" ht="14.25" customHeight="1" spans="1:27">
      <c r="A516" s="296"/>
      <c r="B516" s="296"/>
      <c r="C516" s="296"/>
      <c r="D516" s="296"/>
      <c r="E516" s="296"/>
      <c r="F516" s="296"/>
      <c r="G516" s="296"/>
      <c r="H516" s="296"/>
      <c r="I516" s="296"/>
      <c r="J516" s="296"/>
      <c r="K516" s="296"/>
      <c r="L516" s="296"/>
      <c r="M516" s="296"/>
      <c r="N516" s="296"/>
      <c r="O516" s="296"/>
      <c r="W516" s="326"/>
      <c r="X516" s="326"/>
      <c r="Y516" s="326"/>
      <c r="Z516" s="326"/>
      <c r="AA516" s="348"/>
    </row>
    <row r="517" ht="14.25" customHeight="1" spans="1:27">
      <c r="A517" s="296"/>
      <c r="B517" s="296"/>
      <c r="C517" s="296"/>
      <c r="D517" s="296"/>
      <c r="E517" s="296"/>
      <c r="F517" s="296"/>
      <c r="G517" s="296"/>
      <c r="H517" s="296"/>
      <c r="I517" s="296"/>
      <c r="J517" s="296"/>
      <c r="K517" s="296"/>
      <c r="L517" s="296"/>
      <c r="M517" s="296"/>
      <c r="N517" s="296"/>
      <c r="O517" s="296"/>
      <c r="W517" s="326"/>
      <c r="X517" s="326"/>
      <c r="Y517" s="326"/>
      <c r="Z517" s="326"/>
      <c r="AA517" s="348"/>
    </row>
    <row r="518" ht="14.25" customHeight="1" spans="1:27">
      <c r="A518" s="296"/>
      <c r="B518" s="296"/>
      <c r="C518" s="296"/>
      <c r="D518" s="296"/>
      <c r="E518" s="296"/>
      <c r="F518" s="296"/>
      <c r="G518" s="296"/>
      <c r="H518" s="296"/>
      <c r="I518" s="296"/>
      <c r="J518" s="296"/>
      <c r="K518" s="296"/>
      <c r="L518" s="296"/>
      <c r="M518" s="296"/>
      <c r="N518" s="296"/>
      <c r="O518" s="296"/>
      <c r="W518" s="326"/>
      <c r="X518" s="326"/>
      <c r="Y518" s="326"/>
      <c r="Z518" s="326"/>
      <c r="AA518" s="348"/>
    </row>
    <row r="519" ht="14.25" customHeight="1" spans="1:27">
      <c r="A519" s="296"/>
      <c r="B519" s="296"/>
      <c r="C519" s="296"/>
      <c r="D519" s="296"/>
      <c r="E519" s="296"/>
      <c r="F519" s="296"/>
      <c r="G519" s="296"/>
      <c r="H519" s="296"/>
      <c r="I519" s="296"/>
      <c r="J519" s="296"/>
      <c r="K519" s="296"/>
      <c r="L519" s="296"/>
      <c r="M519" s="296"/>
      <c r="N519" s="296"/>
      <c r="O519" s="296"/>
      <c r="W519" s="326"/>
      <c r="X519" s="326"/>
      <c r="Y519" s="326"/>
      <c r="Z519" s="326"/>
      <c r="AA519" s="348"/>
    </row>
    <row r="520" ht="14.25" customHeight="1" spans="1:27">
      <c r="A520" s="296"/>
      <c r="B520" s="296"/>
      <c r="C520" s="296"/>
      <c r="D520" s="296"/>
      <c r="E520" s="296"/>
      <c r="F520" s="296"/>
      <c r="G520" s="296"/>
      <c r="H520" s="296"/>
      <c r="I520" s="296"/>
      <c r="J520" s="296"/>
      <c r="K520" s="296"/>
      <c r="L520" s="296"/>
      <c r="M520" s="296"/>
      <c r="N520" s="296"/>
      <c r="O520" s="296"/>
      <c r="W520" s="326"/>
      <c r="X520" s="326"/>
      <c r="Y520" s="326"/>
      <c r="Z520" s="326"/>
      <c r="AA520" s="348"/>
    </row>
    <row r="521" ht="14.25" customHeight="1" spans="1:27">
      <c r="A521" s="296"/>
      <c r="B521" s="296"/>
      <c r="C521" s="296"/>
      <c r="D521" s="296"/>
      <c r="E521" s="296"/>
      <c r="F521" s="296"/>
      <c r="G521" s="296"/>
      <c r="H521" s="296"/>
      <c r="I521" s="296"/>
      <c r="J521" s="296"/>
      <c r="K521" s="296"/>
      <c r="L521" s="296"/>
      <c r="M521" s="296"/>
      <c r="N521" s="296"/>
      <c r="O521" s="296"/>
      <c r="W521" s="326"/>
      <c r="X521" s="326"/>
      <c r="Y521" s="326"/>
      <c r="Z521" s="326"/>
      <c r="AA521" s="348"/>
    </row>
    <row r="522" ht="14.25" customHeight="1" spans="1:27">
      <c r="A522" s="296"/>
      <c r="B522" s="296"/>
      <c r="C522" s="296"/>
      <c r="D522" s="296"/>
      <c r="E522" s="296"/>
      <c r="F522" s="296"/>
      <c r="G522" s="296"/>
      <c r="H522" s="296"/>
      <c r="I522" s="296"/>
      <c r="J522" s="296"/>
      <c r="K522" s="296"/>
      <c r="L522" s="296"/>
      <c r="M522" s="296"/>
      <c r="N522" s="296"/>
      <c r="O522" s="296"/>
      <c r="W522" s="326"/>
      <c r="X522" s="326"/>
      <c r="Y522" s="326"/>
      <c r="Z522" s="326"/>
      <c r="AA522" s="348"/>
    </row>
    <row r="523" ht="14.25" customHeight="1" spans="1:27">
      <c r="A523" s="296"/>
      <c r="B523" s="296"/>
      <c r="C523" s="296"/>
      <c r="D523" s="296"/>
      <c r="E523" s="296"/>
      <c r="F523" s="296"/>
      <c r="G523" s="296"/>
      <c r="H523" s="296"/>
      <c r="I523" s="296"/>
      <c r="J523" s="296"/>
      <c r="K523" s="296"/>
      <c r="L523" s="296"/>
      <c r="M523" s="296"/>
      <c r="N523" s="296"/>
      <c r="O523" s="296"/>
      <c r="W523" s="326"/>
      <c r="X523" s="326"/>
      <c r="Y523" s="326"/>
      <c r="Z523" s="326"/>
      <c r="AA523" s="348"/>
    </row>
    <row r="524" ht="14.25" customHeight="1" spans="1:27">
      <c r="A524" s="296"/>
      <c r="B524" s="296"/>
      <c r="C524" s="296"/>
      <c r="D524" s="296"/>
      <c r="E524" s="296"/>
      <c r="F524" s="296"/>
      <c r="G524" s="296"/>
      <c r="H524" s="296"/>
      <c r="I524" s="296"/>
      <c r="J524" s="296"/>
      <c r="K524" s="296"/>
      <c r="L524" s="296"/>
      <c r="M524" s="296"/>
      <c r="N524" s="296"/>
      <c r="O524" s="296"/>
      <c r="W524" s="326"/>
      <c r="X524" s="326"/>
      <c r="Y524" s="326"/>
      <c r="Z524" s="326"/>
      <c r="AA524" s="348"/>
    </row>
    <row r="525" ht="14.25" customHeight="1" spans="1:27">
      <c r="A525" s="296"/>
      <c r="B525" s="296"/>
      <c r="C525" s="296"/>
      <c r="D525" s="296"/>
      <c r="E525" s="296"/>
      <c r="F525" s="296"/>
      <c r="G525" s="296"/>
      <c r="H525" s="296"/>
      <c r="I525" s="296"/>
      <c r="J525" s="296"/>
      <c r="K525" s="296"/>
      <c r="L525" s="296"/>
      <c r="M525" s="296"/>
      <c r="N525" s="296"/>
      <c r="O525" s="296"/>
      <c r="W525" s="326"/>
      <c r="X525" s="326"/>
      <c r="Y525" s="326"/>
      <c r="Z525" s="326"/>
      <c r="AA525" s="348"/>
    </row>
    <row r="526" ht="14.25" customHeight="1" spans="1:27">
      <c r="A526" s="296"/>
      <c r="B526" s="296"/>
      <c r="C526" s="296"/>
      <c r="D526" s="296"/>
      <c r="E526" s="296"/>
      <c r="F526" s="296"/>
      <c r="G526" s="296"/>
      <c r="H526" s="296"/>
      <c r="I526" s="296"/>
      <c r="J526" s="296"/>
      <c r="K526" s="296"/>
      <c r="L526" s="296"/>
      <c r="M526" s="296"/>
      <c r="N526" s="296"/>
      <c r="O526" s="296"/>
      <c r="W526" s="326"/>
      <c r="X526" s="326"/>
      <c r="Y526" s="326"/>
      <c r="Z526" s="326"/>
      <c r="AA526" s="348"/>
    </row>
    <row r="527" ht="14.25" customHeight="1" spans="1:27">
      <c r="A527" s="296"/>
      <c r="B527" s="296"/>
      <c r="C527" s="296"/>
      <c r="D527" s="296"/>
      <c r="E527" s="296"/>
      <c r="F527" s="296"/>
      <c r="G527" s="296"/>
      <c r="H527" s="296"/>
      <c r="I527" s="296"/>
      <c r="J527" s="296"/>
      <c r="K527" s="296"/>
      <c r="L527" s="296"/>
      <c r="M527" s="296"/>
      <c r="N527" s="296"/>
      <c r="O527" s="296"/>
      <c r="W527" s="326"/>
      <c r="X527" s="326"/>
      <c r="Y527" s="326"/>
      <c r="Z527" s="326"/>
      <c r="AA527" s="348"/>
    </row>
    <row r="528" ht="14.25" customHeight="1" spans="1:27">
      <c r="A528" s="296"/>
      <c r="B528" s="296"/>
      <c r="C528" s="296"/>
      <c r="D528" s="296"/>
      <c r="E528" s="296"/>
      <c r="F528" s="296"/>
      <c r="G528" s="296"/>
      <c r="H528" s="296"/>
      <c r="I528" s="296"/>
      <c r="J528" s="296"/>
      <c r="K528" s="296"/>
      <c r="L528" s="296"/>
      <c r="M528" s="296"/>
      <c r="N528" s="296"/>
      <c r="O528" s="296"/>
      <c r="W528" s="326"/>
      <c r="X528" s="326"/>
      <c r="Y528" s="326"/>
      <c r="Z528" s="326"/>
      <c r="AA528" s="348"/>
    </row>
    <row r="529" ht="14.25" customHeight="1" spans="1:27">
      <c r="A529" s="296"/>
      <c r="B529" s="296"/>
      <c r="C529" s="296"/>
      <c r="D529" s="296"/>
      <c r="E529" s="296"/>
      <c r="F529" s="296"/>
      <c r="G529" s="296"/>
      <c r="H529" s="296"/>
      <c r="I529" s="296"/>
      <c r="J529" s="296"/>
      <c r="K529" s="296"/>
      <c r="L529" s="296"/>
      <c r="M529" s="296"/>
      <c r="N529" s="296"/>
      <c r="O529" s="296"/>
      <c r="W529" s="326"/>
      <c r="X529" s="326"/>
      <c r="Y529" s="326"/>
      <c r="Z529" s="326"/>
      <c r="AA529" s="348"/>
    </row>
    <row r="530" ht="14.25" customHeight="1" spans="1:27">
      <c r="A530" s="296"/>
      <c r="B530" s="296"/>
      <c r="C530" s="296"/>
      <c r="D530" s="296"/>
      <c r="E530" s="296"/>
      <c r="F530" s="296"/>
      <c r="G530" s="296"/>
      <c r="H530" s="296"/>
      <c r="I530" s="296"/>
      <c r="J530" s="296"/>
      <c r="K530" s="296"/>
      <c r="L530" s="296"/>
      <c r="M530" s="296"/>
      <c r="N530" s="296"/>
      <c r="O530" s="296"/>
      <c r="W530" s="326"/>
      <c r="X530" s="326"/>
      <c r="Y530" s="326"/>
      <c r="Z530" s="326"/>
      <c r="AA530" s="348"/>
    </row>
    <row r="531" ht="14.25" customHeight="1" spans="1:27">
      <c r="A531" s="296"/>
      <c r="B531" s="296"/>
      <c r="C531" s="296"/>
      <c r="D531" s="296"/>
      <c r="E531" s="296"/>
      <c r="F531" s="296"/>
      <c r="G531" s="296"/>
      <c r="H531" s="296"/>
      <c r="I531" s="296"/>
      <c r="J531" s="296"/>
      <c r="K531" s="296"/>
      <c r="L531" s="296"/>
      <c r="M531" s="296"/>
      <c r="N531" s="296"/>
      <c r="O531" s="296"/>
      <c r="W531" s="326"/>
      <c r="X531" s="326"/>
      <c r="Y531" s="326"/>
      <c r="Z531" s="326"/>
      <c r="AA531" s="348"/>
    </row>
    <row r="532" ht="14.25" customHeight="1" spans="1:27">
      <c r="A532" s="296"/>
      <c r="B532" s="296"/>
      <c r="C532" s="296"/>
      <c r="D532" s="296"/>
      <c r="E532" s="296"/>
      <c r="F532" s="296"/>
      <c r="G532" s="296"/>
      <c r="H532" s="296"/>
      <c r="I532" s="296"/>
      <c r="J532" s="296"/>
      <c r="K532" s="296"/>
      <c r="L532" s="296"/>
      <c r="M532" s="296"/>
      <c r="N532" s="296"/>
      <c r="O532" s="296"/>
      <c r="W532" s="326"/>
      <c r="X532" s="326"/>
      <c r="Y532" s="326"/>
      <c r="Z532" s="326"/>
      <c r="AA532" s="348"/>
    </row>
    <row r="533" ht="14.25" customHeight="1" spans="1:27">
      <c r="A533" s="296"/>
      <c r="B533" s="296"/>
      <c r="C533" s="296"/>
      <c r="D533" s="296"/>
      <c r="E533" s="296"/>
      <c r="F533" s="296"/>
      <c r="G533" s="296"/>
      <c r="H533" s="296"/>
      <c r="I533" s="296"/>
      <c r="J533" s="296"/>
      <c r="K533" s="296"/>
      <c r="L533" s="296"/>
      <c r="M533" s="296"/>
      <c r="N533" s="296"/>
      <c r="O533" s="296"/>
      <c r="W533" s="326"/>
      <c r="X533" s="326"/>
      <c r="Y533" s="326"/>
      <c r="Z533" s="326"/>
      <c r="AA533" s="348"/>
    </row>
    <row r="534" ht="14.25" customHeight="1" spans="1:27">
      <c r="A534" s="296"/>
      <c r="B534" s="296"/>
      <c r="C534" s="296"/>
      <c r="D534" s="296"/>
      <c r="E534" s="296"/>
      <c r="F534" s="296"/>
      <c r="G534" s="296"/>
      <c r="H534" s="296"/>
      <c r="I534" s="296"/>
      <c r="J534" s="296"/>
      <c r="K534" s="296"/>
      <c r="L534" s="296"/>
      <c r="M534" s="296"/>
      <c r="N534" s="296"/>
      <c r="O534" s="296"/>
      <c r="W534" s="326"/>
      <c r="X534" s="326"/>
      <c r="Y534" s="326"/>
      <c r="Z534" s="326"/>
      <c r="AA534" s="348"/>
    </row>
    <row r="535" ht="14.25" customHeight="1" spans="1:27">
      <c r="A535" s="296"/>
      <c r="B535" s="296"/>
      <c r="C535" s="296"/>
      <c r="D535" s="296"/>
      <c r="E535" s="296"/>
      <c r="F535" s="296"/>
      <c r="G535" s="296"/>
      <c r="H535" s="296"/>
      <c r="I535" s="296"/>
      <c r="J535" s="296"/>
      <c r="K535" s="296"/>
      <c r="L535" s="296"/>
      <c r="M535" s="296"/>
      <c r="N535" s="296"/>
      <c r="O535" s="296"/>
      <c r="W535" s="326"/>
      <c r="X535" s="326"/>
      <c r="Y535" s="326"/>
      <c r="Z535" s="326"/>
      <c r="AA535" s="348"/>
    </row>
    <row r="536" ht="14.25" customHeight="1" spans="1:27">
      <c r="A536" s="296"/>
      <c r="B536" s="296"/>
      <c r="C536" s="296"/>
      <c r="D536" s="296"/>
      <c r="E536" s="296"/>
      <c r="F536" s="296"/>
      <c r="G536" s="296"/>
      <c r="H536" s="296"/>
      <c r="I536" s="296"/>
      <c r="J536" s="296"/>
      <c r="K536" s="296"/>
      <c r="L536" s="296"/>
      <c r="M536" s="296"/>
      <c r="N536" s="296"/>
      <c r="O536" s="296"/>
      <c r="W536" s="326"/>
      <c r="X536" s="326"/>
      <c r="Y536" s="326"/>
      <c r="Z536" s="326"/>
      <c r="AA536" s="348"/>
    </row>
    <row r="537" ht="14.25" customHeight="1" spans="1:27">
      <c r="A537" s="296"/>
      <c r="B537" s="296"/>
      <c r="C537" s="296"/>
      <c r="D537" s="296"/>
      <c r="E537" s="296"/>
      <c r="F537" s="296"/>
      <c r="G537" s="296"/>
      <c r="H537" s="296"/>
      <c r="I537" s="296"/>
      <c r="J537" s="296"/>
      <c r="K537" s="296"/>
      <c r="L537" s="296"/>
      <c r="M537" s="296"/>
      <c r="N537" s="296"/>
      <c r="O537" s="296"/>
      <c r="W537" s="326"/>
      <c r="X537" s="326"/>
      <c r="Y537" s="326"/>
      <c r="Z537" s="326"/>
      <c r="AA537" s="348"/>
    </row>
    <row r="538" ht="14.25" customHeight="1" spans="1:27">
      <c r="A538" s="296"/>
      <c r="B538" s="296"/>
      <c r="C538" s="296"/>
      <c r="D538" s="296"/>
      <c r="E538" s="296"/>
      <c r="F538" s="296"/>
      <c r="G538" s="296"/>
      <c r="H538" s="296"/>
      <c r="I538" s="296"/>
      <c r="J538" s="296"/>
      <c r="K538" s="296"/>
      <c r="L538" s="296"/>
      <c r="M538" s="296"/>
      <c r="N538" s="296"/>
      <c r="O538" s="296"/>
      <c r="W538" s="326"/>
      <c r="X538" s="326"/>
      <c r="Y538" s="326"/>
      <c r="Z538" s="326"/>
      <c r="AA538" s="348"/>
    </row>
    <row r="539" ht="14.25" customHeight="1" spans="1:27">
      <c r="A539" s="296"/>
      <c r="B539" s="296"/>
      <c r="C539" s="296"/>
      <c r="D539" s="296"/>
      <c r="E539" s="296"/>
      <c r="F539" s="296"/>
      <c r="G539" s="296"/>
      <c r="H539" s="296"/>
      <c r="I539" s="296"/>
      <c r="J539" s="296"/>
      <c r="K539" s="296"/>
      <c r="L539" s="296"/>
      <c r="M539" s="296"/>
      <c r="N539" s="296"/>
      <c r="O539" s="296"/>
      <c r="W539" s="326"/>
      <c r="X539" s="326"/>
      <c r="Y539" s="326"/>
      <c r="Z539" s="326"/>
      <c r="AA539" s="348"/>
    </row>
    <row r="540" ht="14.25" customHeight="1" spans="1:27">
      <c r="A540" s="296"/>
      <c r="B540" s="296"/>
      <c r="C540" s="296"/>
      <c r="D540" s="296"/>
      <c r="E540" s="296"/>
      <c r="F540" s="296"/>
      <c r="G540" s="296"/>
      <c r="H540" s="296"/>
      <c r="I540" s="296"/>
      <c r="J540" s="296"/>
      <c r="K540" s="296"/>
      <c r="L540" s="296"/>
      <c r="M540" s="296"/>
      <c r="N540" s="296"/>
      <c r="O540" s="296"/>
      <c r="W540" s="326"/>
      <c r="X540" s="326"/>
      <c r="Y540" s="326"/>
      <c r="Z540" s="326"/>
      <c r="AA540" s="348"/>
    </row>
    <row r="541" ht="14.25" customHeight="1" spans="1:27">
      <c r="A541" s="296"/>
      <c r="B541" s="296"/>
      <c r="C541" s="296"/>
      <c r="D541" s="296"/>
      <c r="E541" s="296"/>
      <c r="F541" s="296"/>
      <c r="G541" s="296"/>
      <c r="H541" s="296"/>
      <c r="I541" s="296"/>
      <c r="J541" s="296"/>
      <c r="K541" s="296"/>
      <c r="L541" s="296"/>
      <c r="M541" s="296"/>
      <c r="N541" s="296"/>
      <c r="O541" s="296"/>
      <c r="W541" s="326"/>
      <c r="X541" s="326"/>
      <c r="Y541" s="326"/>
      <c r="Z541" s="326"/>
      <c r="AA541" s="348"/>
    </row>
    <row r="542" ht="14.25" customHeight="1" spans="1:27">
      <c r="A542" s="296"/>
      <c r="B542" s="296"/>
      <c r="C542" s="296"/>
      <c r="D542" s="296"/>
      <c r="E542" s="296"/>
      <c r="F542" s="296"/>
      <c r="G542" s="296"/>
      <c r="H542" s="296"/>
      <c r="I542" s="296"/>
      <c r="J542" s="296"/>
      <c r="K542" s="296"/>
      <c r="L542" s="296"/>
      <c r="M542" s="296"/>
      <c r="N542" s="296"/>
      <c r="O542" s="296"/>
      <c r="W542" s="326"/>
      <c r="X542" s="326"/>
      <c r="Y542" s="326"/>
      <c r="Z542" s="326"/>
      <c r="AA542" s="348"/>
    </row>
    <row r="543" ht="14.25" customHeight="1" spans="1:27">
      <c r="A543" s="296"/>
      <c r="B543" s="296"/>
      <c r="C543" s="296"/>
      <c r="D543" s="296"/>
      <c r="E543" s="296"/>
      <c r="F543" s="296"/>
      <c r="G543" s="296"/>
      <c r="H543" s="296"/>
      <c r="I543" s="296"/>
      <c r="J543" s="296"/>
      <c r="K543" s="296"/>
      <c r="L543" s="296"/>
      <c r="M543" s="296"/>
      <c r="N543" s="296"/>
      <c r="O543" s="296"/>
      <c r="W543" s="326"/>
      <c r="X543" s="326"/>
      <c r="Y543" s="326"/>
      <c r="Z543" s="326"/>
      <c r="AA543" s="348"/>
    </row>
    <row r="544" ht="14.25" customHeight="1" spans="1:27">
      <c r="A544" s="296"/>
      <c r="B544" s="296"/>
      <c r="C544" s="296"/>
      <c r="D544" s="296"/>
      <c r="E544" s="296"/>
      <c r="F544" s="296"/>
      <c r="G544" s="296"/>
      <c r="H544" s="296"/>
      <c r="I544" s="296"/>
      <c r="J544" s="296"/>
      <c r="K544" s="296"/>
      <c r="L544" s="296"/>
      <c r="M544" s="296"/>
      <c r="N544" s="296"/>
      <c r="O544" s="296"/>
      <c r="W544" s="326"/>
      <c r="X544" s="326"/>
      <c r="Y544" s="326"/>
      <c r="Z544" s="326"/>
      <c r="AA544" s="348"/>
    </row>
    <row r="545" ht="14.25" customHeight="1" spans="1:27">
      <c r="A545" s="296"/>
      <c r="B545" s="296"/>
      <c r="C545" s="296"/>
      <c r="D545" s="296"/>
      <c r="E545" s="296"/>
      <c r="F545" s="296"/>
      <c r="G545" s="296"/>
      <c r="H545" s="296"/>
      <c r="I545" s="296"/>
      <c r="J545" s="296"/>
      <c r="K545" s="296"/>
      <c r="L545" s="296"/>
      <c r="M545" s="296"/>
      <c r="N545" s="296"/>
      <c r="O545" s="296"/>
      <c r="W545" s="326"/>
      <c r="X545" s="326"/>
      <c r="Y545" s="326"/>
      <c r="Z545" s="326"/>
      <c r="AA545" s="348"/>
    </row>
    <row r="546" ht="14.25" customHeight="1" spans="1:27">
      <c r="A546" s="296"/>
      <c r="B546" s="296"/>
      <c r="C546" s="296"/>
      <c r="D546" s="296"/>
      <c r="E546" s="296"/>
      <c r="F546" s="296"/>
      <c r="G546" s="296"/>
      <c r="H546" s="296"/>
      <c r="I546" s="296"/>
      <c r="J546" s="296"/>
      <c r="K546" s="296"/>
      <c r="L546" s="296"/>
      <c r="M546" s="296"/>
      <c r="N546" s="296"/>
      <c r="O546" s="296"/>
      <c r="W546" s="326"/>
      <c r="X546" s="326"/>
      <c r="Y546" s="326"/>
      <c r="Z546" s="326"/>
      <c r="AA546" s="348"/>
    </row>
    <row r="547" ht="14.25" customHeight="1" spans="1:27">
      <c r="A547" s="296"/>
      <c r="B547" s="296"/>
      <c r="C547" s="296"/>
      <c r="D547" s="296"/>
      <c r="E547" s="296"/>
      <c r="F547" s="296"/>
      <c r="G547" s="296"/>
      <c r="H547" s="296"/>
      <c r="I547" s="296"/>
      <c r="J547" s="296"/>
      <c r="K547" s="296"/>
      <c r="L547" s="296"/>
      <c r="M547" s="296"/>
      <c r="N547" s="296"/>
      <c r="O547" s="296"/>
      <c r="W547" s="326"/>
      <c r="X547" s="326"/>
      <c r="Y547" s="326"/>
      <c r="Z547" s="326"/>
      <c r="AA547" s="348"/>
    </row>
    <row r="548" ht="14.25" customHeight="1" spans="1:27">
      <c r="A548" s="296"/>
      <c r="B548" s="296"/>
      <c r="C548" s="296"/>
      <c r="D548" s="296"/>
      <c r="E548" s="296"/>
      <c r="F548" s="296"/>
      <c r="G548" s="296"/>
      <c r="H548" s="296"/>
      <c r="I548" s="296"/>
      <c r="J548" s="296"/>
      <c r="K548" s="296"/>
      <c r="L548" s="296"/>
      <c r="M548" s="296"/>
      <c r="N548" s="296"/>
      <c r="O548" s="296"/>
      <c r="W548" s="326"/>
      <c r="X548" s="326"/>
      <c r="Y548" s="326"/>
      <c r="Z548" s="326"/>
      <c r="AA548" s="348"/>
    </row>
    <row r="549" ht="14.25" customHeight="1" spans="1:27">
      <c r="A549" s="296"/>
      <c r="B549" s="296"/>
      <c r="C549" s="296"/>
      <c r="D549" s="296"/>
      <c r="E549" s="296"/>
      <c r="F549" s="296"/>
      <c r="G549" s="296"/>
      <c r="H549" s="296"/>
      <c r="I549" s="296"/>
      <c r="J549" s="296"/>
      <c r="K549" s="296"/>
      <c r="L549" s="296"/>
      <c r="M549" s="296"/>
      <c r="N549" s="296"/>
      <c r="O549" s="296"/>
      <c r="W549" s="326"/>
      <c r="X549" s="326"/>
      <c r="Y549" s="326"/>
      <c r="Z549" s="326"/>
      <c r="AA549" s="348"/>
    </row>
    <row r="550" ht="14.25" customHeight="1" spans="1:27">
      <c r="A550" s="296"/>
      <c r="B550" s="296"/>
      <c r="C550" s="296"/>
      <c r="D550" s="296"/>
      <c r="E550" s="296"/>
      <c r="F550" s="296"/>
      <c r="G550" s="296"/>
      <c r="H550" s="296"/>
      <c r="I550" s="296"/>
      <c r="J550" s="296"/>
      <c r="K550" s="296"/>
      <c r="L550" s="296"/>
      <c r="M550" s="296"/>
      <c r="N550" s="296"/>
      <c r="O550" s="296"/>
      <c r="W550" s="326"/>
      <c r="X550" s="326"/>
      <c r="Y550" s="326"/>
      <c r="Z550" s="326"/>
      <c r="AA550" s="348"/>
    </row>
    <row r="551" ht="14.25" customHeight="1" spans="1:27">
      <c r="A551" s="296"/>
      <c r="B551" s="296"/>
      <c r="C551" s="296"/>
      <c r="D551" s="296"/>
      <c r="E551" s="296"/>
      <c r="F551" s="296"/>
      <c r="G551" s="296"/>
      <c r="H551" s="296"/>
      <c r="I551" s="296"/>
      <c r="J551" s="296"/>
      <c r="K551" s="296"/>
      <c r="L551" s="296"/>
      <c r="M551" s="296"/>
      <c r="N551" s="296"/>
      <c r="O551" s="296"/>
      <c r="W551" s="326"/>
      <c r="X551" s="326"/>
      <c r="Y551" s="326"/>
      <c r="Z551" s="326"/>
      <c r="AA551" s="348"/>
    </row>
    <row r="552" ht="14.25" customHeight="1" spans="1:27">
      <c r="A552" s="296"/>
      <c r="B552" s="296"/>
      <c r="C552" s="296"/>
      <c r="D552" s="296"/>
      <c r="E552" s="296"/>
      <c r="F552" s="296"/>
      <c r="G552" s="296"/>
      <c r="H552" s="296"/>
      <c r="I552" s="296"/>
      <c r="J552" s="296"/>
      <c r="K552" s="296"/>
      <c r="L552" s="296"/>
      <c r="M552" s="296"/>
      <c r="N552" s="296"/>
      <c r="O552" s="296"/>
      <c r="W552" s="326"/>
      <c r="X552" s="326"/>
      <c r="Y552" s="326"/>
      <c r="Z552" s="326"/>
      <c r="AA552" s="348"/>
    </row>
    <row r="553" ht="14.25" customHeight="1" spans="1:27">
      <c r="A553" s="296"/>
      <c r="B553" s="296"/>
      <c r="C553" s="296"/>
      <c r="D553" s="296"/>
      <c r="E553" s="296"/>
      <c r="F553" s="296"/>
      <c r="G553" s="296"/>
      <c r="H553" s="296"/>
      <c r="I553" s="296"/>
      <c r="J553" s="296"/>
      <c r="K553" s="296"/>
      <c r="L553" s="296"/>
      <c r="M553" s="296"/>
      <c r="N553" s="296"/>
      <c r="O553" s="296"/>
      <c r="W553" s="326"/>
      <c r="X553" s="326"/>
      <c r="Y553" s="326"/>
      <c r="Z553" s="326"/>
      <c r="AA553" s="348"/>
    </row>
    <row r="554" ht="14.25" customHeight="1" spans="1:27">
      <c r="A554" s="296"/>
      <c r="B554" s="296"/>
      <c r="C554" s="296"/>
      <c r="D554" s="296"/>
      <c r="E554" s="296"/>
      <c r="F554" s="296"/>
      <c r="G554" s="296"/>
      <c r="H554" s="296"/>
      <c r="I554" s="296"/>
      <c r="J554" s="296"/>
      <c r="K554" s="296"/>
      <c r="L554" s="296"/>
      <c r="M554" s="296"/>
      <c r="N554" s="296"/>
      <c r="O554" s="296"/>
      <c r="W554" s="326"/>
      <c r="X554" s="326"/>
      <c r="Y554" s="326"/>
      <c r="Z554" s="326"/>
      <c r="AA554" s="348"/>
    </row>
    <row r="555" ht="14.25" customHeight="1" spans="1:27">
      <c r="A555" s="296"/>
      <c r="B555" s="296"/>
      <c r="C555" s="296"/>
      <c r="D555" s="296"/>
      <c r="E555" s="296"/>
      <c r="F555" s="296"/>
      <c r="G555" s="296"/>
      <c r="H555" s="296"/>
      <c r="I555" s="296"/>
      <c r="J555" s="296"/>
      <c r="K555" s="296"/>
      <c r="L555" s="296"/>
      <c r="M555" s="296"/>
      <c r="N555" s="296"/>
      <c r="O555" s="296"/>
      <c r="W555" s="326"/>
      <c r="X555" s="326"/>
      <c r="Y555" s="326"/>
      <c r="Z555" s="326"/>
      <c r="AA555" s="348"/>
    </row>
    <row r="556" ht="14.25" customHeight="1" spans="1:27">
      <c r="A556" s="296"/>
      <c r="B556" s="296"/>
      <c r="C556" s="296"/>
      <c r="D556" s="296"/>
      <c r="E556" s="296"/>
      <c r="F556" s="296"/>
      <c r="G556" s="296"/>
      <c r="H556" s="296"/>
      <c r="I556" s="296"/>
      <c r="J556" s="296"/>
      <c r="K556" s="296"/>
      <c r="L556" s="296"/>
      <c r="M556" s="296"/>
      <c r="N556" s="296"/>
      <c r="O556" s="296"/>
      <c r="W556" s="326"/>
      <c r="X556" s="326"/>
      <c r="Y556" s="326"/>
      <c r="Z556" s="326"/>
      <c r="AA556" s="348"/>
    </row>
    <row r="557" ht="14.25" customHeight="1" spans="1:27">
      <c r="A557" s="296"/>
      <c r="B557" s="296"/>
      <c r="C557" s="296"/>
      <c r="D557" s="296"/>
      <c r="E557" s="296"/>
      <c r="F557" s="296"/>
      <c r="G557" s="296"/>
      <c r="H557" s="296"/>
      <c r="I557" s="296"/>
      <c r="J557" s="296"/>
      <c r="K557" s="296"/>
      <c r="L557" s="296"/>
      <c r="M557" s="296"/>
      <c r="N557" s="296"/>
      <c r="O557" s="296"/>
      <c r="W557" s="326"/>
      <c r="X557" s="326"/>
      <c r="Y557" s="326"/>
      <c r="Z557" s="326"/>
      <c r="AA557" s="348"/>
    </row>
    <row r="558" ht="14.25" customHeight="1" spans="1:27">
      <c r="A558" s="296"/>
      <c r="B558" s="296"/>
      <c r="C558" s="296"/>
      <c r="D558" s="296"/>
      <c r="E558" s="296"/>
      <c r="F558" s="296"/>
      <c r="G558" s="296"/>
      <c r="H558" s="296"/>
      <c r="I558" s="296"/>
      <c r="J558" s="296"/>
      <c r="K558" s="296"/>
      <c r="L558" s="296"/>
      <c r="M558" s="296"/>
      <c r="N558" s="296"/>
      <c r="O558" s="296"/>
      <c r="W558" s="326"/>
      <c r="X558" s="326"/>
      <c r="Y558" s="326"/>
      <c r="Z558" s="326"/>
      <c r="AA558" s="348"/>
    </row>
    <row r="559" ht="14.25" customHeight="1" spans="1:27">
      <c r="A559" s="296"/>
      <c r="B559" s="296"/>
      <c r="C559" s="296"/>
      <c r="D559" s="296"/>
      <c r="E559" s="296"/>
      <c r="F559" s="296"/>
      <c r="G559" s="296"/>
      <c r="H559" s="296"/>
      <c r="I559" s="296"/>
      <c r="J559" s="296"/>
      <c r="K559" s="296"/>
      <c r="L559" s="296"/>
      <c r="M559" s="296"/>
      <c r="N559" s="296"/>
      <c r="O559" s="296"/>
      <c r="W559" s="326"/>
      <c r="X559" s="326"/>
      <c r="Y559" s="326"/>
      <c r="Z559" s="326"/>
      <c r="AA559" s="348"/>
    </row>
    <row r="560" ht="14.25" customHeight="1" spans="1:27">
      <c r="A560" s="296"/>
      <c r="B560" s="296"/>
      <c r="C560" s="296"/>
      <c r="D560" s="296"/>
      <c r="E560" s="296"/>
      <c r="F560" s="296"/>
      <c r="G560" s="296"/>
      <c r="H560" s="296"/>
      <c r="I560" s="296"/>
      <c r="J560" s="296"/>
      <c r="K560" s="296"/>
      <c r="L560" s="296"/>
      <c r="M560" s="296"/>
      <c r="N560" s="296"/>
      <c r="O560" s="296"/>
      <c r="W560" s="326"/>
      <c r="X560" s="326"/>
      <c r="Y560" s="326"/>
      <c r="Z560" s="326"/>
      <c r="AA560" s="348"/>
    </row>
    <row r="561" ht="14.25" customHeight="1" spans="1:27">
      <c r="A561" s="296"/>
      <c r="B561" s="296"/>
      <c r="C561" s="296"/>
      <c r="D561" s="296"/>
      <c r="E561" s="296"/>
      <c r="F561" s="296"/>
      <c r="G561" s="296"/>
      <c r="H561" s="296"/>
      <c r="I561" s="296"/>
      <c r="J561" s="296"/>
      <c r="K561" s="296"/>
      <c r="L561" s="296"/>
      <c r="M561" s="296"/>
      <c r="N561" s="296"/>
      <c r="O561" s="296"/>
      <c r="W561" s="326"/>
      <c r="X561" s="326"/>
      <c r="Y561" s="326"/>
      <c r="Z561" s="326"/>
      <c r="AA561" s="348"/>
    </row>
    <row r="562" ht="14.25" customHeight="1" spans="1:27">
      <c r="A562" s="296"/>
      <c r="B562" s="296"/>
      <c r="C562" s="296"/>
      <c r="D562" s="296"/>
      <c r="E562" s="296"/>
      <c r="F562" s="296"/>
      <c r="G562" s="296"/>
      <c r="H562" s="296"/>
      <c r="I562" s="296"/>
      <c r="J562" s="296"/>
      <c r="K562" s="296"/>
      <c r="L562" s="296"/>
      <c r="M562" s="296"/>
      <c r="N562" s="296"/>
      <c r="O562" s="296"/>
      <c r="W562" s="326"/>
      <c r="X562" s="326"/>
      <c r="Y562" s="326"/>
      <c r="Z562" s="326"/>
      <c r="AA562" s="348"/>
    </row>
    <row r="563" ht="14.25" customHeight="1" spans="1:27">
      <c r="A563" s="296"/>
      <c r="B563" s="296"/>
      <c r="C563" s="296"/>
      <c r="D563" s="296"/>
      <c r="E563" s="296"/>
      <c r="F563" s="296"/>
      <c r="G563" s="296"/>
      <c r="H563" s="296"/>
      <c r="I563" s="296"/>
      <c r="J563" s="296"/>
      <c r="K563" s="296"/>
      <c r="L563" s="296"/>
      <c r="M563" s="296"/>
      <c r="N563" s="296"/>
      <c r="O563" s="296"/>
      <c r="W563" s="326"/>
      <c r="X563" s="326"/>
      <c r="Y563" s="326"/>
      <c r="Z563" s="326"/>
      <c r="AA563" s="348"/>
    </row>
    <row r="564" ht="14.25" customHeight="1" spans="1:27">
      <c r="A564" s="296"/>
      <c r="B564" s="296"/>
      <c r="C564" s="296"/>
      <c r="D564" s="296"/>
      <c r="E564" s="296"/>
      <c r="F564" s="296"/>
      <c r="G564" s="296"/>
      <c r="H564" s="296"/>
      <c r="I564" s="296"/>
      <c r="J564" s="296"/>
      <c r="K564" s="296"/>
      <c r="L564" s="296"/>
      <c r="M564" s="296"/>
      <c r="N564" s="296"/>
      <c r="O564" s="296"/>
      <c r="W564" s="326"/>
      <c r="X564" s="326"/>
      <c r="Y564" s="326"/>
      <c r="Z564" s="326"/>
      <c r="AA564" s="348"/>
    </row>
    <row r="565" ht="14.25" customHeight="1" spans="1:27">
      <c r="A565" s="296"/>
      <c r="B565" s="296"/>
      <c r="C565" s="296"/>
      <c r="D565" s="296"/>
      <c r="E565" s="296"/>
      <c r="F565" s="296"/>
      <c r="G565" s="296"/>
      <c r="H565" s="296"/>
      <c r="I565" s="296"/>
      <c r="J565" s="296"/>
      <c r="K565" s="296"/>
      <c r="L565" s="296"/>
      <c r="M565" s="296"/>
      <c r="N565" s="296"/>
      <c r="O565" s="296"/>
      <c r="W565" s="326"/>
      <c r="X565" s="326"/>
      <c r="Y565" s="326"/>
      <c r="Z565" s="326"/>
      <c r="AA565" s="348"/>
    </row>
    <row r="566" ht="14.25" customHeight="1" spans="1:27">
      <c r="A566" s="296"/>
      <c r="B566" s="296"/>
      <c r="C566" s="296"/>
      <c r="D566" s="296"/>
      <c r="E566" s="296"/>
      <c r="F566" s="296"/>
      <c r="G566" s="296"/>
      <c r="H566" s="296"/>
      <c r="I566" s="296"/>
      <c r="J566" s="296"/>
      <c r="K566" s="296"/>
      <c r="L566" s="296"/>
      <c r="M566" s="296"/>
      <c r="N566" s="296"/>
      <c r="O566" s="296"/>
      <c r="W566" s="326"/>
      <c r="X566" s="326"/>
      <c r="Y566" s="326"/>
      <c r="Z566" s="326"/>
      <c r="AA566" s="348"/>
    </row>
    <row r="567" ht="14.25" customHeight="1" spans="1:27">
      <c r="A567" s="296"/>
      <c r="B567" s="296"/>
      <c r="C567" s="296"/>
      <c r="D567" s="296"/>
      <c r="E567" s="296"/>
      <c r="F567" s="296"/>
      <c r="G567" s="296"/>
      <c r="H567" s="296"/>
      <c r="I567" s="296"/>
      <c r="J567" s="296"/>
      <c r="K567" s="296"/>
      <c r="L567" s="296"/>
      <c r="M567" s="296"/>
      <c r="N567" s="296"/>
      <c r="O567" s="296"/>
      <c r="W567" s="326"/>
      <c r="X567" s="326"/>
      <c r="Y567" s="326"/>
      <c r="Z567" s="326"/>
      <c r="AA567" s="348"/>
    </row>
    <row r="568" ht="14.25" customHeight="1" spans="1:27">
      <c r="A568" s="296"/>
      <c r="B568" s="296"/>
      <c r="C568" s="296"/>
      <c r="D568" s="296"/>
      <c r="E568" s="296"/>
      <c r="F568" s="296"/>
      <c r="G568" s="296"/>
      <c r="H568" s="296"/>
      <c r="I568" s="296"/>
      <c r="J568" s="296"/>
      <c r="K568" s="296"/>
      <c r="L568" s="296"/>
      <c r="M568" s="296"/>
      <c r="N568" s="296"/>
      <c r="O568" s="296"/>
      <c r="W568" s="326"/>
      <c r="X568" s="326"/>
      <c r="Y568" s="326"/>
      <c r="Z568" s="326"/>
      <c r="AA568" s="348"/>
    </row>
    <row r="569" ht="14.25" customHeight="1" spans="1:27">
      <c r="A569" s="296"/>
      <c r="B569" s="296"/>
      <c r="C569" s="296"/>
      <c r="D569" s="296"/>
      <c r="E569" s="296"/>
      <c r="F569" s="296"/>
      <c r="G569" s="296"/>
      <c r="H569" s="296"/>
      <c r="I569" s="296"/>
      <c r="J569" s="296"/>
      <c r="K569" s="296"/>
      <c r="L569" s="296"/>
      <c r="M569" s="296"/>
      <c r="N569" s="296"/>
      <c r="O569" s="296"/>
      <c r="W569" s="326"/>
      <c r="X569" s="326"/>
      <c r="Y569" s="326"/>
      <c r="Z569" s="326"/>
      <c r="AA569" s="348"/>
    </row>
    <row r="570" ht="14.25" customHeight="1" spans="1:27">
      <c r="A570" s="296"/>
      <c r="B570" s="296"/>
      <c r="C570" s="296"/>
      <c r="D570" s="296"/>
      <c r="E570" s="296"/>
      <c r="F570" s="296"/>
      <c r="G570" s="296"/>
      <c r="H570" s="296"/>
      <c r="I570" s="296"/>
      <c r="J570" s="296"/>
      <c r="K570" s="296"/>
      <c r="L570" s="296"/>
      <c r="M570" s="296"/>
      <c r="N570" s="296"/>
      <c r="O570" s="296"/>
      <c r="W570" s="326"/>
      <c r="X570" s="326"/>
      <c r="Y570" s="326"/>
      <c r="Z570" s="326"/>
      <c r="AA570" s="348"/>
    </row>
    <row r="571" ht="14.25" customHeight="1" spans="1:27">
      <c r="A571" s="296"/>
      <c r="B571" s="296"/>
      <c r="C571" s="296"/>
      <c r="D571" s="296"/>
      <c r="E571" s="296"/>
      <c r="F571" s="296"/>
      <c r="G571" s="296"/>
      <c r="H571" s="296"/>
      <c r="I571" s="296"/>
      <c r="J571" s="296"/>
      <c r="K571" s="296"/>
      <c r="L571" s="296"/>
      <c r="M571" s="296"/>
      <c r="N571" s="296"/>
      <c r="O571" s="296"/>
      <c r="W571" s="326"/>
      <c r="X571" s="326"/>
      <c r="Y571" s="326"/>
      <c r="Z571" s="326"/>
      <c r="AA571" s="348"/>
    </row>
    <row r="572" ht="14.25" customHeight="1" spans="1:27">
      <c r="A572" s="296"/>
      <c r="B572" s="296"/>
      <c r="C572" s="296"/>
      <c r="D572" s="296"/>
      <c r="E572" s="296"/>
      <c r="F572" s="296"/>
      <c r="G572" s="296"/>
      <c r="H572" s="296"/>
      <c r="I572" s="296"/>
      <c r="J572" s="296"/>
      <c r="K572" s="296"/>
      <c r="L572" s="296"/>
      <c r="M572" s="296"/>
      <c r="N572" s="296"/>
      <c r="O572" s="296"/>
      <c r="W572" s="326"/>
      <c r="X572" s="326"/>
      <c r="Y572" s="326"/>
      <c r="Z572" s="326"/>
      <c r="AA572" s="348"/>
    </row>
    <row r="573" ht="14.25" customHeight="1" spans="1:27">
      <c r="A573" s="296"/>
      <c r="B573" s="296"/>
      <c r="C573" s="296"/>
      <c r="D573" s="296"/>
      <c r="E573" s="296"/>
      <c r="F573" s="296"/>
      <c r="G573" s="296"/>
      <c r="H573" s="296"/>
      <c r="I573" s="296"/>
      <c r="J573" s="296"/>
      <c r="K573" s="296"/>
      <c r="L573" s="296"/>
      <c r="M573" s="296"/>
      <c r="N573" s="296"/>
      <c r="O573" s="296"/>
      <c r="W573" s="326"/>
      <c r="X573" s="326"/>
      <c r="Y573" s="326"/>
      <c r="Z573" s="326"/>
      <c r="AA573" s="348"/>
    </row>
    <row r="574" ht="14.25" customHeight="1" spans="1:27">
      <c r="A574" s="296"/>
      <c r="B574" s="296"/>
      <c r="C574" s="296"/>
      <c r="D574" s="296"/>
      <c r="E574" s="296"/>
      <c r="F574" s="296"/>
      <c r="G574" s="296"/>
      <c r="H574" s="296"/>
      <c r="I574" s="296"/>
      <c r="J574" s="296"/>
      <c r="K574" s="296"/>
      <c r="L574" s="296"/>
      <c r="M574" s="296"/>
      <c r="N574" s="296"/>
      <c r="O574" s="296"/>
      <c r="W574" s="326"/>
      <c r="X574" s="326"/>
      <c r="Y574" s="326"/>
      <c r="Z574" s="326"/>
      <c r="AA574" s="348"/>
    </row>
    <row r="575" ht="14.25" customHeight="1" spans="1:27">
      <c r="A575" s="296"/>
      <c r="B575" s="296"/>
      <c r="C575" s="296"/>
      <c r="D575" s="296"/>
      <c r="E575" s="296"/>
      <c r="F575" s="296"/>
      <c r="G575" s="296"/>
      <c r="H575" s="296"/>
      <c r="I575" s="296"/>
      <c r="J575" s="296"/>
      <c r="K575" s="296"/>
      <c r="L575" s="296"/>
      <c r="M575" s="296"/>
      <c r="N575" s="296"/>
      <c r="O575" s="296"/>
      <c r="W575" s="326"/>
      <c r="X575" s="326"/>
      <c r="Y575" s="326"/>
      <c r="Z575" s="326"/>
      <c r="AA575" s="348"/>
    </row>
    <row r="576" ht="14.25" customHeight="1" spans="1:27">
      <c r="A576" s="296"/>
      <c r="B576" s="296"/>
      <c r="C576" s="296"/>
      <c r="D576" s="296"/>
      <c r="E576" s="296"/>
      <c r="F576" s="296"/>
      <c r="G576" s="296"/>
      <c r="H576" s="296"/>
      <c r="I576" s="296"/>
      <c r="J576" s="296"/>
      <c r="K576" s="296"/>
      <c r="L576" s="296"/>
      <c r="M576" s="296"/>
      <c r="N576" s="296"/>
      <c r="O576" s="296"/>
      <c r="W576" s="326"/>
      <c r="X576" s="326"/>
      <c r="Y576" s="326"/>
      <c r="Z576" s="326"/>
      <c r="AA576" s="348"/>
    </row>
    <row r="577" ht="14.25" customHeight="1" spans="1:27">
      <c r="A577" s="296"/>
      <c r="B577" s="296"/>
      <c r="C577" s="296"/>
      <c r="D577" s="296"/>
      <c r="E577" s="296"/>
      <c r="F577" s="296"/>
      <c r="G577" s="296"/>
      <c r="H577" s="296"/>
      <c r="I577" s="296"/>
      <c r="J577" s="296"/>
      <c r="K577" s="296"/>
      <c r="L577" s="296"/>
      <c r="M577" s="296"/>
      <c r="N577" s="296"/>
      <c r="O577" s="296"/>
      <c r="W577" s="326"/>
      <c r="X577" s="326"/>
      <c r="Y577" s="326"/>
      <c r="Z577" s="326"/>
      <c r="AA577" s="348"/>
    </row>
    <row r="578" ht="14.25" customHeight="1" spans="1:27">
      <c r="A578" s="296"/>
      <c r="B578" s="296"/>
      <c r="C578" s="296"/>
      <c r="D578" s="296"/>
      <c r="E578" s="296"/>
      <c r="F578" s="296"/>
      <c r="G578" s="296"/>
      <c r="H578" s="296"/>
      <c r="I578" s="296"/>
      <c r="J578" s="296"/>
      <c r="K578" s="296"/>
      <c r="L578" s="296"/>
      <c r="M578" s="296"/>
      <c r="N578" s="296"/>
      <c r="O578" s="296"/>
      <c r="W578" s="326"/>
      <c r="X578" s="326"/>
      <c r="Y578" s="326"/>
      <c r="Z578" s="326"/>
      <c r="AA578" s="348"/>
    </row>
    <row r="579" ht="14.25" customHeight="1" spans="1:27">
      <c r="A579" s="296"/>
      <c r="B579" s="296"/>
      <c r="C579" s="296"/>
      <c r="D579" s="296"/>
      <c r="E579" s="296"/>
      <c r="F579" s="296"/>
      <c r="G579" s="296"/>
      <c r="H579" s="296"/>
      <c r="I579" s="296"/>
      <c r="J579" s="296"/>
      <c r="K579" s="296"/>
      <c r="L579" s="296"/>
      <c r="M579" s="296"/>
      <c r="N579" s="296"/>
      <c r="O579" s="296"/>
      <c r="W579" s="326"/>
      <c r="X579" s="326"/>
      <c r="Y579" s="326"/>
      <c r="Z579" s="326"/>
      <c r="AA579" s="348"/>
    </row>
    <row r="580" ht="14.25" customHeight="1" spans="1:27">
      <c r="A580" s="296"/>
      <c r="B580" s="296"/>
      <c r="C580" s="296"/>
      <c r="D580" s="296"/>
      <c r="E580" s="296"/>
      <c r="F580" s="296"/>
      <c r="G580" s="296"/>
      <c r="H580" s="296"/>
      <c r="I580" s="296"/>
      <c r="J580" s="296"/>
      <c r="K580" s="296"/>
      <c r="L580" s="296"/>
      <c r="M580" s="296"/>
      <c r="N580" s="296"/>
      <c r="O580" s="296"/>
      <c r="W580" s="326"/>
      <c r="X580" s="326"/>
      <c r="Y580" s="326"/>
      <c r="Z580" s="326"/>
      <c r="AA580" s="348"/>
    </row>
    <row r="581" ht="14.25" customHeight="1" spans="1:27">
      <c r="A581" s="296"/>
      <c r="B581" s="296"/>
      <c r="C581" s="296"/>
      <c r="D581" s="296"/>
      <c r="E581" s="296"/>
      <c r="F581" s="296"/>
      <c r="G581" s="296"/>
      <c r="H581" s="296"/>
      <c r="I581" s="296"/>
      <c r="J581" s="296"/>
      <c r="K581" s="296"/>
      <c r="L581" s="296"/>
      <c r="M581" s="296"/>
      <c r="N581" s="296"/>
      <c r="O581" s="296"/>
      <c r="W581" s="326"/>
      <c r="X581" s="326"/>
      <c r="Y581" s="326"/>
      <c r="Z581" s="326"/>
      <c r="AA581" s="348"/>
    </row>
    <row r="582" ht="14.25" customHeight="1" spans="1:27">
      <c r="A582" s="296"/>
      <c r="B582" s="296"/>
      <c r="C582" s="296"/>
      <c r="D582" s="296"/>
      <c r="E582" s="296"/>
      <c r="F582" s="296"/>
      <c r="G582" s="296"/>
      <c r="H582" s="296"/>
      <c r="I582" s="296"/>
      <c r="J582" s="296"/>
      <c r="K582" s="296"/>
      <c r="L582" s="296"/>
      <c r="M582" s="296"/>
      <c r="N582" s="296"/>
      <c r="O582" s="296"/>
      <c r="W582" s="326"/>
      <c r="X582" s="326"/>
      <c r="Y582" s="326"/>
      <c r="Z582" s="326"/>
      <c r="AA582" s="348"/>
    </row>
    <row r="583" ht="14.25" customHeight="1" spans="1:27">
      <c r="A583" s="296"/>
      <c r="B583" s="296"/>
      <c r="C583" s="296"/>
      <c r="D583" s="296"/>
      <c r="E583" s="296"/>
      <c r="F583" s="296"/>
      <c r="G583" s="296"/>
      <c r="H583" s="296"/>
      <c r="I583" s="296"/>
      <c r="J583" s="296"/>
      <c r="K583" s="296"/>
      <c r="L583" s="296"/>
      <c r="M583" s="296"/>
      <c r="N583" s="296"/>
      <c r="O583" s="296"/>
      <c r="W583" s="326"/>
      <c r="X583" s="326"/>
      <c r="Y583" s="326"/>
      <c r="Z583" s="326"/>
      <c r="AA583" s="348"/>
    </row>
    <row r="584" ht="14.25" customHeight="1" spans="1:27">
      <c r="A584" s="296"/>
      <c r="B584" s="296"/>
      <c r="C584" s="296"/>
      <c r="D584" s="296"/>
      <c r="E584" s="296"/>
      <c r="F584" s="296"/>
      <c r="G584" s="296"/>
      <c r="H584" s="296"/>
      <c r="I584" s="296"/>
      <c r="J584" s="296"/>
      <c r="K584" s="296"/>
      <c r="L584" s="296"/>
      <c r="M584" s="296"/>
      <c r="N584" s="296"/>
      <c r="O584" s="296"/>
      <c r="W584" s="326"/>
      <c r="X584" s="326"/>
      <c r="Y584" s="326"/>
      <c r="Z584" s="326"/>
      <c r="AA584" s="348"/>
    </row>
    <row r="585" ht="14.25" customHeight="1" spans="1:27">
      <c r="A585" s="296"/>
      <c r="B585" s="296"/>
      <c r="C585" s="296"/>
      <c r="D585" s="296"/>
      <c r="E585" s="296"/>
      <c r="F585" s="296"/>
      <c r="G585" s="296"/>
      <c r="H585" s="296"/>
      <c r="I585" s="296"/>
      <c r="J585" s="296"/>
      <c r="K585" s="296"/>
      <c r="L585" s="296"/>
      <c r="M585" s="296"/>
      <c r="N585" s="296"/>
      <c r="O585" s="296"/>
      <c r="W585" s="326"/>
      <c r="X585" s="326"/>
      <c r="Y585" s="326"/>
      <c r="Z585" s="326"/>
      <c r="AA585" s="348"/>
    </row>
    <row r="586" ht="14.25" customHeight="1" spans="1:27">
      <c r="A586" s="296"/>
      <c r="B586" s="296"/>
      <c r="C586" s="296"/>
      <c r="D586" s="296"/>
      <c r="E586" s="296"/>
      <c r="F586" s="296"/>
      <c r="G586" s="296"/>
      <c r="H586" s="296"/>
      <c r="I586" s="296"/>
      <c r="J586" s="296"/>
      <c r="K586" s="296"/>
      <c r="L586" s="296"/>
      <c r="M586" s="296"/>
      <c r="N586" s="296"/>
      <c r="O586" s="296"/>
      <c r="W586" s="326"/>
      <c r="X586" s="326"/>
      <c r="Y586" s="326"/>
      <c r="Z586" s="326"/>
      <c r="AA586" s="348"/>
    </row>
    <row r="587" ht="14.25" customHeight="1" spans="1:27">
      <c r="A587" s="296"/>
      <c r="B587" s="296"/>
      <c r="C587" s="296"/>
      <c r="D587" s="296"/>
      <c r="E587" s="296"/>
      <c r="F587" s="296"/>
      <c r="G587" s="296"/>
      <c r="H587" s="296"/>
      <c r="I587" s="296"/>
      <c r="J587" s="296"/>
      <c r="K587" s="296"/>
      <c r="L587" s="296"/>
      <c r="M587" s="296"/>
      <c r="N587" s="296"/>
      <c r="O587" s="296"/>
      <c r="W587" s="326"/>
      <c r="X587" s="326"/>
      <c r="Y587" s="326"/>
      <c r="Z587" s="326"/>
      <c r="AA587" s="348"/>
    </row>
    <row r="588" ht="14.25" customHeight="1" spans="1:27">
      <c r="A588" s="296"/>
      <c r="B588" s="296"/>
      <c r="C588" s="296"/>
      <c r="D588" s="296"/>
      <c r="E588" s="296"/>
      <c r="F588" s="296"/>
      <c r="G588" s="296"/>
      <c r="H588" s="296"/>
      <c r="I588" s="296"/>
      <c r="J588" s="296"/>
      <c r="K588" s="296"/>
      <c r="L588" s="296"/>
      <c r="M588" s="296"/>
      <c r="N588" s="296"/>
      <c r="O588" s="296"/>
      <c r="W588" s="326"/>
      <c r="X588" s="326"/>
      <c r="Y588" s="326"/>
      <c r="Z588" s="326"/>
      <c r="AA588" s="348"/>
    </row>
    <row r="589" ht="14.25" customHeight="1" spans="1:27">
      <c r="A589" s="296"/>
      <c r="B589" s="296"/>
      <c r="C589" s="296"/>
      <c r="D589" s="296"/>
      <c r="E589" s="296"/>
      <c r="F589" s="296"/>
      <c r="G589" s="296"/>
      <c r="H589" s="296"/>
      <c r="I589" s="296"/>
      <c r="J589" s="296"/>
      <c r="K589" s="296"/>
      <c r="L589" s="296"/>
      <c r="M589" s="296"/>
      <c r="N589" s="296"/>
      <c r="O589" s="296"/>
      <c r="W589" s="326"/>
      <c r="X589" s="326"/>
      <c r="Y589" s="326"/>
      <c r="Z589" s="326"/>
      <c r="AA589" s="348"/>
    </row>
    <row r="590" ht="14.25" customHeight="1" spans="1:27">
      <c r="A590" s="296"/>
      <c r="B590" s="296"/>
      <c r="C590" s="296"/>
      <c r="D590" s="296"/>
      <c r="E590" s="296"/>
      <c r="F590" s="296"/>
      <c r="G590" s="296"/>
      <c r="H590" s="296"/>
      <c r="I590" s="296"/>
      <c r="J590" s="296"/>
      <c r="K590" s="296"/>
      <c r="L590" s="296"/>
      <c r="M590" s="296"/>
      <c r="N590" s="296"/>
      <c r="O590" s="296"/>
      <c r="W590" s="326"/>
      <c r="X590" s="326"/>
      <c r="Y590" s="326"/>
      <c r="Z590" s="326"/>
      <c r="AA590" s="348"/>
    </row>
    <row r="591" ht="14.25" customHeight="1" spans="1:27">
      <c r="A591" s="296"/>
      <c r="B591" s="296"/>
      <c r="C591" s="296"/>
      <c r="D591" s="296"/>
      <c r="E591" s="296"/>
      <c r="F591" s="296"/>
      <c r="G591" s="296"/>
      <c r="H591" s="296"/>
      <c r="I591" s="296"/>
      <c r="J591" s="296"/>
      <c r="K591" s="296"/>
      <c r="L591" s="296"/>
      <c r="M591" s="296"/>
      <c r="N591" s="296"/>
      <c r="O591" s="296"/>
      <c r="W591" s="326"/>
      <c r="X591" s="326"/>
      <c r="Y591" s="326"/>
      <c r="Z591" s="326"/>
      <c r="AA591" s="348"/>
    </row>
    <row r="592" ht="14.25" customHeight="1" spans="1:27">
      <c r="A592" s="296"/>
      <c r="B592" s="296"/>
      <c r="C592" s="296"/>
      <c r="D592" s="296"/>
      <c r="E592" s="296"/>
      <c r="F592" s="296"/>
      <c r="G592" s="296"/>
      <c r="H592" s="296"/>
      <c r="I592" s="296"/>
      <c r="J592" s="296"/>
      <c r="K592" s="296"/>
      <c r="L592" s="296"/>
      <c r="M592" s="296"/>
      <c r="N592" s="296"/>
      <c r="O592" s="296"/>
      <c r="W592" s="326"/>
      <c r="X592" s="326"/>
      <c r="Y592" s="326"/>
      <c r="Z592" s="326"/>
      <c r="AA592" s="348"/>
    </row>
    <row r="593" ht="14.25" customHeight="1" spans="1:27">
      <c r="A593" s="296"/>
      <c r="B593" s="296"/>
      <c r="C593" s="296"/>
      <c r="D593" s="296"/>
      <c r="E593" s="296"/>
      <c r="F593" s="296"/>
      <c r="G593" s="296"/>
      <c r="H593" s="296"/>
      <c r="I593" s="296"/>
      <c r="J593" s="296"/>
      <c r="K593" s="296"/>
      <c r="L593" s="296"/>
      <c r="M593" s="296"/>
      <c r="N593" s="296"/>
      <c r="O593" s="296"/>
      <c r="W593" s="326"/>
      <c r="X593" s="326"/>
      <c r="Y593" s="326"/>
      <c r="Z593" s="326"/>
      <c r="AA593" s="348"/>
    </row>
    <row r="594" ht="14.25" customHeight="1" spans="1:27">
      <c r="A594" s="296"/>
      <c r="B594" s="296"/>
      <c r="C594" s="296"/>
      <c r="D594" s="296"/>
      <c r="E594" s="296"/>
      <c r="F594" s="296"/>
      <c r="G594" s="296"/>
      <c r="H594" s="296"/>
      <c r="I594" s="296"/>
      <c r="J594" s="296"/>
      <c r="K594" s="296"/>
      <c r="L594" s="296"/>
      <c r="M594" s="296"/>
      <c r="N594" s="296"/>
      <c r="O594" s="296"/>
      <c r="W594" s="326"/>
      <c r="X594" s="326"/>
      <c r="Y594" s="326"/>
      <c r="Z594" s="326"/>
      <c r="AA594" s="348"/>
    </row>
    <row r="595" ht="14.25" customHeight="1" spans="1:27">
      <c r="A595" s="296"/>
      <c r="B595" s="296"/>
      <c r="C595" s="296"/>
      <c r="D595" s="296"/>
      <c r="E595" s="296"/>
      <c r="F595" s="296"/>
      <c r="G595" s="296"/>
      <c r="H595" s="296"/>
      <c r="I595" s="296"/>
      <c r="J595" s="296"/>
      <c r="K595" s="296"/>
      <c r="L595" s="296"/>
      <c r="M595" s="296"/>
      <c r="N595" s="296"/>
      <c r="O595" s="296"/>
      <c r="W595" s="326"/>
      <c r="X595" s="326"/>
      <c r="Y595" s="326"/>
      <c r="Z595" s="326"/>
      <c r="AA595" s="348"/>
    </row>
    <row r="596" ht="14.25" customHeight="1" spans="1:27">
      <c r="A596" s="296"/>
      <c r="B596" s="296"/>
      <c r="C596" s="296"/>
      <c r="D596" s="296"/>
      <c r="E596" s="296"/>
      <c r="F596" s="296"/>
      <c r="G596" s="296"/>
      <c r="H596" s="296"/>
      <c r="I596" s="296"/>
      <c r="J596" s="296"/>
      <c r="K596" s="296"/>
      <c r="L596" s="296"/>
      <c r="M596" s="296"/>
      <c r="N596" s="296"/>
      <c r="O596" s="296"/>
      <c r="W596" s="326"/>
      <c r="X596" s="326"/>
      <c r="Y596" s="326"/>
      <c r="Z596" s="326"/>
      <c r="AA596" s="348"/>
    </row>
    <row r="597" ht="14.25" customHeight="1" spans="1:27">
      <c r="A597" s="296"/>
      <c r="B597" s="296"/>
      <c r="C597" s="296"/>
      <c r="D597" s="296"/>
      <c r="E597" s="296"/>
      <c r="F597" s="296"/>
      <c r="G597" s="296"/>
      <c r="H597" s="296"/>
      <c r="I597" s="296"/>
      <c r="J597" s="296"/>
      <c r="K597" s="296"/>
      <c r="L597" s="296"/>
      <c r="M597" s="296"/>
      <c r="N597" s="296"/>
      <c r="O597" s="296"/>
      <c r="W597" s="326"/>
      <c r="X597" s="326"/>
      <c r="Y597" s="326"/>
      <c r="Z597" s="326"/>
      <c r="AA597" s="348"/>
    </row>
    <row r="598" ht="14.25" customHeight="1" spans="1:27">
      <c r="A598" s="296"/>
      <c r="B598" s="296"/>
      <c r="C598" s="296"/>
      <c r="D598" s="296"/>
      <c r="E598" s="296"/>
      <c r="F598" s="296"/>
      <c r="G598" s="296"/>
      <c r="H598" s="296"/>
      <c r="I598" s="296"/>
      <c r="J598" s="296"/>
      <c r="K598" s="296"/>
      <c r="L598" s="296"/>
      <c r="M598" s="296"/>
      <c r="N598" s="296"/>
      <c r="O598" s="296"/>
      <c r="W598" s="326"/>
      <c r="X598" s="326"/>
      <c r="Y598" s="326"/>
      <c r="Z598" s="326"/>
      <c r="AA598" s="348"/>
    </row>
    <row r="599" ht="14.25" customHeight="1" spans="1:27">
      <c r="A599" s="296"/>
      <c r="B599" s="296"/>
      <c r="C599" s="296"/>
      <c r="D599" s="296"/>
      <c r="E599" s="296"/>
      <c r="F599" s="296"/>
      <c r="G599" s="296"/>
      <c r="H599" s="296"/>
      <c r="I599" s="296"/>
      <c r="J599" s="296"/>
      <c r="K599" s="296"/>
      <c r="L599" s="296"/>
      <c r="M599" s="296"/>
      <c r="N599" s="296"/>
      <c r="O599" s="296"/>
      <c r="W599" s="326"/>
      <c r="X599" s="326"/>
      <c r="Y599" s="326"/>
      <c r="Z599" s="326"/>
      <c r="AA599" s="348"/>
    </row>
    <row r="600" ht="14.25" customHeight="1" spans="1:27">
      <c r="A600" s="296"/>
      <c r="B600" s="296"/>
      <c r="C600" s="296"/>
      <c r="D600" s="296"/>
      <c r="E600" s="296"/>
      <c r="F600" s="296"/>
      <c r="G600" s="296"/>
      <c r="H600" s="296"/>
      <c r="I600" s="296"/>
      <c r="J600" s="296"/>
      <c r="K600" s="296"/>
      <c r="L600" s="296"/>
      <c r="M600" s="296"/>
      <c r="N600" s="296"/>
      <c r="O600" s="296"/>
      <c r="W600" s="326"/>
      <c r="X600" s="326"/>
      <c r="Y600" s="326"/>
      <c r="Z600" s="326"/>
      <c r="AA600" s="348"/>
    </row>
    <row r="601" ht="14.25" customHeight="1" spans="1:27">
      <c r="A601" s="296"/>
      <c r="B601" s="296"/>
      <c r="C601" s="296"/>
      <c r="D601" s="296"/>
      <c r="E601" s="296"/>
      <c r="F601" s="296"/>
      <c r="G601" s="296"/>
      <c r="H601" s="296"/>
      <c r="I601" s="296"/>
      <c r="J601" s="296"/>
      <c r="K601" s="296"/>
      <c r="L601" s="296"/>
      <c r="M601" s="296"/>
      <c r="N601" s="296"/>
      <c r="O601" s="296"/>
      <c r="W601" s="326"/>
      <c r="X601" s="326"/>
      <c r="Y601" s="326"/>
      <c r="Z601" s="326"/>
      <c r="AA601" s="348"/>
    </row>
    <row r="602" ht="14.25" customHeight="1" spans="1:27">
      <c r="A602" s="296"/>
      <c r="B602" s="296"/>
      <c r="C602" s="296"/>
      <c r="D602" s="296"/>
      <c r="E602" s="296"/>
      <c r="F602" s="296"/>
      <c r="G602" s="296"/>
      <c r="H602" s="296"/>
      <c r="I602" s="296"/>
      <c r="J602" s="296"/>
      <c r="K602" s="296"/>
      <c r="L602" s="296"/>
      <c r="M602" s="296"/>
      <c r="N602" s="296"/>
      <c r="O602" s="296"/>
      <c r="W602" s="326"/>
      <c r="X602" s="326"/>
      <c r="Y602" s="326"/>
      <c r="Z602" s="326"/>
      <c r="AA602" s="348"/>
    </row>
    <row r="603" ht="14.25" customHeight="1" spans="1:27">
      <c r="A603" s="296"/>
      <c r="B603" s="296"/>
      <c r="C603" s="296"/>
      <c r="D603" s="296"/>
      <c r="E603" s="296"/>
      <c r="F603" s="296"/>
      <c r="G603" s="296"/>
      <c r="H603" s="296"/>
      <c r="I603" s="296"/>
      <c r="J603" s="296"/>
      <c r="K603" s="296"/>
      <c r="L603" s="296"/>
      <c r="M603" s="296"/>
      <c r="N603" s="296"/>
      <c r="O603" s="296"/>
      <c r="W603" s="326"/>
      <c r="X603" s="326"/>
      <c r="Y603" s="326"/>
      <c r="Z603" s="326"/>
      <c r="AA603" s="348"/>
    </row>
    <row r="604" ht="14.25" customHeight="1" spans="1:27">
      <c r="A604" s="296"/>
      <c r="B604" s="296"/>
      <c r="C604" s="296"/>
      <c r="D604" s="296"/>
      <c r="E604" s="296"/>
      <c r="F604" s="296"/>
      <c r="G604" s="296"/>
      <c r="H604" s="296"/>
      <c r="I604" s="296"/>
      <c r="J604" s="296"/>
      <c r="K604" s="296"/>
      <c r="L604" s="296"/>
      <c r="M604" s="296"/>
      <c r="N604" s="296"/>
      <c r="O604" s="296"/>
      <c r="W604" s="326"/>
      <c r="X604" s="326"/>
      <c r="Y604" s="326"/>
      <c r="Z604" s="326"/>
      <c r="AA604" s="348"/>
    </row>
    <row r="605" ht="14.25" customHeight="1" spans="1:27">
      <c r="A605" s="296"/>
      <c r="B605" s="296"/>
      <c r="C605" s="296"/>
      <c r="D605" s="296"/>
      <c r="E605" s="296"/>
      <c r="F605" s="296"/>
      <c r="G605" s="296"/>
      <c r="H605" s="296"/>
      <c r="I605" s="296"/>
      <c r="J605" s="296"/>
      <c r="K605" s="296"/>
      <c r="L605" s="296"/>
      <c r="M605" s="296"/>
      <c r="N605" s="296"/>
      <c r="O605" s="296"/>
      <c r="W605" s="326"/>
      <c r="X605" s="326"/>
      <c r="Y605" s="326"/>
      <c r="Z605" s="326"/>
      <c r="AA605" s="348"/>
    </row>
    <row r="606" ht="14.25" customHeight="1" spans="1:27">
      <c r="A606" s="296"/>
      <c r="B606" s="296"/>
      <c r="C606" s="296"/>
      <c r="D606" s="296"/>
      <c r="E606" s="296"/>
      <c r="F606" s="296"/>
      <c r="G606" s="296"/>
      <c r="H606" s="296"/>
      <c r="I606" s="296"/>
      <c r="J606" s="296"/>
      <c r="K606" s="296"/>
      <c r="L606" s="296"/>
      <c r="M606" s="296"/>
      <c r="N606" s="296"/>
      <c r="O606" s="296"/>
      <c r="W606" s="326"/>
      <c r="X606" s="326"/>
      <c r="Y606" s="326"/>
      <c r="Z606" s="326"/>
      <c r="AA606" s="348"/>
    </row>
    <row r="607" ht="14.25" customHeight="1" spans="1:27">
      <c r="A607" s="296"/>
      <c r="B607" s="296"/>
      <c r="C607" s="296"/>
      <c r="D607" s="296"/>
      <c r="E607" s="296"/>
      <c r="F607" s="296"/>
      <c r="G607" s="296"/>
      <c r="H607" s="296"/>
      <c r="I607" s="296"/>
      <c r="J607" s="296"/>
      <c r="K607" s="296"/>
      <c r="L607" s="296"/>
      <c r="M607" s="296"/>
      <c r="N607" s="296"/>
      <c r="O607" s="296"/>
      <c r="W607" s="326"/>
      <c r="X607" s="326"/>
      <c r="Y607" s="326"/>
      <c r="Z607" s="326"/>
      <c r="AA607" s="348"/>
    </row>
    <row r="608" ht="14.25" customHeight="1" spans="1:27">
      <c r="A608" s="296"/>
      <c r="B608" s="296"/>
      <c r="C608" s="296"/>
      <c r="D608" s="296"/>
      <c r="E608" s="296"/>
      <c r="F608" s="296"/>
      <c r="G608" s="296"/>
      <c r="H608" s="296"/>
      <c r="I608" s="296"/>
      <c r="J608" s="296"/>
      <c r="K608" s="296"/>
      <c r="L608" s="296"/>
      <c r="M608" s="296"/>
      <c r="N608" s="296"/>
      <c r="O608" s="296"/>
      <c r="W608" s="326"/>
      <c r="X608" s="326"/>
      <c r="Y608" s="326"/>
      <c r="Z608" s="326"/>
      <c r="AA608" s="348"/>
    </row>
    <row r="609" ht="14.25" customHeight="1" spans="1:27">
      <c r="A609" s="296"/>
      <c r="B609" s="296"/>
      <c r="C609" s="296"/>
      <c r="D609" s="296"/>
      <c r="E609" s="296"/>
      <c r="F609" s="296"/>
      <c r="G609" s="296"/>
      <c r="H609" s="296"/>
      <c r="I609" s="296"/>
      <c r="J609" s="296"/>
      <c r="K609" s="296"/>
      <c r="L609" s="296"/>
      <c r="M609" s="296"/>
      <c r="N609" s="296"/>
      <c r="O609" s="296"/>
      <c r="W609" s="326"/>
      <c r="X609" s="326"/>
      <c r="Y609" s="326"/>
      <c r="Z609" s="326"/>
      <c r="AA609" s="348"/>
    </row>
    <row r="610" ht="14.25" customHeight="1" spans="1:27">
      <c r="A610" s="296"/>
      <c r="B610" s="296"/>
      <c r="C610" s="296"/>
      <c r="D610" s="296"/>
      <c r="E610" s="296"/>
      <c r="F610" s="296"/>
      <c r="G610" s="296"/>
      <c r="H610" s="296"/>
      <c r="I610" s="296"/>
      <c r="J610" s="296"/>
      <c r="K610" s="296"/>
      <c r="L610" s="296"/>
      <c r="M610" s="296"/>
      <c r="N610" s="296"/>
      <c r="O610" s="296"/>
      <c r="W610" s="326"/>
      <c r="X610" s="326"/>
      <c r="Y610" s="326"/>
      <c r="Z610" s="326"/>
      <c r="AA610" s="348"/>
    </row>
    <row r="611" ht="14.25" customHeight="1" spans="1:27">
      <c r="A611" s="296"/>
      <c r="B611" s="296"/>
      <c r="C611" s="296"/>
      <c r="D611" s="296"/>
      <c r="E611" s="296"/>
      <c r="F611" s="296"/>
      <c r="G611" s="296"/>
      <c r="H611" s="296"/>
      <c r="I611" s="296"/>
      <c r="J611" s="296"/>
      <c r="K611" s="296"/>
      <c r="L611" s="296"/>
      <c r="M611" s="296"/>
      <c r="N611" s="296"/>
      <c r="O611" s="296"/>
      <c r="W611" s="326"/>
      <c r="X611" s="326"/>
      <c r="Y611" s="326"/>
      <c r="Z611" s="326"/>
      <c r="AA611" s="348"/>
    </row>
    <row r="612" ht="14.25" customHeight="1" spans="1:27">
      <c r="A612" s="296"/>
      <c r="B612" s="296"/>
      <c r="C612" s="296"/>
      <c r="D612" s="296"/>
      <c r="E612" s="296"/>
      <c r="F612" s="296"/>
      <c r="G612" s="296"/>
      <c r="H612" s="296"/>
      <c r="I612" s="296"/>
      <c r="J612" s="296"/>
      <c r="K612" s="296"/>
      <c r="L612" s="296"/>
      <c r="M612" s="296"/>
      <c r="N612" s="296"/>
      <c r="O612" s="296"/>
      <c r="W612" s="326"/>
      <c r="X612" s="326"/>
      <c r="Y612" s="326"/>
      <c r="Z612" s="326"/>
      <c r="AA612" s="348"/>
    </row>
    <row r="613" ht="14.25" customHeight="1" spans="1:27">
      <c r="A613" s="296"/>
      <c r="B613" s="296"/>
      <c r="C613" s="296"/>
      <c r="D613" s="296"/>
      <c r="E613" s="296"/>
      <c r="F613" s="296"/>
      <c r="G613" s="296"/>
      <c r="H613" s="296"/>
      <c r="I613" s="296"/>
      <c r="J613" s="296"/>
      <c r="K613" s="296"/>
      <c r="L613" s="296"/>
      <c r="M613" s="296"/>
      <c r="N613" s="296"/>
      <c r="O613" s="296"/>
      <c r="W613" s="326"/>
      <c r="X613" s="326"/>
      <c r="Y613" s="326"/>
      <c r="Z613" s="326"/>
      <c r="AA613" s="348"/>
    </row>
    <row r="614" ht="14.25" customHeight="1" spans="1:27">
      <c r="A614" s="296"/>
      <c r="B614" s="296"/>
      <c r="C614" s="296"/>
      <c r="D614" s="296"/>
      <c r="E614" s="296"/>
      <c r="F614" s="296"/>
      <c r="G614" s="296"/>
      <c r="H614" s="296"/>
      <c r="I614" s="296"/>
      <c r="J614" s="296"/>
      <c r="K614" s="296"/>
      <c r="L614" s="296"/>
      <c r="M614" s="296"/>
      <c r="N614" s="296"/>
      <c r="O614" s="296"/>
      <c r="W614" s="326"/>
      <c r="X614" s="326"/>
      <c r="Y614" s="326"/>
      <c r="Z614" s="326"/>
      <c r="AA614" s="348"/>
    </row>
    <row r="615" ht="14.25" customHeight="1" spans="1:27">
      <c r="A615" s="296"/>
      <c r="B615" s="296"/>
      <c r="C615" s="296"/>
      <c r="D615" s="296"/>
      <c r="E615" s="296"/>
      <c r="F615" s="296"/>
      <c r="G615" s="296"/>
      <c r="H615" s="296"/>
      <c r="I615" s="296"/>
      <c r="J615" s="296"/>
      <c r="K615" s="296"/>
      <c r="L615" s="296"/>
      <c r="M615" s="296"/>
      <c r="N615" s="296"/>
      <c r="O615" s="296"/>
      <c r="W615" s="326"/>
      <c r="X615" s="326"/>
      <c r="Y615" s="326"/>
      <c r="Z615" s="326"/>
      <c r="AA615" s="348"/>
    </row>
    <row r="616" ht="14.25" customHeight="1" spans="1:27">
      <c r="A616" s="296"/>
      <c r="B616" s="296"/>
      <c r="C616" s="296"/>
      <c r="D616" s="296"/>
      <c r="E616" s="296"/>
      <c r="F616" s="296"/>
      <c r="G616" s="296"/>
      <c r="H616" s="296"/>
      <c r="I616" s="296"/>
      <c r="J616" s="296"/>
      <c r="K616" s="296"/>
      <c r="L616" s="296"/>
      <c r="M616" s="296"/>
      <c r="N616" s="296"/>
      <c r="O616" s="296"/>
      <c r="W616" s="326"/>
      <c r="X616" s="326"/>
      <c r="Y616" s="326"/>
      <c r="Z616" s="326"/>
      <c r="AA616" s="348"/>
    </row>
    <row r="617" ht="14.25" customHeight="1" spans="1:27">
      <c r="A617" s="296"/>
      <c r="B617" s="296"/>
      <c r="C617" s="296"/>
      <c r="D617" s="296"/>
      <c r="E617" s="296"/>
      <c r="F617" s="296"/>
      <c r="G617" s="296"/>
      <c r="H617" s="296"/>
      <c r="I617" s="296"/>
      <c r="J617" s="296"/>
      <c r="K617" s="296"/>
      <c r="L617" s="296"/>
      <c r="M617" s="296"/>
      <c r="N617" s="296"/>
      <c r="O617" s="296"/>
      <c r="W617" s="326"/>
      <c r="X617" s="326"/>
      <c r="Y617" s="326"/>
      <c r="Z617" s="326"/>
      <c r="AA617" s="348"/>
    </row>
    <row r="618" ht="14.25" customHeight="1" spans="1:27">
      <c r="A618" s="296"/>
      <c r="B618" s="296"/>
      <c r="C618" s="296"/>
      <c r="D618" s="296"/>
      <c r="E618" s="296"/>
      <c r="F618" s="296"/>
      <c r="G618" s="296"/>
      <c r="H618" s="296"/>
      <c r="I618" s="296"/>
      <c r="J618" s="296"/>
      <c r="K618" s="296"/>
      <c r="L618" s="296"/>
      <c r="M618" s="296"/>
      <c r="N618" s="296"/>
      <c r="O618" s="296"/>
      <c r="W618" s="326"/>
      <c r="X618" s="326"/>
      <c r="Y618" s="326"/>
      <c r="Z618" s="326"/>
      <c r="AA618" s="348"/>
    </row>
    <row r="619" ht="14.25" customHeight="1" spans="1:27">
      <c r="A619" s="296"/>
      <c r="B619" s="296"/>
      <c r="C619" s="296"/>
      <c r="D619" s="296"/>
      <c r="E619" s="296"/>
      <c r="F619" s="296"/>
      <c r="G619" s="296"/>
      <c r="H619" s="296"/>
      <c r="I619" s="296"/>
      <c r="J619" s="296"/>
      <c r="K619" s="296"/>
      <c r="L619" s="296"/>
      <c r="M619" s="296"/>
      <c r="N619" s="296"/>
      <c r="O619" s="296"/>
      <c r="W619" s="326"/>
      <c r="X619" s="326"/>
      <c r="Y619" s="326"/>
      <c r="Z619" s="326"/>
      <c r="AA619" s="348"/>
    </row>
    <row r="620" ht="14.25" customHeight="1" spans="1:27">
      <c r="A620" s="296"/>
      <c r="B620" s="296"/>
      <c r="C620" s="296"/>
      <c r="D620" s="296"/>
      <c r="E620" s="296"/>
      <c r="F620" s="296"/>
      <c r="G620" s="296"/>
      <c r="H620" s="296"/>
      <c r="I620" s="296"/>
      <c r="J620" s="296"/>
      <c r="K620" s="296"/>
      <c r="L620" s="296"/>
      <c r="M620" s="296"/>
      <c r="N620" s="296"/>
      <c r="O620" s="296"/>
      <c r="W620" s="326"/>
      <c r="X620" s="326"/>
      <c r="Y620" s="326"/>
      <c r="Z620" s="326"/>
      <c r="AA620" s="348"/>
    </row>
    <row r="621" ht="14.25" customHeight="1" spans="1:27">
      <c r="A621" s="296"/>
      <c r="B621" s="296"/>
      <c r="C621" s="296"/>
      <c r="D621" s="296"/>
      <c r="E621" s="296"/>
      <c r="F621" s="296"/>
      <c r="G621" s="296"/>
      <c r="H621" s="296"/>
      <c r="I621" s="296"/>
      <c r="J621" s="296"/>
      <c r="K621" s="296"/>
      <c r="L621" s="296"/>
      <c r="M621" s="296"/>
      <c r="N621" s="296"/>
      <c r="O621" s="296"/>
      <c r="W621" s="326"/>
      <c r="X621" s="326"/>
      <c r="Y621" s="326"/>
      <c r="Z621" s="326"/>
      <c r="AA621" s="348"/>
    </row>
    <row r="622" ht="14.25" customHeight="1" spans="1:27">
      <c r="A622" s="296"/>
      <c r="B622" s="296"/>
      <c r="C622" s="296"/>
      <c r="D622" s="296"/>
      <c r="E622" s="296"/>
      <c r="F622" s="296"/>
      <c r="G622" s="296"/>
      <c r="H622" s="296"/>
      <c r="I622" s="296"/>
      <c r="J622" s="296"/>
      <c r="K622" s="296"/>
      <c r="L622" s="296"/>
      <c r="M622" s="296"/>
      <c r="N622" s="296"/>
      <c r="O622" s="296"/>
      <c r="W622" s="326"/>
      <c r="X622" s="326"/>
      <c r="Y622" s="326"/>
      <c r="Z622" s="326"/>
      <c r="AA622" s="348"/>
    </row>
    <row r="623" ht="14.25" customHeight="1" spans="1:27">
      <c r="A623" s="296"/>
      <c r="B623" s="296"/>
      <c r="C623" s="296"/>
      <c r="D623" s="296"/>
      <c r="E623" s="296"/>
      <c r="F623" s="296"/>
      <c r="G623" s="296"/>
      <c r="H623" s="296"/>
      <c r="I623" s="296"/>
      <c r="J623" s="296"/>
      <c r="K623" s="296"/>
      <c r="L623" s="296"/>
      <c r="M623" s="296"/>
      <c r="N623" s="296"/>
      <c r="O623" s="296"/>
      <c r="W623" s="326"/>
      <c r="X623" s="326"/>
      <c r="Y623" s="326"/>
      <c r="Z623" s="326"/>
      <c r="AA623" s="348"/>
    </row>
    <row r="624" ht="14.25" customHeight="1" spans="1:27">
      <c r="A624" s="296"/>
      <c r="B624" s="296"/>
      <c r="C624" s="296"/>
      <c r="D624" s="296"/>
      <c r="E624" s="296"/>
      <c r="F624" s="296"/>
      <c r="G624" s="296"/>
      <c r="H624" s="296"/>
      <c r="I624" s="296"/>
      <c r="J624" s="296"/>
      <c r="K624" s="296"/>
      <c r="L624" s="296"/>
      <c r="M624" s="296"/>
      <c r="N624" s="296"/>
      <c r="O624" s="296"/>
      <c r="W624" s="326"/>
      <c r="X624" s="326"/>
      <c r="Y624" s="326"/>
      <c r="Z624" s="326"/>
      <c r="AA624" s="348"/>
    </row>
    <row r="625" ht="14.25" customHeight="1" spans="1:27">
      <c r="A625" s="296"/>
      <c r="B625" s="296"/>
      <c r="C625" s="296"/>
      <c r="D625" s="296"/>
      <c r="E625" s="296"/>
      <c r="F625" s="296"/>
      <c r="G625" s="296"/>
      <c r="H625" s="296"/>
      <c r="I625" s="296"/>
      <c r="J625" s="296"/>
      <c r="K625" s="296"/>
      <c r="L625" s="296"/>
      <c r="M625" s="296"/>
      <c r="N625" s="296"/>
      <c r="O625" s="296"/>
      <c r="W625" s="326"/>
      <c r="X625" s="326"/>
      <c r="Y625" s="326"/>
      <c r="Z625" s="326"/>
      <c r="AA625" s="348"/>
    </row>
    <row r="626" ht="14.25" customHeight="1" spans="1:27">
      <c r="A626" s="296"/>
      <c r="B626" s="296"/>
      <c r="C626" s="296"/>
      <c r="D626" s="296"/>
      <c r="E626" s="296"/>
      <c r="F626" s="296"/>
      <c r="G626" s="296"/>
      <c r="H626" s="296"/>
      <c r="I626" s="296"/>
      <c r="J626" s="296"/>
      <c r="K626" s="296"/>
      <c r="L626" s="296"/>
      <c r="M626" s="296"/>
      <c r="N626" s="296"/>
      <c r="O626" s="296"/>
      <c r="W626" s="326"/>
      <c r="X626" s="326"/>
      <c r="Y626" s="326"/>
      <c r="Z626" s="326"/>
      <c r="AA626" s="348"/>
    </row>
    <row r="627" ht="14.25" customHeight="1" spans="1:27">
      <c r="A627" s="296"/>
      <c r="B627" s="296"/>
      <c r="C627" s="296"/>
      <c r="D627" s="296"/>
      <c r="E627" s="296"/>
      <c r="F627" s="296"/>
      <c r="G627" s="296"/>
      <c r="H627" s="296"/>
      <c r="I627" s="296"/>
      <c r="J627" s="296"/>
      <c r="K627" s="296"/>
      <c r="L627" s="296"/>
      <c r="M627" s="296"/>
      <c r="N627" s="296"/>
      <c r="O627" s="296"/>
      <c r="W627" s="326"/>
      <c r="X627" s="326"/>
      <c r="Y627" s="326"/>
      <c r="Z627" s="326"/>
      <c r="AA627" s="348"/>
    </row>
    <row r="628" ht="14.25" customHeight="1" spans="1:27">
      <c r="A628" s="296"/>
      <c r="B628" s="296"/>
      <c r="C628" s="296"/>
      <c r="D628" s="296"/>
      <c r="E628" s="296"/>
      <c r="F628" s="296"/>
      <c r="G628" s="296"/>
      <c r="H628" s="296"/>
      <c r="I628" s="296"/>
      <c r="J628" s="296"/>
      <c r="K628" s="296"/>
      <c r="L628" s="296"/>
      <c r="M628" s="296"/>
      <c r="N628" s="296"/>
      <c r="O628" s="296"/>
      <c r="W628" s="326"/>
      <c r="X628" s="326"/>
      <c r="Y628" s="326"/>
      <c r="Z628" s="326"/>
      <c r="AA628" s="348"/>
    </row>
    <row r="629" ht="14.25" customHeight="1" spans="1:27">
      <c r="A629" s="296"/>
      <c r="B629" s="296"/>
      <c r="C629" s="296"/>
      <c r="D629" s="296"/>
      <c r="E629" s="296"/>
      <c r="F629" s="296"/>
      <c r="G629" s="296"/>
      <c r="H629" s="296"/>
      <c r="I629" s="296"/>
      <c r="J629" s="296"/>
      <c r="K629" s="296"/>
      <c r="L629" s="296"/>
      <c r="M629" s="296"/>
      <c r="N629" s="296"/>
      <c r="O629" s="296"/>
      <c r="W629" s="326"/>
      <c r="X629" s="326"/>
      <c r="Y629" s="326"/>
      <c r="Z629" s="326"/>
      <c r="AA629" s="348"/>
    </row>
    <row r="630" ht="14.25" customHeight="1" spans="1:27">
      <c r="A630" s="296"/>
      <c r="B630" s="296"/>
      <c r="C630" s="296"/>
      <c r="D630" s="296"/>
      <c r="E630" s="296"/>
      <c r="F630" s="296"/>
      <c r="G630" s="296"/>
      <c r="H630" s="296"/>
      <c r="I630" s="296"/>
      <c r="J630" s="296"/>
      <c r="K630" s="296"/>
      <c r="L630" s="296"/>
      <c r="M630" s="296"/>
      <c r="N630" s="296"/>
      <c r="O630" s="296"/>
      <c r="W630" s="326"/>
      <c r="X630" s="326"/>
      <c r="Y630" s="326"/>
      <c r="Z630" s="326"/>
      <c r="AA630" s="348"/>
    </row>
    <row r="631" ht="14.25" customHeight="1" spans="1:27">
      <c r="A631" s="296"/>
      <c r="B631" s="296"/>
      <c r="C631" s="296"/>
      <c r="D631" s="296"/>
      <c r="E631" s="296"/>
      <c r="F631" s="296"/>
      <c r="G631" s="296"/>
      <c r="H631" s="296"/>
      <c r="I631" s="296"/>
      <c r="J631" s="296"/>
      <c r="K631" s="296"/>
      <c r="L631" s="296"/>
      <c r="M631" s="296"/>
      <c r="N631" s="296"/>
      <c r="O631" s="296"/>
      <c r="W631" s="326"/>
      <c r="X631" s="326"/>
      <c r="Y631" s="326"/>
      <c r="Z631" s="326"/>
      <c r="AA631" s="348"/>
    </row>
    <row r="632" ht="14.25" customHeight="1" spans="1:27">
      <c r="A632" s="296"/>
      <c r="B632" s="296"/>
      <c r="C632" s="296"/>
      <c r="D632" s="296"/>
      <c r="E632" s="296"/>
      <c r="F632" s="296"/>
      <c r="G632" s="296"/>
      <c r="H632" s="296"/>
      <c r="I632" s="296"/>
      <c r="J632" s="296"/>
      <c r="K632" s="296"/>
      <c r="L632" s="296"/>
      <c r="M632" s="296"/>
      <c r="N632" s="296"/>
      <c r="O632" s="296"/>
      <c r="W632" s="326"/>
      <c r="X632" s="326"/>
      <c r="Y632" s="326"/>
      <c r="Z632" s="326"/>
      <c r="AA632" s="348"/>
    </row>
    <row r="633" ht="14.25" customHeight="1" spans="1:27">
      <c r="A633" s="296"/>
      <c r="B633" s="296"/>
      <c r="C633" s="296"/>
      <c r="D633" s="296"/>
      <c r="E633" s="296"/>
      <c r="F633" s="296"/>
      <c r="G633" s="296"/>
      <c r="H633" s="296"/>
      <c r="I633" s="296"/>
      <c r="J633" s="296"/>
      <c r="K633" s="296"/>
      <c r="L633" s="296"/>
      <c r="M633" s="296"/>
      <c r="N633" s="296"/>
      <c r="O633" s="296"/>
      <c r="W633" s="326"/>
      <c r="X633" s="326"/>
      <c r="Y633" s="326"/>
      <c r="Z633" s="326"/>
      <c r="AA633" s="348"/>
    </row>
    <row r="634" ht="14.25" customHeight="1" spans="1:27">
      <c r="A634" s="296"/>
      <c r="B634" s="296"/>
      <c r="C634" s="296"/>
      <c r="D634" s="296"/>
      <c r="E634" s="296"/>
      <c r="F634" s="296"/>
      <c r="G634" s="296"/>
      <c r="H634" s="296"/>
      <c r="I634" s="296"/>
      <c r="J634" s="296"/>
      <c r="K634" s="296"/>
      <c r="L634" s="296"/>
      <c r="M634" s="296"/>
      <c r="N634" s="296"/>
      <c r="O634" s="296"/>
      <c r="W634" s="326"/>
      <c r="X634" s="326"/>
      <c r="Y634" s="326"/>
      <c r="Z634" s="326"/>
      <c r="AA634" s="348"/>
    </row>
    <row r="635" ht="14.25" customHeight="1" spans="1:27">
      <c r="A635" s="296"/>
      <c r="B635" s="296"/>
      <c r="C635" s="296"/>
      <c r="D635" s="296"/>
      <c r="E635" s="296"/>
      <c r="F635" s="296"/>
      <c r="G635" s="296"/>
      <c r="H635" s="296"/>
      <c r="I635" s="296"/>
      <c r="J635" s="296"/>
      <c r="K635" s="296"/>
      <c r="L635" s="296"/>
      <c r="M635" s="296"/>
      <c r="N635" s="296"/>
      <c r="O635" s="296"/>
      <c r="W635" s="326"/>
      <c r="X635" s="326"/>
      <c r="Y635" s="326"/>
      <c r="Z635" s="326"/>
      <c r="AA635" s="348"/>
    </row>
    <row r="636" ht="14.25" customHeight="1" spans="1:27">
      <c r="A636" s="296"/>
      <c r="B636" s="296"/>
      <c r="C636" s="296"/>
      <c r="D636" s="296"/>
      <c r="E636" s="296"/>
      <c r="F636" s="296"/>
      <c r="G636" s="296"/>
      <c r="H636" s="296"/>
      <c r="I636" s="296"/>
      <c r="J636" s="296"/>
      <c r="K636" s="296"/>
      <c r="L636" s="296"/>
      <c r="M636" s="296"/>
      <c r="N636" s="296"/>
      <c r="O636" s="296"/>
      <c r="W636" s="326"/>
      <c r="X636" s="326"/>
      <c r="Y636" s="326"/>
      <c r="Z636" s="326"/>
      <c r="AA636" s="348"/>
    </row>
    <row r="637" ht="14.25" customHeight="1" spans="1:27">
      <c r="A637" s="296"/>
      <c r="B637" s="296"/>
      <c r="C637" s="296"/>
      <c r="D637" s="296"/>
      <c r="E637" s="296"/>
      <c r="F637" s="296"/>
      <c r="G637" s="296"/>
      <c r="H637" s="296"/>
      <c r="I637" s="296"/>
      <c r="J637" s="296"/>
      <c r="K637" s="296"/>
      <c r="L637" s="296"/>
      <c r="M637" s="296"/>
      <c r="N637" s="296"/>
      <c r="O637" s="296"/>
      <c r="W637" s="326"/>
      <c r="X637" s="326"/>
      <c r="Y637" s="326"/>
      <c r="Z637" s="326"/>
      <c r="AA637" s="348"/>
    </row>
    <row r="638" ht="14.25" customHeight="1" spans="1:27">
      <c r="A638" s="296"/>
      <c r="B638" s="296"/>
      <c r="C638" s="296"/>
      <c r="D638" s="296"/>
      <c r="E638" s="296"/>
      <c r="F638" s="296"/>
      <c r="G638" s="296"/>
      <c r="H638" s="296"/>
      <c r="I638" s="296"/>
      <c r="J638" s="296"/>
      <c r="K638" s="296"/>
      <c r="L638" s="296"/>
      <c r="M638" s="296"/>
      <c r="N638" s="296"/>
      <c r="O638" s="296"/>
      <c r="W638" s="326"/>
      <c r="X638" s="326"/>
      <c r="Y638" s="326"/>
      <c r="Z638" s="326"/>
      <c r="AA638" s="348"/>
    </row>
    <row r="639" ht="14.25" customHeight="1" spans="1:27">
      <c r="A639" s="296"/>
      <c r="B639" s="296"/>
      <c r="C639" s="296"/>
      <c r="D639" s="296"/>
      <c r="E639" s="296"/>
      <c r="F639" s="296"/>
      <c r="G639" s="296"/>
      <c r="H639" s="296"/>
      <c r="I639" s="296"/>
      <c r="J639" s="296"/>
      <c r="K639" s="296"/>
      <c r="L639" s="296"/>
      <c r="M639" s="296"/>
      <c r="N639" s="296"/>
      <c r="O639" s="296"/>
      <c r="W639" s="326"/>
      <c r="X639" s="326"/>
      <c r="Y639" s="326"/>
      <c r="Z639" s="326"/>
      <c r="AA639" s="348"/>
    </row>
    <row r="640" ht="14.25" customHeight="1" spans="1:27">
      <c r="A640" s="296"/>
      <c r="B640" s="296"/>
      <c r="C640" s="296"/>
      <c r="D640" s="296"/>
      <c r="E640" s="296"/>
      <c r="F640" s="296"/>
      <c r="G640" s="296"/>
      <c r="H640" s="296"/>
      <c r="I640" s="296"/>
      <c r="J640" s="296"/>
      <c r="K640" s="296"/>
      <c r="L640" s="296"/>
      <c r="M640" s="296"/>
      <c r="N640" s="296"/>
      <c r="O640" s="296"/>
      <c r="W640" s="326"/>
      <c r="X640" s="326"/>
      <c r="Y640" s="326"/>
      <c r="Z640" s="326"/>
      <c r="AA640" s="348"/>
    </row>
    <row r="641" ht="14.25" customHeight="1" spans="1:27">
      <c r="A641" s="296"/>
      <c r="B641" s="296"/>
      <c r="C641" s="296"/>
      <c r="D641" s="296"/>
      <c r="E641" s="296"/>
      <c r="F641" s="296"/>
      <c r="G641" s="296"/>
      <c r="H641" s="296"/>
      <c r="I641" s="296"/>
      <c r="J641" s="296"/>
      <c r="K641" s="296"/>
      <c r="L641" s="296"/>
      <c r="M641" s="296"/>
      <c r="N641" s="296"/>
      <c r="O641" s="296"/>
      <c r="W641" s="326"/>
      <c r="X641" s="326"/>
      <c r="Y641" s="326"/>
      <c r="Z641" s="326"/>
      <c r="AA641" s="348"/>
    </row>
    <row r="642" ht="14.25" customHeight="1" spans="1:27">
      <c r="A642" s="296"/>
      <c r="B642" s="296"/>
      <c r="C642" s="296"/>
      <c r="D642" s="296"/>
      <c r="E642" s="296"/>
      <c r="F642" s="296"/>
      <c r="G642" s="296"/>
      <c r="H642" s="296"/>
      <c r="I642" s="296"/>
      <c r="J642" s="296"/>
      <c r="K642" s="296"/>
      <c r="L642" s="296"/>
      <c r="M642" s="296"/>
      <c r="N642" s="296"/>
      <c r="O642" s="296"/>
      <c r="W642" s="326"/>
      <c r="X642" s="326"/>
      <c r="Y642" s="326"/>
      <c r="Z642" s="326"/>
      <c r="AA642" s="348"/>
    </row>
    <row r="643" ht="14.25" customHeight="1" spans="1:27">
      <c r="A643" s="296"/>
      <c r="B643" s="296"/>
      <c r="C643" s="296"/>
      <c r="D643" s="296"/>
      <c r="E643" s="296"/>
      <c r="F643" s="296"/>
      <c r="G643" s="296"/>
      <c r="H643" s="296"/>
      <c r="I643" s="296"/>
      <c r="J643" s="296"/>
      <c r="K643" s="296"/>
      <c r="L643" s="296"/>
      <c r="M643" s="296"/>
      <c r="N643" s="296"/>
      <c r="O643" s="296"/>
      <c r="W643" s="326"/>
      <c r="X643" s="326"/>
      <c r="Y643" s="326"/>
      <c r="Z643" s="326"/>
      <c r="AA643" s="348"/>
    </row>
    <row r="644" ht="14.25" customHeight="1" spans="1:27">
      <c r="A644" s="296"/>
      <c r="B644" s="296"/>
      <c r="C644" s="296"/>
      <c r="D644" s="296"/>
      <c r="E644" s="296"/>
      <c r="F644" s="296"/>
      <c r="G644" s="296"/>
      <c r="H644" s="296"/>
      <c r="I644" s="296"/>
      <c r="J644" s="296"/>
      <c r="K644" s="296"/>
      <c r="L644" s="296"/>
      <c r="M644" s="296"/>
      <c r="N644" s="296"/>
      <c r="O644" s="296"/>
      <c r="W644" s="326"/>
      <c r="X644" s="326"/>
      <c r="Y644" s="326"/>
      <c r="Z644" s="326"/>
      <c r="AA644" s="348"/>
    </row>
    <row r="645" ht="14.25" customHeight="1" spans="1:27">
      <c r="A645" s="296"/>
      <c r="B645" s="296"/>
      <c r="C645" s="296"/>
      <c r="D645" s="296"/>
      <c r="E645" s="296"/>
      <c r="F645" s="296"/>
      <c r="G645" s="296"/>
      <c r="H645" s="296"/>
      <c r="I645" s="296"/>
      <c r="J645" s="296"/>
      <c r="K645" s="296"/>
      <c r="L645" s="296"/>
      <c r="M645" s="296"/>
      <c r="N645" s="296"/>
      <c r="O645" s="296"/>
      <c r="W645" s="326"/>
      <c r="X645" s="326"/>
      <c r="Y645" s="326"/>
      <c r="Z645" s="326"/>
      <c r="AA645" s="348"/>
    </row>
    <row r="646" ht="14.25" customHeight="1" spans="1:27">
      <c r="A646" s="296"/>
      <c r="B646" s="296"/>
      <c r="C646" s="296"/>
      <c r="D646" s="296"/>
      <c r="E646" s="296"/>
      <c r="F646" s="296"/>
      <c r="G646" s="296"/>
      <c r="H646" s="296"/>
      <c r="I646" s="296"/>
      <c r="J646" s="296"/>
      <c r="K646" s="296"/>
      <c r="L646" s="296"/>
      <c r="M646" s="296"/>
      <c r="N646" s="296"/>
      <c r="O646" s="296"/>
      <c r="W646" s="326"/>
      <c r="X646" s="326"/>
      <c r="Y646" s="326"/>
      <c r="Z646" s="326"/>
      <c r="AA646" s="348"/>
    </row>
    <row r="647" ht="14.25" customHeight="1" spans="1:27">
      <c r="A647" s="296"/>
      <c r="B647" s="296"/>
      <c r="C647" s="296"/>
      <c r="D647" s="296"/>
      <c r="E647" s="296"/>
      <c r="F647" s="296"/>
      <c r="G647" s="296"/>
      <c r="H647" s="296"/>
      <c r="I647" s="296"/>
      <c r="J647" s="296"/>
      <c r="K647" s="296"/>
      <c r="L647" s="296"/>
      <c r="M647" s="296"/>
      <c r="N647" s="296"/>
      <c r="O647" s="296"/>
      <c r="W647" s="326"/>
      <c r="X647" s="326"/>
      <c r="Y647" s="326"/>
      <c r="Z647" s="326"/>
      <c r="AA647" s="348"/>
    </row>
    <row r="648" ht="14.25" customHeight="1" spans="1:27">
      <c r="A648" s="296"/>
      <c r="B648" s="296"/>
      <c r="C648" s="296"/>
      <c r="D648" s="296"/>
      <c r="E648" s="296"/>
      <c r="F648" s="296"/>
      <c r="G648" s="296"/>
      <c r="H648" s="296"/>
      <c r="I648" s="296"/>
      <c r="J648" s="296"/>
      <c r="K648" s="296"/>
      <c r="L648" s="296"/>
      <c r="M648" s="296"/>
      <c r="N648" s="296"/>
      <c r="O648" s="296"/>
      <c r="W648" s="326"/>
      <c r="X648" s="326"/>
      <c r="Y648" s="326"/>
      <c r="Z648" s="326"/>
      <c r="AA648" s="348"/>
    </row>
    <row r="649" ht="14.25" customHeight="1" spans="1:27">
      <c r="A649" s="296"/>
      <c r="B649" s="296"/>
      <c r="C649" s="296"/>
      <c r="D649" s="296"/>
      <c r="E649" s="296"/>
      <c r="F649" s="296"/>
      <c r="G649" s="296"/>
      <c r="H649" s="296"/>
      <c r="I649" s="296"/>
      <c r="J649" s="296"/>
      <c r="K649" s="296"/>
      <c r="L649" s="296"/>
      <c r="M649" s="296"/>
      <c r="N649" s="296"/>
      <c r="O649" s="296"/>
      <c r="W649" s="326"/>
      <c r="X649" s="326"/>
      <c r="Y649" s="326"/>
      <c r="Z649" s="326"/>
      <c r="AA649" s="348"/>
    </row>
    <row r="650" ht="14.25" customHeight="1" spans="1:27">
      <c r="A650" s="296"/>
      <c r="B650" s="296"/>
      <c r="C650" s="296"/>
      <c r="D650" s="296"/>
      <c r="E650" s="296"/>
      <c r="F650" s="296"/>
      <c r="G650" s="296"/>
      <c r="H650" s="296"/>
      <c r="I650" s="296"/>
      <c r="J650" s="296"/>
      <c r="K650" s="296"/>
      <c r="L650" s="296"/>
      <c r="M650" s="296"/>
      <c r="N650" s="296"/>
      <c r="O650" s="296"/>
      <c r="W650" s="326"/>
      <c r="X650" s="326"/>
      <c r="Y650" s="326"/>
      <c r="Z650" s="326"/>
      <c r="AA650" s="348"/>
    </row>
    <row r="651" ht="14.25" customHeight="1" spans="1:27">
      <c r="A651" s="296"/>
      <c r="B651" s="296"/>
      <c r="C651" s="296"/>
      <c r="D651" s="296"/>
      <c r="E651" s="296"/>
      <c r="F651" s="296"/>
      <c r="G651" s="296"/>
      <c r="H651" s="296"/>
      <c r="I651" s="296"/>
      <c r="J651" s="296"/>
      <c r="K651" s="296"/>
      <c r="L651" s="296"/>
      <c r="M651" s="296"/>
      <c r="N651" s="296"/>
      <c r="O651" s="296"/>
      <c r="W651" s="326"/>
      <c r="X651" s="326"/>
      <c r="Y651" s="326"/>
      <c r="Z651" s="326"/>
      <c r="AA651" s="348"/>
    </row>
    <row r="652" ht="14.25" customHeight="1" spans="1:27">
      <c r="A652" s="296"/>
      <c r="B652" s="296"/>
      <c r="C652" s="296"/>
      <c r="D652" s="296"/>
      <c r="E652" s="296"/>
      <c r="F652" s="296"/>
      <c r="G652" s="296"/>
      <c r="H652" s="296"/>
      <c r="I652" s="296"/>
      <c r="J652" s="296"/>
      <c r="K652" s="296"/>
      <c r="L652" s="296"/>
      <c r="M652" s="296"/>
      <c r="N652" s="296"/>
      <c r="O652" s="296"/>
      <c r="W652" s="326"/>
      <c r="X652" s="326"/>
      <c r="Y652" s="326"/>
      <c r="Z652" s="326"/>
      <c r="AA652" s="348"/>
    </row>
    <row r="653" ht="14.25" customHeight="1" spans="1:27">
      <c r="A653" s="296"/>
      <c r="B653" s="296"/>
      <c r="C653" s="296"/>
      <c r="D653" s="296"/>
      <c r="E653" s="296"/>
      <c r="F653" s="296"/>
      <c r="G653" s="296"/>
      <c r="H653" s="296"/>
      <c r="I653" s="296"/>
      <c r="J653" s="296"/>
      <c r="K653" s="296"/>
      <c r="L653" s="296"/>
      <c r="M653" s="296"/>
      <c r="N653" s="296"/>
      <c r="O653" s="296"/>
      <c r="W653" s="326"/>
      <c r="X653" s="326"/>
      <c r="Y653" s="326"/>
      <c r="Z653" s="326"/>
      <c r="AA653" s="348"/>
    </row>
    <row r="654" ht="14.25" customHeight="1" spans="1:27">
      <c r="A654" s="296"/>
      <c r="B654" s="296"/>
      <c r="C654" s="296"/>
      <c r="D654" s="296"/>
      <c r="E654" s="296"/>
      <c r="F654" s="296"/>
      <c r="G654" s="296"/>
      <c r="H654" s="296"/>
      <c r="I654" s="296"/>
      <c r="J654" s="296"/>
      <c r="K654" s="296"/>
      <c r="L654" s="296"/>
      <c r="M654" s="296"/>
      <c r="N654" s="296"/>
      <c r="O654" s="296"/>
      <c r="W654" s="326"/>
      <c r="X654" s="326"/>
      <c r="Y654" s="326"/>
      <c r="Z654" s="326"/>
      <c r="AA654" s="348"/>
    </row>
    <row r="655" ht="14.25" customHeight="1" spans="1:27">
      <c r="A655" s="296"/>
      <c r="B655" s="296"/>
      <c r="C655" s="296"/>
      <c r="D655" s="296"/>
      <c r="E655" s="296"/>
      <c r="F655" s="296"/>
      <c r="G655" s="296"/>
      <c r="H655" s="296"/>
      <c r="I655" s="296"/>
      <c r="J655" s="296"/>
      <c r="K655" s="296"/>
      <c r="L655" s="296"/>
      <c r="M655" s="296"/>
      <c r="N655" s="296"/>
      <c r="O655" s="296"/>
      <c r="W655" s="326"/>
      <c r="X655" s="326"/>
      <c r="Y655" s="326"/>
      <c r="Z655" s="326"/>
      <c r="AA655" s="348"/>
    </row>
    <row r="656" ht="14.25" customHeight="1" spans="1:27">
      <c r="A656" s="296"/>
      <c r="B656" s="296"/>
      <c r="C656" s="296"/>
      <c r="D656" s="296"/>
      <c r="E656" s="296"/>
      <c r="F656" s="296"/>
      <c r="G656" s="296"/>
      <c r="H656" s="296"/>
      <c r="I656" s="296"/>
      <c r="J656" s="296"/>
      <c r="K656" s="296"/>
      <c r="L656" s="296"/>
      <c r="M656" s="296"/>
      <c r="N656" s="296"/>
      <c r="O656" s="296"/>
      <c r="W656" s="326"/>
      <c r="X656" s="326"/>
      <c r="Y656" s="326"/>
      <c r="Z656" s="326"/>
      <c r="AA656" s="348"/>
    </row>
    <row r="657" ht="14.25" customHeight="1" spans="1:27">
      <c r="A657" s="296"/>
      <c r="B657" s="296"/>
      <c r="C657" s="296"/>
      <c r="D657" s="296"/>
      <c r="E657" s="296"/>
      <c r="F657" s="296"/>
      <c r="G657" s="296"/>
      <c r="H657" s="296"/>
      <c r="I657" s="296"/>
      <c r="J657" s="296"/>
      <c r="K657" s="296"/>
      <c r="L657" s="296"/>
      <c r="M657" s="296"/>
      <c r="N657" s="296"/>
      <c r="O657" s="296"/>
      <c r="W657" s="326"/>
      <c r="X657" s="326"/>
      <c r="Y657" s="326"/>
      <c r="Z657" s="326"/>
      <c r="AA657" s="348"/>
    </row>
    <row r="658" ht="14.25" customHeight="1" spans="1:27">
      <c r="A658" s="296"/>
      <c r="B658" s="296"/>
      <c r="C658" s="296"/>
      <c r="D658" s="296"/>
      <c r="E658" s="296"/>
      <c r="F658" s="296"/>
      <c r="G658" s="296"/>
      <c r="H658" s="296"/>
      <c r="I658" s="296"/>
      <c r="J658" s="296"/>
      <c r="K658" s="296"/>
      <c r="L658" s="296"/>
      <c r="M658" s="296"/>
      <c r="N658" s="296"/>
      <c r="O658" s="296"/>
      <c r="W658" s="326"/>
      <c r="X658" s="326"/>
      <c r="Y658" s="326"/>
      <c r="Z658" s="326"/>
      <c r="AA658" s="348"/>
    </row>
    <row r="659" ht="14.25" customHeight="1" spans="1:27">
      <c r="A659" s="296"/>
      <c r="B659" s="296"/>
      <c r="C659" s="296"/>
      <c r="D659" s="296"/>
      <c r="E659" s="296"/>
      <c r="F659" s="296"/>
      <c r="G659" s="296"/>
      <c r="H659" s="296"/>
      <c r="I659" s="296"/>
      <c r="J659" s="296"/>
      <c r="K659" s="296"/>
      <c r="L659" s="296"/>
      <c r="M659" s="296"/>
      <c r="N659" s="296"/>
      <c r="O659" s="296"/>
      <c r="W659" s="326"/>
      <c r="X659" s="326"/>
      <c r="Y659" s="326"/>
      <c r="Z659" s="326"/>
      <c r="AA659" s="348"/>
    </row>
    <row r="660" ht="14.25" customHeight="1" spans="1:27">
      <c r="A660" s="296"/>
      <c r="B660" s="296"/>
      <c r="C660" s="296"/>
      <c r="D660" s="296"/>
      <c r="E660" s="296"/>
      <c r="F660" s="296"/>
      <c r="G660" s="296"/>
      <c r="H660" s="296"/>
      <c r="I660" s="296"/>
      <c r="J660" s="296"/>
      <c r="K660" s="296"/>
      <c r="L660" s="296"/>
      <c r="M660" s="296"/>
      <c r="N660" s="296"/>
      <c r="O660" s="296"/>
      <c r="W660" s="326"/>
      <c r="X660" s="326"/>
      <c r="Y660" s="326"/>
      <c r="Z660" s="326"/>
      <c r="AA660" s="348"/>
    </row>
    <row r="661" ht="14.25" customHeight="1" spans="1:27">
      <c r="A661" s="296"/>
      <c r="B661" s="296"/>
      <c r="C661" s="296"/>
      <c r="D661" s="296"/>
      <c r="E661" s="296"/>
      <c r="F661" s="296"/>
      <c r="G661" s="296"/>
      <c r="H661" s="296"/>
      <c r="I661" s="296"/>
      <c r="J661" s="296"/>
      <c r="K661" s="296"/>
      <c r="L661" s="296"/>
      <c r="M661" s="296"/>
      <c r="N661" s="296"/>
      <c r="O661" s="296"/>
      <c r="W661" s="326"/>
      <c r="X661" s="326"/>
      <c r="Y661" s="326"/>
      <c r="Z661" s="326"/>
      <c r="AA661" s="348"/>
    </row>
    <row r="662" ht="14.25" customHeight="1" spans="1:27">
      <c r="A662" s="296"/>
      <c r="B662" s="296"/>
      <c r="C662" s="296"/>
      <c r="D662" s="296"/>
      <c r="E662" s="296"/>
      <c r="F662" s="296"/>
      <c r="G662" s="296"/>
      <c r="H662" s="296"/>
      <c r="I662" s="296"/>
      <c r="J662" s="296"/>
      <c r="K662" s="296"/>
      <c r="L662" s="296"/>
      <c r="M662" s="296"/>
      <c r="N662" s="296"/>
      <c r="O662" s="296"/>
      <c r="W662" s="326"/>
      <c r="X662" s="326"/>
      <c r="Y662" s="326"/>
      <c r="Z662" s="326"/>
      <c r="AA662" s="348"/>
    </row>
    <row r="663" ht="14.25" customHeight="1" spans="1:27">
      <c r="A663" s="296"/>
      <c r="B663" s="296"/>
      <c r="C663" s="296"/>
      <c r="D663" s="296"/>
      <c r="E663" s="296"/>
      <c r="F663" s="296"/>
      <c r="G663" s="296"/>
      <c r="H663" s="296"/>
      <c r="I663" s="296"/>
      <c r="J663" s="296"/>
      <c r="K663" s="296"/>
      <c r="L663" s="296"/>
      <c r="M663" s="296"/>
      <c r="N663" s="296"/>
      <c r="O663" s="296"/>
      <c r="W663" s="326"/>
      <c r="X663" s="326"/>
      <c r="Y663" s="326"/>
      <c r="Z663" s="326"/>
      <c r="AA663" s="348"/>
    </row>
    <row r="664" ht="14.25" customHeight="1" spans="1:27">
      <c r="A664" s="296"/>
      <c r="B664" s="296"/>
      <c r="C664" s="296"/>
      <c r="D664" s="296"/>
      <c r="E664" s="296"/>
      <c r="F664" s="296"/>
      <c r="G664" s="296"/>
      <c r="H664" s="296"/>
      <c r="I664" s="296"/>
      <c r="J664" s="296"/>
      <c r="K664" s="296"/>
      <c r="L664" s="296"/>
      <c r="M664" s="296"/>
      <c r="N664" s="296"/>
      <c r="O664" s="296"/>
      <c r="W664" s="326"/>
      <c r="X664" s="326"/>
      <c r="Y664" s="326"/>
      <c r="Z664" s="326"/>
      <c r="AA664" s="348"/>
    </row>
    <row r="665" ht="14.25" customHeight="1" spans="1:27">
      <c r="A665" s="296"/>
      <c r="B665" s="296"/>
      <c r="C665" s="296"/>
      <c r="D665" s="296"/>
      <c r="E665" s="296"/>
      <c r="F665" s="296"/>
      <c r="G665" s="296"/>
      <c r="H665" s="296"/>
      <c r="I665" s="296"/>
      <c r="J665" s="296"/>
      <c r="K665" s="296"/>
      <c r="L665" s="296"/>
      <c r="M665" s="296"/>
      <c r="N665" s="296"/>
      <c r="O665" s="296"/>
      <c r="W665" s="326"/>
      <c r="X665" s="326"/>
      <c r="Y665" s="326"/>
      <c r="Z665" s="326"/>
      <c r="AA665" s="348"/>
    </row>
    <row r="666" ht="14.25" customHeight="1" spans="1:27">
      <c r="A666" s="296"/>
      <c r="B666" s="296"/>
      <c r="C666" s="296"/>
      <c r="D666" s="296"/>
      <c r="E666" s="296"/>
      <c r="F666" s="296"/>
      <c r="G666" s="296"/>
      <c r="H666" s="296"/>
      <c r="I666" s="296"/>
      <c r="J666" s="296"/>
      <c r="K666" s="296"/>
      <c r="L666" s="296"/>
      <c r="M666" s="296"/>
      <c r="N666" s="296"/>
      <c r="O666" s="296"/>
      <c r="W666" s="326"/>
      <c r="X666" s="326"/>
      <c r="Y666" s="326"/>
      <c r="Z666" s="326"/>
      <c r="AA666" s="348"/>
    </row>
    <row r="667" ht="14.25" customHeight="1" spans="1:27">
      <c r="A667" s="296"/>
      <c r="B667" s="296"/>
      <c r="C667" s="296"/>
      <c r="D667" s="296"/>
      <c r="E667" s="296"/>
      <c r="F667" s="296"/>
      <c r="G667" s="296"/>
      <c r="H667" s="296"/>
      <c r="I667" s="296"/>
      <c r="J667" s="296"/>
      <c r="K667" s="296"/>
      <c r="L667" s="296"/>
      <c r="M667" s="296"/>
      <c r="N667" s="296"/>
      <c r="O667" s="296"/>
      <c r="W667" s="326"/>
      <c r="X667" s="326"/>
      <c r="Y667" s="326"/>
      <c r="Z667" s="326"/>
      <c r="AA667" s="348"/>
    </row>
    <row r="668" ht="14.25" customHeight="1" spans="1:27">
      <c r="A668" s="296"/>
      <c r="B668" s="296"/>
      <c r="C668" s="296"/>
      <c r="D668" s="296"/>
      <c r="E668" s="296"/>
      <c r="F668" s="296"/>
      <c r="G668" s="296"/>
      <c r="H668" s="296"/>
      <c r="I668" s="296"/>
      <c r="J668" s="296"/>
      <c r="K668" s="296"/>
      <c r="L668" s="296"/>
      <c r="M668" s="296"/>
      <c r="N668" s="296"/>
      <c r="O668" s="296"/>
      <c r="W668" s="326"/>
      <c r="X668" s="326"/>
      <c r="Y668" s="326"/>
      <c r="Z668" s="326"/>
      <c r="AA668" s="348"/>
    </row>
    <row r="669" ht="14.25" customHeight="1" spans="1:27">
      <c r="A669" s="296"/>
      <c r="B669" s="296"/>
      <c r="C669" s="296"/>
      <c r="D669" s="296"/>
      <c r="E669" s="296"/>
      <c r="F669" s="296"/>
      <c r="G669" s="296"/>
      <c r="H669" s="296"/>
      <c r="I669" s="296"/>
      <c r="J669" s="296"/>
      <c r="K669" s="296"/>
      <c r="L669" s="296"/>
      <c r="M669" s="296"/>
      <c r="N669" s="296"/>
      <c r="O669" s="296"/>
      <c r="W669" s="326"/>
      <c r="X669" s="326"/>
      <c r="Y669" s="326"/>
      <c r="Z669" s="326"/>
      <c r="AA669" s="348"/>
    </row>
    <row r="670" ht="14.25" customHeight="1" spans="1:27">
      <c r="A670" s="296"/>
      <c r="B670" s="296"/>
      <c r="C670" s="296"/>
      <c r="D670" s="296"/>
      <c r="E670" s="296"/>
      <c r="F670" s="296"/>
      <c r="G670" s="296"/>
      <c r="H670" s="296"/>
      <c r="I670" s="296"/>
      <c r="J670" s="296"/>
      <c r="K670" s="296"/>
      <c r="L670" s="296"/>
      <c r="M670" s="296"/>
      <c r="N670" s="296"/>
      <c r="O670" s="296"/>
      <c r="W670" s="326"/>
      <c r="X670" s="326"/>
      <c r="Y670" s="326"/>
      <c r="Z670" s="326"/>
      <c r="AA670" s="348"/>
    </row>
    <row r="671" ht="14.25" customHeight="1" spans="1:27">
      <c r="A671" s="296"/>
      <c r="B671" s="296"/>
      <c r="C671" s="296"/>
      <c r="D671" s="296"/>
      <c r="E671" s="296"/>
      <c r="F671" s="296"/>
      <c r="G671" s="296"/>
      <c r="H671" s="296"/>
      <c r="I671" s="296"/>
      <c r="J671" s="296"/>
      <c r="K671" s="296"/>
      <c r="L671" s="296"/>
      <c r="M671" s="296"/>
      <c r="N671" s="296"/>
      <c r="O671" s="296"/>
      <c r="W671" s="326"/>
      <c r="X671" s="326"/>
      <c r="Y671" s="326"/>
      <c r="Z671" s="326"/>
      <c r="AA671" s="348"/>
    </row>
    <row r="672" ht="14.25" customHeight="1" spans="1:27">
      <c r="A672" s="296"/>
      <c r="B672" s="296"/>
      <c r="C672" s="296"/>
      <c r="D672" s="296"/>
      <c r="E672" s="296"/>
      <c r="F672" s="296"/>
      <c r="G672" s="296"/>
      <c r="H672" s="296"/>
      <c r="I672" s="296"/>
      <c r="J672" s="296"/>
      <c r="K672" s="296"/>
      <c r="L672" s="296"/>
      <c r="M672" s="296"/>
      <c r="N672" s="296"/>
      <c r="O672" s="296"/>
      <c r="W672" s="326"/>
      <c r="X672" s="326"/>
      <c r="Y672" s="326"/>
      <c r="Z672" s="326"/>
      <c r="AA672" s="348"/>
    </row>
    <row r="673" ht="14.25" customHeight="1" spans="1:27">
      <c r="A673" s="296"/>
      <c r="B673" s="296"/>
      <c r="C673" s="296"/>
      <c r="D673" s="296"/>
      <c r="E673" s="296"/>
      <c r="F673" s="296"/>
      <c r="G673" s="296"/>
      <c r="H673" s="296"/>
      <c r="I673" s="296"/>
      <c r="J673" s="296"/>
      <c r="K673" s="296"/>
      <c r="L673" s="296"/>
      <c r="M673" s="296"/>
      <c r="N673" s="296"/>
      <c r="O673" s="296"/>
      <c r="W673" s="326"/>
      <c r="X673" s="326"/>
      <c r="Y673" s="326"/>
      <c r="Z673" s="326"/>
      <c r="AA673" s="348"/>
    </row>
    <row r="674" ht="14.25" customHeight="1" spans="1:27">
      <c r="A674" s="296"/>
      <c r="B674" s="296"/>
      <c r="C674" s="296"/>
      <c r="D674" s="296"/>
      <c r="E674" s="296"/>
      <c r="F674" s="296"/>
      <c r="G674" s="296"/>
      <c r="H674" s="296"/>
      <c r="I674" s="296"/>
      <c r="J674" s="296"/>
      <c r="K674" s="296"/>
      <c r="L674" s="296"/>
      <c r="M674" s="296"/>
      <c r="N674" s="296"/>
      <c r="O674" s="296"/>
      <c r="W674" s="326"/>
      <c r="X674" s="326"/>
      <c r="Y674" s="326"/>
      <c r="Z674" s="326"/>
      <c r="AA674" s="348"/>
    </row>
    <row r="675" ht="14.25" customHeight="1" spans="1:27">
      <c r="A675" s="296"/>
      <c r="B675" s="296"/>
      <c r="C675" s="296"/>
      <c r="D675" s="296"/>
      <c r="E675" s="296"/>
      <c r="F675" s="296"/>
      <c r="G675" s="296"/>
      <c r="H675" s="296"/>
      <c r="I675" s="296"/>
      <c r="J675" s="296"/>
      <c r="K675" s="296"/>
      <c r="L675" s="296"/>
      <c r="M675" s="296"/>
      <c r="N675" s="296"/>
      <c r="O675" s="296"/>
      <c r="W675" s="326"/>
      <c r="X675" s="326"/>
      <c r="Y675" s="326"/>
      <c r="Z675" s="326"/>
      <c r="AA675" s="348"/>
    </row>
    <row r="676" ht="14.25" customHeight="1" spans="1:27">
      <c r="A676" s="296"/>
      <c r="B676" s="296"/>
      <c r="C676" s="296"/>
      <c r="D676" s="296"/>
      <c r="E676" s="296"/>
      <c r="F676" s="296"/>
      <c r="G676" s="296"/>
      <c r="H676" s="296"/>
      <c r="I676" s="296"/>
      <c r="J676" s="296"/>
      <c r="K676" s="296"/>
      <c r="L676" s="296"/>
      <c r="M676" s="296"/>
      <c r="N676" s="296"/>
      <c r="O676" s="296"/>
      <c r="W676" s="326"/>
      <c r="X676" s="326"/>
      <c r="Y676" s="326"/>
      <c r="Z676" s="326"/>
      <c r="AA676" s="348"/>
    </row>
    <row r="677" ht="14.25" customHeight="1" spans="1:27">
      <c r="A677" s="296"/>
      <c r="B677" s="296"/>
      <c r="C677" s="296"/>
      <c r="D677" s="296"/>
      <c r="E677" s="296"/>
      <c r="F677" s="296"/>
      <c r="G677" s="296"/>
      <c r="H677" s="296"/>
      <c r="I677" s="296"/>
      <c r="J677" s="296"/>
      <c r="K677" s="296"/>
      <c r="L677" s="296"/>
      <c r="M677" s="296"/>
      <c r="N677" s="296"/>
      <c r="O677" s="296"/>
      <c r="W677" s="326"/>
      <c r="X677" s="326"/>
      <c r="Y677" s="326"/>
      <c r="Z677" s="326"/>
      <c r="AA677" s="348"/>
    </row>
    <row r="678" ht="14.25" customHeight="1" spans="1:27">
      <c r="A678" s="296"/>
      <c r="B678" s="296"/>
      <c r="C678" s="296"/>
      <c r="D678" s="296"/>
      <c r="E678" s="296"/>
      <c r="F678" s="296"/>
      <c r="G678" s="296"/>
      <c r="H678" s="296"/>
      <c r="I678" s="296"/>
      <c r="J678" s="296"/>
      <c r="K678" s="296"/>
      <c r="L678" s="296"/>
      <c r="M678" s="296"/>
      <c r="N678" s="296"/>
      <c r="O678" s="296"/>
      <c r="W678" s="326"/>
      <c r="X678" s="326"/>
      <c r="Y678" s="326"/>
      <c r="Z678" s="326"/>
      <c r="AA678" s="348"/>
    </row>
    <row r="679" ht="14.25" customHeight="1" spans="1:27">
      <c r="A679" s="296"/>
      <c r="B679" s="296"/>
      <c r="C679" s="296"/>
      <c r="D679" s="296"/>
      <c r="E679" s="296"/>
      <c r="F679" s="296"/>
      <c r="G679" s="296"/>
      <c r="H679" s="296"/>
      <c r="I679" s="296"/>
      <c r="J679" s="296"/>
      <c r="K679" s="296"/>
      <c r="L679" s="296"/>
      <c r="M679" s="296"/>
      <c r="N679" s="296"/>
      <c r="O679" s="296"/>
      <c r="W679" s="326"/>
      <c r="X679" s="326"/>
      <c r="Y679" s="326"/>
      <c r="Z679" s="326"/>
      <c r="AA679" s="348"/>
    </row>
    <row r="680" ht="14.25" customHeight="1" spans="1:27">
      <c r="A680" s="296"/>
      <c r="B680" s="296"/>
      <c r="C680" s="296"/>
      <c r="D680" s="296"/>
      <c r="E680" s="296"/>
      <c r="F680" s="296"/>
      <c r="G680" s="296"/>
      <c r="H680" s="296"/>
      <c r="I680" s="296"/>
      <c r="J680" s="296"/>
      <c r="K680" s="296"/>
      <c r="L680" s="296"/>
      <c r="M680" s="296"/>
      <c r="N680" s="296"/>
      <c r="O680" s="296"/>
      <c r="W680" s="326"/>
      <c r="X680" s="326"/>
      <c r="Y680" s="326"/>
      <c r="Z680" s="326"/>
      <c r="AA680" s="348"/>
    </row>
    <row r="681" ht="14.25" customHeight="1" spans="1:27">
      <c r="A681" s="296"/>
      <c r="B681" s="296"/>
      <c r="C681" s="296"/>
      <c r="D681" s="296"/>
      <c r="E681" s="296"/>
      <c r="F681" s="296"/>
      <c r="G681" s="296"/>
      <c r="H681" s="296"/>
      <c r="I681" s="296"/>
      <c r="J681" s="296"/>
      <c r="K681" s="296"/>
      <c r="L681" s="296"/>
      <c r="M681" s="296"/>
      <c r="N681" s="296"/>
      <c r="O681" s="296"/>
      <c r="W681" s="326"/>
      <c r="X681" s="326"/>
      <c r="Y681" s="326"/>
      <c r="Z681" s="326"/>
      <c r="AA681" s="348"/>
    </row>
    <row r="682" ht="14.25" customHeight="1" spans="1:27">
      <c r="A682" s="296"/>
      <c r="B682" s="296"/>
      <c r="C682" s="296"/>
      <c r="D682" s="296"/>
      <c r="E682" s="296"/>
      <c r="F682" s="296"/>
      <c r="G682" s="296"/>
      <c r="H682" s="296"/>
      <c r="I682" s="296"/>
      <c r="J682" s="296"/>
      <c r="K682" s="296"/>
      <c r="L682" s="296"/>
      <c r="M682" s="296"/>
      <c r="N682" s="296"/>
      <c r="O682" s="296"/>
      <c r="W682" s="326"/>
      <c r="X682" s="326"/>
      <c r="Y682" s="326"/>
      <c r="Z682" s="326"/>
      <c r="AA682" s="348"/>
    </row>
    <row r="683" ht="14.25" customHeight="1" spans="1:27">
      <c r="A683" s="296"/>
      <c r="B683" s="296"/>
      <c r="C683" s="296"/>
      <c r="D683" s="296"/>
      <c r="E683" s="296"/>
      <c r="F683" s="296"/>
      <c r="G683" s="296"/>
      <c r="H683" s="296"/>
      <c r="I683" s="296"/>
      <c r="J683" s="296"/>
      <c r="K683" s="296"/>
      <c r="L683" s="296"/>
      <c r="M683" s="296"/>
      <c r="N683" s="296"/>
      <c r="O683" s="296"/>
      <c r="W683" s="326"/>
      <c r="X683" s="326"/>
      <c r="Y683" s="326"/>
      <c r="Z683" s="326"/>
      <c r="AA683" s="348"/>
    </row>
    <row r="684" ht="14.25" customHeight="1" spans="1:27">
      <c r="A684" s="296"/>
      <c r="B684" s="296"/>
      <c r="C684" s="296"/>
      <c r="D684" s="296"/>
      <c r="E684" s="296"/>
      <c r="F684" s="296"/>
      <c r="G684" s="296"/>
      <c r="H684" s="296"/>
      <c r="I684" s="296"/>
      <c r="J684" s="296"/>
      <c r="K684" s="296"/>
      <c r="L684" s="296"/>
      <c r="M684" s="296"/>
      <c r="N684" s="296"/>
      <c r="O684" s="296"/>
      <c r="W684" s="326"/>
      <c r="X684" s="326"/>
      <c r="Y684" s="326"/>
      <c r="Z684" s="326"/>
      <c r="AA684" s="348"/>
    </row>
    <row r="685" ht="14.25" customHeight="1" spans="1:27">
      <c r="A685" s="296"/>
      <c r="B685" s="296"/>
      <c r="C685" s="296"/>
      <c r="D685" s="296"/>
      <c r="E685" s="296"/>
      <c r="F685" s="296"/>
      <c r="G685" s="296"/>
      <c r="H685" s="296"/>
      <c r="I685" s="296"/>
      <c r="J685" s="296"/>
      <c r="K685" s="296"/>
      <c r="L685" s="296"/>
      <c r="M685" s="296"/>
      <c r="N685" s="296"/>
      <c r="O685" s="296"/>
      <c r="W685" s="326"/>
      <c r="X685" s="326"/>
      <c r="Y685" s="326"/>
      <c r="Z685" s="326"/>
      <c r="AA685" s="348"/>
    </row>
    <row r="686" ht="14.25" customHeight="1" spans="1:27">
      <c r="A686" s="296"/>
      <c r="B686" s="296"/>
      <c r="C686" s="296"/>
      <c r="D686" s="296"/>
      <c r="E686" s="296"/>
      <c r="F686" s="296"/>
      <c r="G686" s="296"/>
      <c r="H686" s="296"/>
      <c r="I686" s="296"/>
      <c r="J686" s="296"/>
      <c r="K686" s="296"/>
      <c r="L686" s="296"/>
      <c r="M686" s="296"/>
      <c r="N686" s="296"/>
      <c r="O686" s="296"/>
      <c r="W686" s="326"/>
      <c r="X686" s="326"/>
      <c r="Y686" s="326"/>
      <c r="Z686" s="326"/>
      <c r="AA686" s="348"/>
    </row>
    <row r="687" ht="14.25" customHeight="1" spans="1:27">
      <c r="A687" s="296"/>
      <c r="B687" s="296"/>
      <c r="C687" s="296"/>
      <c r="D687" s="296"/>
      <c r="E687" s="296"/>
      <c r="F687" s="296"/>
      <c r="G687" s="296"/>
      <c r="H687" s="296"/>
      <c r="I687" s="296"/>
      <c r="J687" s="296"/>
      <c r="K687" s="296"/>
      <c r="L687" s="296"/>
      <c r="M687" s="296"/>
      <c r="N687" s="296"/>
      <c r="O687" s="296"/>
      <c r="W687" s="326"/>
      <c r="X687" s="326"/>
      <c r="Y687" s="326"/>
      <c r="Z687" s="326"/>
      <c r="AA687" s="348"/>
    </row>
    <row r="688" ht="14.25" customHeight="1" spans="1:27">
      <c r="A688" s="296"/>
      <c r="B688" s="296"/>
      <c r="C688" s="296"/>
      <c r="D688" s="296"/>
      <c r="E688" s="296"/>
      <c r="F688" s="296"/>
      <c r="G688" s="296"/>
      <c r="H688" s="296"/>
      <c r="I688" s="296"/>
      <c r="J688" s="296"/>
      <c r="K688" s="296"/>
      <c r="L688" s="296"/>
      <c r="M688" s="296"/>
      <c r="N688" s="296"/>
      <c r="O688" s="296"/>
      <c r="W688" s="326"/>
      <c r="X688" s="326"/>
      <c r="Y688" s="326"/>
      <c r="Z688" s="326"/>
      <c r="AA688" s="348"/>
    </row>
    <row r="689" ht="14.25" customHeight="1" spans="1:27">
      <c r="A689" s="296"/>
      <c r="B689" s="296"/>
      <c r="C689" s="296"/>
      <c r="D689" s="296"/>
      <c r="E689" s="296"/>
      <c r="F689" s="296"/>
      <c r="G689" s="296"/>
      <c r="H689" s="296"/>
      <c r="I689" s="296"/>
      <c r="J689" s="296"/>
      <c r="K689" s="296"/>
      <c r="L689" s="296"/>
      <c r="M689" s="296"/>
      <c r="N689" s="296"/>
      <c r="O689" s="296"/>
      <c r="W689" s="326"/>
      <c r="X689" s="326"/>
      <c r="Y689" s="326"/>
      <c r="Z689" s="326"/>
      <c r="AA689" s="348"/>
    </row>
    <row r="690" ht="14.25" customHeight="1" spans="1:27">
      <c r="A690" s="296"/>
      <c r="B690" s="296"/>
      <c r="C690" s="296"/>
      <c r="D690" s="296"/>
      <c r="E690" s="296"/>
      <c r="F690" s="296"/>
      <c r="G690" s="296"/>
      <c r="H690" s="296"/>
      <c r="I690" s="296"/>
      <c r="J690" s="296"/>
      <c r="K690" s="296"/>
      <c r="L690" s="296"/>
      <c r="M690" s="296"/>
      <c r="N690" s="296"/>
      <c r="O690" s="296"/>
      <c r="W690" s="326"/>
      <c r="X690" s="326"/>
      <c r="Y690" s="326"/>
      <c r="Z690" s="326"/>
      <c r="AA690" s="348"/>
    </row>
    <row r="691" ht="14.25" customHeight="1" spans="1:27">
      <c r="A691" s="296"/>
      <c r="B691" s="296"/>
      <c r="C691" s="296"/>
      <c r="D691" s="296"/>
      <c r="E691" s="296"/>
      <c r="F691" s="296"/>
      <c r="G691" s="296"/>
      <c r="H691" s="296"/>
      <c r="I691" s="296"/>
      <c r="J691" s="296"/>
      <c r="K691" s="296"/>
      <c r="L691" s="296"/>
      <c r="M691" s="296"/>
      <c r="N691" s="296"/>
      <c r="O691" s="296"/>
      <c r="W691" s="326"/>
      <c r="X691" s="326"/>
      <c r="Y691" s="326"/>
      <c r="Z691" s="326"/>
      <c r="AA691" s="348"/>
    </row>
    <row r="692" ht="14.25" customHeight="1" spans="1:27">
      <c r="A692" s="296"/>
      <c r="B692" s="296"/>
      <c r="C692" s="296"/>
      <c r="D692" s="296"/>
      <c r="E692" s="296"/>
      <c r="F692" s="296"/>
      <c r="G692" s="296"/>
      <c r="H692" s="296"/>
      <c r="I692" s="296"/>
      <c r="J692" s="296"/>
      <c r="K692" s="296"/>
      <c r="L692" s="296"/>
      <c r="M692" s="296"/>
      <c r="N692" s="296"/>
      <c r="O692" s="296"/>
      <c r="W692" s="326"/>
      <c r="X692" s="326"/>
      <c r="Y692" s="326"/>
      <c r="Z692" s="326"/>
      <c r="AA692" s="348"/>
    </row>
    <row r="693" ht="14.25" customHeight="1" spans="1:27">
      <c r="A693" s="296"/>
      <c r="B693" s="296"/>
      <c r="C693" s="296"/>
      <c r="D693" s="296"/>
      <c r="E693" s="296"/>
      <c r="F693" s="296"/>
      <c r="G693" s="296"/>
      <c r="H693" s="296"/>
      <c r="I693" s="296"/>
      <c r="J693" s="296"/>
      <c r="K693" s="296"/>
      <c r="L693" s="296"/>
      <c r="M693" s="296"/>
      <c r="N693" s="296"/>
      <c r="O693" s="296"/>
      <c r="W693" s="326"/>
      <c r="X693" s="326"/>
      <c r="Y693" s="326"/>
      <c r="Z693" s="326"/>
      <c r="AA693" s="348"/>
    </row>
    <row r="694" ht="14.25" customHeight="1" spans="1:27">
      <c r="A694" s="296"/>
      <c r="B694" s="296"/>
      <c r="C694" s="296"/>
      <c r="D694" s="296"/>
      <c r="E694" s="296"/>
      <c r="F694" s="296"/>
      <c r="G694" s="296"/>
      <c r="H694" s="296"/>
      <c r="I694" s="296"/>
      <c r="J694" s="296"/>
      <c r="K694" s="296"/>
      <c r="L694" s="296"/>
      <c r="M694" s="296"/>
      <c r="N694" s="296"/>
      <c r="O694" s="296"/>
      <c r="W694" s="326"/>
      <c r="X694" s="326"/>
      <c r="Y694" s="326"/>
      <c r="Z694" s="326"/>
      <c r="AA694" s="348"/>
    </row>
    <row r="695" ht="14.25" customHeight="1" spans="1:27">
      <c r="A695" s="296"/>
      <c r="B695" s="296"/>
      <c r="C695" s="296"/>
      <c r="D695" s="296"/>
      <c r="E695" s="296"/>
      <c r="F695" s="296"/>
      <c r="G695" s="296"/>
      <c r="H695" s="296"/>
      <c r="I695" s="296"/>
      <c r="J695" s="296"/>
      <c r="K695" s="296"/>
      <c r="L695" s="296"/>
      <c r="M695" s="296"/>
      <c r="N695" s="296"/>
      <c r="O695" s="296"/>
      <c r="W695" s="326"/>
      <c r="X695" s="326"/>
      <c r="Y695" s="326"/>
      <c r="Z695" s="326"/>
      <c r="AA695" s="348"/>
    </row>
    <row r="696" ht="14.25" customHeight="1" spans="1:27">
      <c r="A696" s="296"/>
      <c r="B696" s="296"/>
      <c r="C696" s="296"/>
      <c r="D696" s="296"/>
      <c r="E696" s="296"/>
      <c r="F696" s="296"/>
      <c r="G696" s="296"/>
      <c r="H696" s="296"/>
      <c r="I696" s="296"/>
      <c r="J696" s="296"/>
      <c r="K696" s="296"/>
      <c r="L696" s="296"/>
      <c r="M696" s="296"/>
      <c r="N696" s="296"/>
      <c r="O696" s="296"/>
      <c r="W696" s="326"/>
      <c r="X696" s="326"/>
      <c r="Y696" s="326"/>
      <c r="Z696" s="326"/>
      <c r="AA696" s="348"/>
    </row>
    <row r="697" ht="14.25" customHeight="1" spans="1:27">
      <c r="A697" s="296"/>
      <c r="B697" s="296"/>
      <c r="C697" s="296"/>
      <c r="D697" s="296"/>
      <c r="E697" s="296"/>
      <c r="F697" s="296"/>
      <c r="G697" s="296"/>
      <c r="H697" s="296"/>
      <c r="I697" s="296"/>
      <c r="J697" s="296"/>
      <c r="K697" s="296"/>
      <c r="L697" s="296"/>
      <c r="M697" s="296"/>
      <c r="N697" s="296"/>
      <c r="O697" s="296"/>
      <c r="W697" s="326"/>
      <c r="X697" s="326"/>
      <c r="Y697" s="326"/>
      <c r="Z697" s="326"/>
      <c r="AA697" s="348"/>
    </row>
    <row r="698" ht="14.25" customHeight="1" spans="1:27">
      <c r="A698" s="296"/>
      <c r="B698" s="296"/>
      <c r="C698" s="296"/>
      <c r="D698" s="296"/>
      <c r="E698" s="296"/>
      <c r="F698" s="296"/>
      <c r="G698" s="296"/>
      <c r="H698" s="296"/>
      <c r="I698" s="296"/>
      <c r="J698" s="296"/>
      <c r="K698" s="296"/>
      <c r="L698" s="296"/>
      <c r="M698" s="296"/>
      <c r="N698" s="296"/>
      <c r="O698" s="296"/>
      <c r="W698" s="326"/>
      <c r="X698" s="326"/>
      <c r="Y698" s="326"/>
      <c r="Z698" s="326"/>
      <c r="AA698" s="348"/>
    </row>
    <row r="699" ht="14.25" customHeight="1" spans="1:27">
      <c r="A699" s="296"/>
      <c r="B699" s="296"/>
      <c r="C699" s="296"/>
      <c r="D699" s="296"/>
      <c r="E699" s="296"/>
      <c r="F699" s="296"/>
      <c r="G699" s="296"/>
      <c r="H699" s="296"/>
      <c r="I699" s="296"/>
      <c r="J699" s="296"/>
      <c r="K699" s="296"/>
      <c r="L699" s="296"/>
      <c r="M699" s="296"/>
      <c r="N699" s="296"/>
      <c r="O699" s="296"/>
      <c r="W699" s="326"/>
      <c r="X699" s="326"/>
      <c r="Y699" s="326"/>
      <c r="Z699" s="326"/>
      <c r="AA699" s="348"/>
    </row>
    <row r="700" ht="14.25" customHeight="1" spans="1:27">
      <c r="A700" s="296"/>
      <c r="B700" s="296"/>
      <c r="C700" s="296"/>
      <c r="D700" s="296"/>
      <c r="E700" s="296"/>
      <c r="F700" s="296"/>
      <c r="G700" s="296"/>
      <c r="H700" s="296"/>
      <c r="I700" s="296"/>
      <c r="J700" s="296"/>
      <c r="K700" s="296"/>
      <c r="L700" s="296"/>
      <c r="M700" s="296"/>
      <c r="N700" s="296"/>
      <c r="O700" s="296"/>
      <c r="W700" s="326"/>
      <c r="X700" s="326"/>
      <c r="Y700" s="326"/>
      <c r="Z700" s="326"/>
      <c r="AA700" s="348"/>
    </row>
    <row r="701" ht="14.25" customHeight="1" spans="1:27">
      <c r="A701" s="296"/>
      <c r="B701" s="296"/>
      <c r="C701" s="296"/>
      <c r="D701" s="296"/>
      <c r="E701" s="296"/>
      <c r="F701" s="296"/>
      <c r="G701" s="296"/>
      <c r="H701" s="296"/>
      <c r="I701" s="296"/>
      <c r="J701" s="296"/>
      <c r="K701" s="296"/>
      <c r="L701" s="296"/>
      <c r="M701" s="296"/>
      <c r="N701" s="296"/>
      <c r="O701" s="296"/>
      <c r="W701" s="326"/>
      <c r="X701" s="326"/>
      <c r="Y701" s="326"/>
      <c r="Z701" s="326"/>
      <c r="AA701" s="348"/>
    </row>
    <row r="702" ht="14.25" customHeight="1" spans="1:27">
      <c r="A702" s="296"/>
      <c r="B702" s="296"/>
      <c r="C702" s="296"/>
      <c r="D702" s="296"/>
      <c r="E702" s="296"/>
      <c r="F702" s="296"/>
      <c r="G702" s="296"/>
      <c r="H702" s="296"/>
      <c r="I702" s="296"/>
      <c r="J702" s="296"/>
      <c r="K702" s="296"/>
      <c r="L702" s="296"/>
      <c r="M702" s="296"/>
      <c r="N702" s="296"/>
      <c r="O702" s="296"/>
      <c r="W702" s="326"/>
      <c r="X702" s="326"/>
      <c r="Y702" s="326"/>
      <c r="Z702" s="326"/>
      <c r="AA702" s="348"/>
    </row>
    <row r="703" ht="14.25" customHeight="1" spans="1:27">
      <c r="A703" s="296"/>
      <c r="B703" s="296"/>
      <c r="C703" s="296"/>
      <c r="D703" s="296"/>
      <c r="E703" s="296"/>
      <c r="F703" s="296"/>
      <c r="G703" s="296"/>
      <c r="H703" s="296"/>
      <c r="I703" s="296"/>
      <c r="J703" s="296"/>
      <c r="K703" s="296"/>
      <c r="L703" s="296"/>
      <c r="M703" s="296"/>
      <c r="N703" s="296"/>
      <c r="O703" s="296"/>
      <c r="W703" s="326"/>
      <c r="X703" s="326"/>
      <c r="Y703" s="326"/>
      <c r="Z703" s="326"/>
      <c r="AA703" s="348"/>
    </row>
    <row r="704" ht="14.25" customHeight="1" spans="1:27">
      <c r="A704" s="296"/>
      <c r="B704" s="296"/>
      <c r="C704" s="296"/>
      <c r="D704" s="296"/>
      <c r="E704" s="296"/>
      <c r="F704" s="296"/>
      <c r="G704" s="296"/>
      <c r="H704" s="296"/>
      <c r="I704" s="296"/>
      <c r="J704" s="296"/>
      <c r="K704" s="296"/>
      <c r="L704" s="296"/>
      <c r="M704" s="296"/>
      <c r="N704" s="296"/>
      <c r="O704" s="296"/>
      <c r="W704" s="326"/>
      <c r="X704" s="326"/>
      <c r="Y704" s="326"/>
      <c r="Z704" s="326"/>
      <c r="AA704" s="348"/>
    </row>
    <row r="705" ht="14.25" customHeight="1" spans="1:27">
      <c r="A705" s="296"/>
      <c r="B705" s="296"/>
      <c r="C705" s="296"/>
      <c r="D705" s="296"/>
      <c r="E705" s="296"/>
      <c r="F705" s="296"/>
      <c r="G705" s="296"/>
      <c r="H705" s="296"/>
      <c r="I705" s="296"/>
      <c r="J705" s="296"/>
      <c r="K705" s="296"/>
      <c r="L705" s="296"/>
      <c r="M705" s="296"/>
      <c r="N705" s="296"/>
      <c r="O705" s="296"/>
      <c r="W705" s="326"/>
      <c r="X705" s="326"/>
      <c r="Y705" s="326"/>
      <c r="Z705" s="326"/>
      <c r="AA705" s="348"/>
    </row>
    <row r="706" ht="14.25" customHeight="1" spans="1:27">
      <c r="A706" s="296"/>
      <c r="B706" s="296"/>
      <c r="C706" s="296"/>
      <c r="D706" s="296"/>
      <c r="E706" s="296"/>
      <c r="F706" s="296"/>
      <c r="G706" s="296"/>
      <c r="H706" s="296"/>
      <c r="I706" s="296"/>
      <c r="J706" s="296"/>
      <c r="K706" s="296"/>
      <c r="L706" s="296"/>
      <c r="M706" s="296"/>
      <c r="N706" s="296"/>
      <c r="O706" s="296"/>
      <c r="W706" s="326"/>
      <c r="X706" s="326"/>
      <c r="Y706" s="326"/>
      <c r="Z706" s="326"/>
      <c r="AA706" s="348"/>
    </row>
    <row r="707" ht="14.25" customHeight="1" spans="1:27">
      <c r="A707" s="296"/>
      <c r="B707" s="296"/>
      <c r="C707" s="296"/>
      <c r="D707" s="296"/>
      <c r="E707" s="296"/>
      <c r="F707" s="296"/>
      <c r="G707" s="296"/>
      <c r="H707" s="296"/>
      <c r="I707" s="296"/>
      <c r="J707" s="296"/>
      <c r="K707" s="296"/>
      <c r="L707" s="296"/>
      <c r="M707" s="296"/>
      <c r="N707" s="296"/>
      <c r="O707" s="296"/>
      <c r="W707" s="326"/>
      <c r="X707" s="326"/>
      <c r="Y707" s="326"/>
      <c r="Z707" s="326"/>
      <c r="AA707" s="348"/>
    </row>
    <row r="708" ht="14.25" customHeight="1" spans="1:27">
      <c r="A708" s="296"/>
      <c r="B708" s="296"/>
      <c r="C708" s="296"/>
      <c r="D708" s="296"/>
      <c r="E708" s="296"/>
      <c r="F708" s="296"/>
      <c r="G708" s="296"/>
      <c r="H708" s="296"/>
      <c r="I708" s="296"/>
      <c r="J708" s="296"/>
      <c r="K708" s="296"/>
      <c r="L708" s="296"/>
      <c r="M708" s="296"/>
      <c r="N708" s="296"/>
      <c r="O708" s="296"/>
      <c r="W708" s="326"/>
      <c r="X708" s="326"/>
      <c r="Y708" s="326"/>
      <c r="Z708" s="326"/>
      <c r="AA708" s="348"/>
    </row>
    <row r="709" ht="14.25" customHeight="1" spans="1:27">
      <c r="A709" s="296"/>
      <c r="B709" s="296"/>
      <c r="C709" s="296"/>
      <c r="D709" s="296"/>
      <c r="E709" s="296"/>
      <c r="F709" s="296"/>
      <c r="G709" s="296"/>
      <c r="H709" s="296"/>
      <c r="I709" s="296"/>
      <c r="J709" s="296"/>
      <c r="K709" s="296"/>
      <c r="L709" s="296"/>
      <c r="M709" s="296"/>
      <c r="N709" s="296"/>
      <c r="O709" s="296"/>
      <c r="W709" s="326"/>
      <c r="X709" s="326"/>
      <c r="Y709" s="326"/>
      <c r="Z709" s="326"/>
      <c r="AA709" s="348"/>
    </row>
    <row r="710" ht="14.25" customHeight="1" spans="1:27">
      <c r="A710" s="296"/>
      <c r="B710" s="296"/>
      <c r="C710" s="296"/>
      <c r="D710" s="296"/>
      <c r="E710" s="296"/>
      <c r="F710" s="296"/>
      <c r="G710" s="296"/>
      <c r="H710" s="296"/>
      <c r="I710" s="296"/>
      <c r="J710" s="296"/>
      <c r="K710" s="296"/>
      <c r="L710" s="296"/>
      <c r="M710" s="296"/>
      <c r="N710" s="296"/>
      <c r="O710" s="296"/>
      <c r="W710" s="326"/>
      <c r="X710" s="326"/>
      <c r="Y710" s="326"/>
      <c r="Z710" s="326"/>
      <c r="AA710" s="348"/>
    </row>
    <row r="711" ht="14.25" customHeight="1" spans="1:27">
      <c r="A711" s="296"/>
      <c r="B711" s="296"/>
      <c r="C711" s="296"/>
      <c r="D711" s="296"/>
      <c r="E711" s="296"/>
      <c r="F711" s="296"/>
      <c r="G711" s="296"/>
      <c r="H711" s="296"/>
      <c r="I711" s="296"/>
      <c r="J711" s="296"/>
      <c r="K711" s="296"/>
      <c r="L711" s="296"/>
      <c r="M711" s="296"/>
      <c r="N711" s="296"/>
      <c r="O711" s="296"/>
      <c r="W711" s="326"/>
      <c r="X711" s="326"/>
      <c r="Y711" s="326"/>
      <c r="Z711" s="326"/>
      <c r="AA711" s="348"/>
    </row>
    <row r="712" ht="14.25" customHeight="1" spans="1:27">
      <c r="A712" s="296"/>
      <c r="B712" s="296"/>
      <c r="C712" s="296"/>
      <c r="D712" s="296"/>
      <c r="E712" s="296"/>
      <c r="F712" s="296"/>
      <c r="G712" s="296"/>
      <c r="H712" s="296"/>
      <c r="I712" s="296"/>
      <c r="J712" s="296"/>
      <c r="K712" s="296"/>
      <c r="L712" s="296"/>
      <c r="M712" s="296"/>
      <c r="N712" s="296"/>
      <c r="O712" s="296"/>
      <c r="W712" s="326"/>
      <c r="X712" s="326"/>
      <c r="Y712" s="326"/>
      <c r="Z712" s="326"/>
      <c r="AA712" s="348"/>
    </row>
    <row r="713" ht="14.25" customHeight="1" spans="1:27">
      <c r="A713" s="296"/>
      <c r="B713" s="296"/>
      <c r="C713" s="296"/>
      <c r="D713" s="296"/>
      <c r="E713" s="296"/>
      <c r="F713" s="296"/>
      <c r="G713" s="296"/>
      <c r="H713" s="296"/>
      <c r="I713" s="296"/>
      <c r="J713" s="296"/>
      <c r="K713" s="296"/>
      <c r="L713" s="296"/>
      <c r="M713" s="296"/>
      <c r="N713" s="296"/>
      <c r="O713" s="296"/>
      <c r="W713" s="326"/>
      <c r="X713" s="326"/>
      <c r="Y713" s="326"/>
      <c r="Z713" s="326"/>
      <c r="AA713" s="348"/>
    </row>
    <row r="714" ht="14.25" customHeight="1" spans="1:27">
      <c r="A714" s="296"/>
      <c r="B714" s="296"/>
      <c r="C714" s="296"/>
      <c r="D714" s="296"/>
      <c r="E714" s="296"/>
      <c r="F714" s="296"/>
      <c r="G714" s="296"/>
      <c r="H714" s="296"/>
      <c r="I714" s="296"/>
      <c r="J714" s="296"/>
      <c r="K714" s="296"/>
      <c r="L714" s="296"/>
      <c r="M714" s="296"/>
      <c r="N714" s="296"/>
      <c r="O714" s="296"/>
      <c r="W714" s="326"/>
      <c r="X714" s="326"/>
      <c r="Y714" s="326"/>
      <c r="Z714" s="326"/>
      <c r="AA714" s="348"/>
    </row>
    <row r="715" ht="14.25" customHeight="1" spans="1:27">
      <c r="A715" s="296"/>
      <c r="B715" s="296"/>
      <c r="C715" s="296"/>
      <c r="D715" s="296"/>
      <c r="E715" s="296"/>
      <c r="F715" s="296"/>
      <c r="G715" s="296"/>
      <c r="H715" s="296"/>
      <c r="I715" s="296"/>
      <c r="J715" s="296"/>
      <c r="K715" s="296"/>
      <c r="L715" s="296"/>
      <c r="M715" s="296"/>
      <c r="N715" s="296"/>
      <c r="O715" s="296"/>
      <c r="W715" s="326"/>
      <c r="X715" s="326"/>
      <c r="Y715" s="326"/>
      <c r="Z715" s="326"/>
      <c r="AA715" s="348"/>
    </row>
    <row r="716" ht="14.25" customHeight="1" spans="1:27">
      <c r="A716" s="296"/>
      <c r="B716" s="296"/>
      <c r="C716" s="296"/>
      <c r="D716" s="296"/>
      <c r="E716" s="296"/>
      <c r="F716" s="296"/>
      <c r="G716" s="296"/>
      <c r="H716" s="296"/>
      <c r="I716" s="296"/>
      <c r="J716" s="296"/>
      <c r="K716" s="296"/>
      <c r="L716" s="296"/>
      <c r="M716" s="296"/>
      <c r="N716" s="296"/>
      <c r="O716" s="296"/>
      <c r="W716" s="326"/>
      <c r="X716" s="326"/>
      <c r="Y716" s="326"/>
      <c r="Z716" s="326"/>
      <c r="AA716" s="348"/>
    </row>
    <row r="717" ht="14.25" customHeight="1" spans="1:27">
      <c r="A717" s="296"/>
      <c r="B717" s="296"/>
      <c r="C717" s="296"/>
      <c r="D717" s="296"/>
      <c r="E717" s="296"/>
      <c r="F717" s="296"/>
      <c r="G717" s="296"/>
      <c r="H717" s="296"/>
      <c r="I717" s="296"/>
      <c r="J717" s="296"/>
      <c r="K717" s="296"/>
      <c r="L717" s="296"/>
      <c r="M717" s="296"/>
      <c r="N717" s="296"/>
      <c r="O717" s="296"/>
      <c r="W717" s="326"/>
      <c r="X717" s="326"/>
      <c r="Y717" s="326"/>
      <c r="Z717" s="326"/>
      <c r="AA717" s="348"/>
    </row>
    <row r="718" ht="14.25" customHeight="1" spans="1:27">
      <c r="A718" s="296"/>
      <c r="B718" s="296"/>
      <c r="C718" s="296"/>
      <c r="D718" s="296"/>
      <c r="E718" s="296"/>
      <c r="F718" s="296"/>
      <c r="G718" s="296"/>
      <c r="H718" s="296"/>
      <c r="I718" s="296"/>
      <c r="J718" s="296"/>
      <c r="K718" s="296"/>
      <c r="L718" s="296"/>
      <c r="M718" s="296"/>
      <c r="N718" s="296"/>
      <c r="O718" s="296"/>
      <c r="W718" s="326"/>
      <c r="X718" s="326"/>
      <c r="Y718" s="326"/>
      <c r="Z718" s="326"/>
      <c r="AA718" s="348"/>
    </row>
    <row r="719" ht="14.25" customHeight="1" spans="1:27">
      <c r="A719" s="296"/>
      <c r="B719" s="296"/>
      <c r="C719" s="296"/>
      <c r="D719" s="296"/>
      <c r="E719" s="296"/>
      <c r="F719" s="296"/>
      <c r="G719" s="296"/>
      <c r="H719" s="296"/>
      <c r="I719" s="296"/>
      <c r="J719" s="296"/>
      <c r="K719" s="296"/>
      <c r="L719" s="296"/>
      <c r="M719" s="296"/>
      <c r="N719" s="296"/>
      <c r="O719" s="296"/>
      <c r="W719" s="326"/>
      <c r="X719" s="326"/>
      <c r="Y719" s="326"/>
      <c r="Z719" s="326"/>
      <c r="AA719" s="348"/>
    </row>
    <row r="720" ht="14.25" customHeight="1" spans="1:27">
      <c r="A720" s="296"/>
      <c r="B720" s="296"/>
      <c r="C720" s="296"/>
      <c r="D720" s="296"/>
      <c r="E720" s="296"/>
      <c r="F720" s="296"/>
      <c r="G720" s="296"/>
      <c r="H720" s="296"/>
      <c r="I720" s="296"/>
      <c r="J720" s="296"/>
      <c r="K720" s="296"/>
      <c r="L720" s="296"/>
      <c r="M720" s="296"/>
      <c r="N720" s="296"/>
      <c r="O720" s="296"/>
      <c r="W720" s="326"/>
      <c r="X720" s="326"/>
      <c r="Y720" s="326"/>
      <c r="Z720" s="326"/>
      <c r="AA720" s="348"/>
    </row>
    <row r="721" ht="14.25" customHeight="1" spans="1:27">
      <c r="A721" s="296"/>
      <c r="B721" s="296"/>
      <c r="C721" s="296"/>
      <c r="D721" s="296"/>
      <c r="E721" s="296"/>
      <c r="F721" s="296"/>
      <c r="G721" s="296"/>
      <c r="H721" s="296"/>
      <c r="I721" s="296"/>
      <c r="J721" s="296"/>
      <c r="K721" s="296"/>
      <c r="L721" s="296"/>
      <c r="M721" s="296"/>
      <c r="N721" s="296"/>
      <c r="O721" s="296"/>
      <c r="W721" s="326"/>
      <c r="X721" s="326"/>
      <c r="Y721" s="326"/>
      <c r="Z721" s="326"/>
      <c r="AA721" s="348"/>
    </row>
    <row r="722" ht="14.25" customHeight="1" spans="1:27">
      <c r="A722" s="296"/>
      <c r="B722" s="296"/>
      <c r="C722" s="296"/>
      <c r="D722" s="296"/>
      <c r="E722" s="296"/>
      <c r="F722" s="296"/>
      <c r="G722" s="296"/>
      <c r="H722" s="296"/>
      <c r="I722" s="296"/>
      <c r="J722" s="296"/>
      <c r="K722" s="296"/>
      <c r="L722" s="296"/>
      <c r="M722" s="296"/>
      <c r="N722" s="296"/>
      <c r="O722" s="296"/>
      <c r="W722" s="326"/>
      <c r="X722" s="326"/>
      <c r="Y722" s="326"/>
      <c r="Z722" s="326"/>
      <c r="AA722" s="348"/>
    </row>
    <row r="723" ht="14.25" customHeight="1" spans="1:27">
      <c r="A723" s="296"/>
      <c r="B723" s="296"/>
      <c r="C723" s="296"/>
      <c r="D723" s="296"/>
      <c r="E723" s="296"/>
      <c r="F723" s="296"/>
      <c r="G723" s="296"/>
      <c r="H723" s="296"/>
      <c r="I723" s="296"/>
      <c r="J723" s="296"/>
      <c r="K723" s="296"/>
      <c r="L723" s="296"/>
      <c r="M723" s="296"/>
      <c r="N723" s="296"/>
      <c r="O723" s="296"/>
      <c r="W723" s="326"/>
      <c r="X723" s="326"/>
      <c r="Y723" s="326"/>
      <c r="Z723" s="326"/>
      <c r="AA723" s="348"/>
    </row>
    <row r="724" ht="14.25" customHeight="1" spans="1:27">
      <c r="A724" s="296"/>
      <c r="B724" s="296"/>
      <c r="C724" s="296"/>
      <c r="D724" s="296"/>
      <c r="E724" s="296"/>
      <c r="F724" s="296"/>
      <c r="G724" s="296"/>
      <c r="H724" s="296"/>
      <c r="I724" s="296"/>
      <c r="J724" s="296"/>
      <c r="K724" s="296"/>
      <c r="L724" s="296"/>
      <c r="M724" s="296"/>
      <c r="N724" s="296"/>
      <c r="O724" s="296"/>
      <c r="W724" s="326"/>
      <c r="X724" s="326"/>
      <c r="Y724" s="326"/>
      <c r="Z724" s="326"/>
      <c r="AA724" s="348"/>
    </row>
    <row r="725" ht="14.25" customHeight="1" spans="1:27">
      <c r="A725" s="296"/>
      <c r="B725" s="296"/>
      <c r="C725" s="296"/>
      <c r="D725" s="296"/>
      <c r="E725" s="296"/>
      <c r="F725" s="296"/>
      <c r="G725" s="296"/>
      <c r="H725" s="296"/>
      <c r="I725" s="296"/>
      <c r="J725" s="296"/>
      <c r="K725" s="296"/>
      <c r="L725" s="296"/>
      <c r="M725" s="296"/>
      <c r="N725" s="296"/>
      <c r="O725" s="296"/>
      <c r="W725" s="326"/>
      <c r="X725" s="326"/>
      <c r="Y725" s="326"/>
      <c r="Z725" s="326"/>
      <c r="AA725" s="348"/>
    </row>
    <row r="726" ht="14.25" customHeight="1" spans="1:27">
      <c r="A726" s="296"/>
      <c r="B726" s="296"/>
      <c r="C726" s="296"/>
      <c r="D726" s="296"/>
      <c r="E726" s="296"/>
      <c r="F726" s="296"/>
      <c r="G726" s="296"/>
      <c r="H726" s="296"/>
      <c r="I726" s="296"/>
      <c r="J726" s="296"/>
      <c r="K726" s="296"/>
      <c r="L726" s="296"/>
      <c r="M726" s="296"/>
      <c r="N726" s="296"/>
      <c r="O726" s="296"/>
      <c r="W726" s="326"/>
      <c r="X726" s="326"/>
      <c r="Y726" s="326"/>
      <c r="Z726" s="326"/>
      <c r="AA726" s="348"/>
    </row>
    <row r="727" ht="14.25" customHeight="1" spans="1:27">
      <c r="A727" s="296"/>
      <c r="B727" s="296"/>
      <c r="C727" s="296"/>
      <c r="D727" s="296"/>
      <c r="E727" s="296"/>
      <c r="F727" s="296"/>
      <c r="G727" s="296"/>
      <c r="H727" s="296"/>
      <c r="I727" s="296"/>
      <c r="J727" s="296"/>
      <c r="K727" s="296"/>
      <c r="L727" s="296"/>
      <c r="M727" s="296"/>
      <c r="N727" s="296"/>
      <c r="O727" s="296"/>
      <c r="W727" s="326"/>
      <c r="X727" s="326"/>
      <c r="Y727" s="326"/>
      <c r="Z727" s="326"/>
      <c r="AA727" s="348"/>
    </row>
    <row r="728" ht="14.25" customHeight="1" spans="1:27">
      <c r="A728" s="296"/>
      <c r="B728" s="296"/>
      <c r="C728" s="296"/>
      <c r="D728" s="296"/>
      <c r="E728" s="296"/>
      <c r="F728" s="296"/>
      <c r="G728" s="296"/>
      <c r="H728" s="296"/>
      <c r="I728" s="296"/>
      <c r="J728" s="296"/>
      <c r="K728" s="296"/>
      <c r="L728" s="296"/>
      <c r="M728" s="296"/>
      <c r="N728" s="296"/>
      <c r="O728" s="296"/>
      <c r="W728" s="326"/>
      <c r="X728" s="326"/>
      <c r="Y728" s="326"/>
      <c r="Z728" s="326"/>
      <c r="AA728" s="348"/>
    </row>
    <row r="729" ht="14.25" customHeight="1" spans="1:27">
      <c r="A729" s="296"/>
      <c r="B729" s="296"/>
      <c r="C729" s="296"/>
      <c r="D729" s="296"/>
      <c r="E729" s="296"/>
      <c r="F729" s="296"/>
      <c r="G729" s="296"/>
      <c r="H729" s="296"/>
      <c r="I729" s="296"/>
      <c r="J729" s="296"/>
      <c r="K729" s="296"/>
      <c r="L729" s="296"/>
      <c r="M729" s="296"/>
      <c r="N729" s="296"/>
      <c r="O729" s="296"/>
      <c r="W729" s="326"/>
      <c r="X729" s="326"/>
      <c r="Y729" s="326"/>
      <c r="Z729" s="326"/>
      <c r="AA729" s="348"/>
    </row>
    <row r="730" ht="14.25" customHeight="1" spans="1:27">
      <c r="A730" s="296"/>
      <c r="B730" s="296"/>
      <c r="C730" s="296"/>
      <c r="D730" s="296"/>
      <c r="E730" s="296"/>
      <c r="F730" s="296"/>
      <c r="G730" s="296"/>
      <c r="H730" s="296"/>
      <c r="I730" s="296"/>
      <c r="J730" s="296"/>
      <c r="K730" s="296"/>
      <c r="L730" s="296"/>
      <c r="M730" s="296"/>
      <c r="N730" s="296"/>
      <c r="O730" s="296"/>
      <c r="W730" s="326"/>
      <c r="X730" s="326"/>
      <c r="Y730" s="326"/>
      <c r="Z730" s="326"/>
      <c r="AA730" s="348"/>
    </row>
    <row r="731" ht="14.25" customHeight="1" spans="1:27">
      <c r="A731" s="296"/>
      <c r="B731" s="296"/>
      <c r="C731" s="296"/>
      <c r="D731" s="296"/>
      <c r="E731" s="296"/>
      <c r="F731" s="296"/>
      <c r="G731" s="296"/>
      <c r="H731" s="296"/>
      <c r="I731" s="296"/>
      <c r="J731" s="296"/>
      <c r="K731" s="296"/>
      <c r="L731" s="296"/>
      <c r="M731" s="296"/>
      <c r="N731" s="296"/>
      <c r="O731" s="296"/>
      <c r="W731" s="326"/>
      <c r="X731" s="326"/>
      <c r="Y731" s="326"/>
      <c r="Z731" s="326"/>
      <c r="AA731" s="348"/>
    </row>
    <row r="732" ht="14.25" customHeight="1" spans="1:27">
      <c r="A732" s="296"/>
      <c r="B732" s="296"/>
      <c r="C732" s="296"/>
      <c r="D732" s="296"/>
      <c r="E732" s="296"/>
      <c r="F732" s="296"/>
      <c r="G732" s="296"/>
      <c r="H732" s="296"/>
      <c r="I732" s="296"/>
      <c r="J732" s="296"/>
      <c r="K732" s="296"/>
      <c r="L732" s="296"/>
      <c r="M732" s="296"/>
      <c r="N732" s="296"/>
      <c r="O732" s="296"/>
      <c r="W732" s="326"/>
      <c r="X732" s="326"/>
      <c r="Y732" s="326"/>
      <c r="Z732" s="326"/>
      <c r="AA732" s="348"/>
    </row>
    <row r="733" ht="14.25" customHeight="1" spans="1:27">
      <c r="A733" s="296"/>
      <c r="B733" s="296"/>
      <c r="C733" s="296"/>
      <c r="D733" s="296"/>
      <c r="E733" s="296"/>
      <c r="F733" s="296"/>
      <c r="G733" s="296"/>
      <c r="H733" s="296"/>
      <c r="I733" s="296"/>
      <c r="J733" s="296"/>
      <c r="K733" s="296"/>
      <c r="L733" s="296"/>
      <c r="M733" s="296"/>
      <c r="N733" s="296"/>
      <c r="O733" s="296"/>
      <c r="W733" s="326"/>
      <c r="X733" s="326"/>
      <c r="Y733" s="326"/>
      <c r="Z733" s="326"/>
      <c r="AA733" s="348"/>
    </row>
    <row r="734" ht="14.25" customHeight="1" spans="1:27">
      <c r="A734" s="296"/>
      <c r="B734" s="296"/>
      <c r="C734" s="296"/>
      <c r="D734" s="296"/>
      <c r="E734" s="296"/>
      <c r="F734" s="296"/>
      <c r="G734" s="296"/>
      <c r="H734" s="296"/>
      <c r="I734" s="296"/>
      <c r="J734" s="296"/>
      <c r="K734" s="296"/>
      <c r="L734" s="296"/>
      <c r="M734" s="296"/>
      <c r="N734" s="296"/>
      <c r="O734" s="296"/>
      <c r="W734" s="326"/>
      <c r="X734" s="326"/>
      <c r="Y734" s="326"/>
      <c r="Z734" s="326"/>
      <c r="AA734" s="348"/>
    </row>
    <row r="735" ht="14.25" customHeight="1" spans="1:27">
      <c r="A735" s="296"/>
      <c r="B735" s="296"/>
      <c r="C735" s="296"/>
      <c r="D735" s="296"/>
      <c r="E735" s="296"/>
      <c r="F735" s="296"/>
      <c r="G735" s="296"/>
      <c r="H735" s="296"/>
      <c r="I735" s="296"/>
      <c r="J735" s="296"/>
      <c r="K735" s="296"/>
      <c r="L735" s="296"/>
      <c r="M735" s="296"/>
      <c r="N735" s="296"/>
      <c r="O735" s="296"/>
      <c r="W735" s="326"/>
      <c r="X735" s="326"/>
      <c r="Y735" s="326"/>
      <c r="Z735" s="326"/>
      <c r="AA735" s="348"/>
    </row>
    <row r="736" ht="14.25" customHeight="1" spans="1:27">
      <c r="A736" s="296"/>
      <c r="B736" s="296"/>
      <c r="C736" s="296"/>
      <c r="D736" s="296"/>
      <c r="E736" s="296"/>
      <c r="F736" s="296"/>
      <c r="G736" s="296"/>
      <c r="H736" s="296"/>
      <c r="I736" s="296"/>
      <c r="J736" s="296"/>
      <c r="K736" s="296"/>
      <c r="L736" s="296"/>
      <c r="M736" s="296"/>
      <c r="N736" s="296"/>
      <c r="O736" s="296"/>
      <c r="W736" s="326"/>
      <c r="X736" s="326"/>
      <c r="Y736" s="326"/>
      <c r="Z736" s="326"/>
      <c r="AA736" s="348"/>
    </row>
    <row r="737" ht="14.25" customHeight="1" spans="1:27">
      <c r="A737" s="296"/>
      <c r="B737" s="296"/>
      <c r="C737" s="296"/>
      <c r="D737" s="296"/>
      <c r="E737" s="296"/>
      <c r="F737" s="296"/>
      <c r="G737" s="296"/>
      <c r="H737" s="296"/>
      <c r="I737" s="296"/>
      <c r="J737" s="296"/>
      <c r="K737" s="296"/>
      <c r="L737" s="296"/>
      <c r="M737" s="296"/>
      <c r="N737" s="296"/>
      <c r="O737" s="296"/>
      <c r="W737" s="326"/>
      <c r="X737" s="326"/>
      <c r="Y737" s="326"/>
      <c r="Z737" s="326"/>
      <c r="AA737" s="348"/>
    </row>
    <row r="738" ht="14.25" customHeight="1" spans="1:27">
      <c r="A738" s="296"/>
      <c r="B738" s="296"/>
      <c r="C738" s="296"/>
      <c r="D738" s="296"/>
      <c r="E738" s="296"/>
      <c r="F738" s="296"/>
      <c r="G738" s="296"/>
      <c r="H738" s="296"/>
      <c r="I738" s="296"/>
      <c r="J738" s="296"/>
      <c r="K738" s="296"/>
      <c r="L738" s="296"/>
      <c r="M738" s="296"/>
      <c r="N738" s="296"/>
      <c r="O738" s="296"/>
      <c r="W738" s="326"/>
      <c r="X738" s="326"/>
      <c r="Y738" s="326"/>
      <c r="Z738" s="326"/>
      <c r="AA738" s="348"/>
    </row>
    <row r="739" ht="14.25" customHeight="1" spans="1:27">
      <c r="A739" s="296"/>
      <c r="B739" s="296"/>
      <c r="C739" s="296"/>
      <c r="D739" s="296"/>
      <c r="E739" s="296"/>
      <c r="F739" s="296"/>
      <c r="G739" s="296"/>
      <c r="H739" s="296"/>
      <c r="I739" s="296"/>
      <c r="J739" s="296"/>
      <c r="K739" s="296"/>
      <c r="L739" s="296"/>
      <c r="M739" s="296"/>
      <c r="N739" s="296"/>
      <c r="O739" s="296"/>
      <c r="W739" s="326"/>
      <c r="X739" s="326"/>
      <c r="Y739" s="326"/>
      <c r="Z739" s="326"/>
      <c r="AA739" s="348"/>
    </row>
    <row r="740" ht="14.25" customHeight="1" spans="1:27">
      <c r="A740" s="296"/>
      <c r="B740" s="296"/>
      <c r="C740" s="296"/>
      <c r="D740" s="296"/>
      <c r="E740" s="296"/>
      <c r="F740" s="296"/>
      <c r="G740" s="296"/>
      <c r="H740" s="296"/>
      <c r="I740" s="296"/>
      <c r="J740" s="296"/>
      <c r="K740" s="296"/>
      <c r="L740" s="296"/>
      <c r="M740" s="296"/>
      <c r="N740" s="296"/>
      <c r="O740" s="296"/>
      <c r="W740" s="326"/>
      <c r="X740" s="326"/>
      <c r="Y740" s="326"/>
      <c r="Z740" s="326"/>
      <c r="AA740" s="348"/>
    </row>
    <row r="741" ht="14.25" customHeight="1" spans="1:27">
      <c r="A741" s="296"/>
      <c r="B741" s="296"/>
      <c r="C741" s="296"/>
      <c r="D741" s="296"/>
      <c r="E741" s="296"/>
      <c r="F741" s="296"/>
      <c r="G741" s="296"/>
      <c r="H741" s="296"/>
      <c r="I741" s="296"/>
      <c r="J741" s="296"/>
      <c r="K741" s="296"/>
      <c r="L741" s="296"/>
      <c r="M741" s="296"/>
      <c r="N741" s="296"/>
      <c r="O741" s="296"/>
      <c r="W741" s="326"/>
      <c r="X741" s="326"/>
      <c r="Y741" s="326"/>
      <c r="Z741" s="326"/>
      <c r="AA741" s="348"/>
    </row>
    <row r="742" ht="14.25" customHeight="1" spans="1:27">
      <c r="A742" s="296"/>
      <c r="B742" s="296"/>
      <c r="C742" s="296"/>
      <c r="D742" s="296"/>
      <c r="E742" s="296"/>
      <c r="F742" s="296"/>
      <c r="G742" s="296"/>
      <c r="H742" s="296"/>
      <c r="I742" s="296"/>
      <c r="J742" s="296"/>
      <c r="K742" s="296"/>
      <c r="L742" s="296"/>
      <c r="M742" s="296"/>
      <c r="N742" s="296"/>
      <c r="O742" s="296"/>
      <c r="W742" s="326"/>
      <c r="X742" s="326"/>
      <c r="Y742" s="326"/>
      <c r="Z742" s="326"/>
      <c r="AA742" s="348"/>
    </row>
    <row r="743" ht="14.25" customHeight="1" spans="1:27">
      <c r="A743" s="296"/>
      <c r="B743" s="296"/>
      <c r="C743" s="296"/>
      <c r="D743" s="296"/>
      <c r="E743" s="296"/>
      <c r="F743" s="296"/>
      <c r="G743" s="296"/>
      <c r="H743" s="296"/>
      <c r="I743" s="296"/>
      <c r="J743" s="296"/>
      <c r="K743" s="296"/>
      <c r="L743" s="296"/>
      <c r="M743" s="296"/>
      <c r="N743" s="296"/>
      <c r="O743" s="296"/>
      <c r="W743" s="326"/>
      <c r="X743" s="326"/>
      <c r="Y743" s="326"/>
      <c r="Z743" s="326"/>
      <c r="AA743" s="348"/>
    </row>
    <row r="744" ht="14.25" customHeight="1" spans="1:27">
      <c r="A744" s="296"/>
      <c r="B744" s="296"/>
      <c r="C744" s="296"/>
      <c r="D744" s="296"/>
      <c r="E744" s="296"/>
      <c r="F744" s="296"/>
      <c r="G744" s="296"/>
      <c r="H744" s="296"/>
      <c r="I744" s="296"/>
      <c r="J744" s="296"/>
      <c r="K744" s="296"/>
      <c r="L744" s="296"/>
      <c r="M744" s="296"/>
      <c r="N744" s="296"/>
      <c r="O744" s="296"/>
      <c r="W744" s="326"/>
      <c r="X744" s="326"/>
      <c r="Y744" s="326"/>
      <c r="Z744" s="326"/>
      <c r="AA744" s="348"/>
    </row>
    <row r="745" ht="14.25" customHeight="1" spans="1:27">
      <c r="A745" s="296"/>
      <c r="B745" s="296"/>
      <c r="C745" s="296"/>
      <c r="D745" s="296"/>
      <c r="E745" s="296"/>
      <c r="F745" s="296"/>
      <c r="G745" s="296"/>
      <c r="H745" s="296"/>
      <c r="I745" s="296"/>
      <c r="J745" s="296"/>
      <c r="K745" s="296"/>
      <c r="L745" s="296"/>
      <c r="M745" s="296"/>
      <c r="N745" s="296"/>
      <c r="O745" s="296"/>
      <c r="W745" s="326"/>
      <c r="X745" s="326"/>
      <c r="Y745" s="326"/>
      <c r="Z745" s="326"/>
      <c r="AA745" s="348"/>
    </row>
    <row r="746" ht="14.25" customHeight="1" spans="1:27">
      <c r="A746" s="296"/>
      <c r="B746" s="296"/>
      <c r="C746" s="296"/>
      <c r="D746" s="296"/>
      <c r="E746" s="296"/>
      <c r="F746" s="296"/>
      <c r="G746" s="296"/>
      <c r="H746" s="296"/>
      <c r="I746" s="296"/>
      <c r="J746" s="296"/>
      <c r="K746" s="296"/>
      <c r="L746" s="296"/>
      <c r="M746" s="296"/>
      <c r="N746" s="296"/>
      <c r="O746" s="296"/>
      <c r="W746" s="326"/>
      <c r="X746" s="326"/>
      <c r="Y746" s="326"/>
      <c r="Z746" s="326"/>
      <c r="AA746" s="348"/>
    </row>
    <row r="747" ht="14.25" customHeight="1" spans="1:27">
      <c r="A747" s="296"/>
      <c r="B747" s="296"/>
      <c r="C747" s="296"/>
      <c r="D747" s="296"/>
      <c r="E747" s="296"/>
      <c r="F747" s="296"/>
      <c r="G747" s="296"/>
      <c r="H747" s="296"/>
      <c r="I747" s="296"/>
      <c r="J747" s="296"/>
      <c r="K747" s="296"/>
      <c r="L747" s="296"/>
      <c r="M747" s="296"/>
      <c r="N747" s="296"/>
      <c r="O747" s="296"/>
      <c r="W747" s="326"/>
      <c r="X747" s="326"/>
      <c r="Y747" s="326"/>
      <c r="Z747" s="326"/>
      <c r="AA747" s="348"/>
    </row>
    <row r="748" ht="14.25" customHeight="1" spans="1:27">
      <c r="A748" s="296"/>
      <c r="B748" s="296"/>
      <c r="C748" s="296"/>
      <c r="D748" s="296"/>
      <c r="E748" s="296"/>
      <c r="F748" s="296"/>
      <c r="G748" s="296"/>
      <c r="H748" s="296"/>
      <c r="I748" s="296"/>
      <c r="J748" s="296"/>
      <c r="K748" s="296"/>
      <c r="L748" s="296"/>
      <c r="M748" s="296"/>
      <c r="N748" s="296"/>
      <c r="O748" s="296"/>
      <c r="W748" s="326"/>
      <c r="X748" s="326"/>
      <c r="Y748" s="326"/>
      <c r="Z748" s="326"/>
      <c r="AA748" s="348"/>
    </row>
    <row r="749" ht="14.25" customHeight="1" spans="1:27">
      <c r="A749" s="296"/>
      <c r="B749" s="296"/>
      <c r="C749" s="296"/>
      <c r="D749" s="296"/>
      <c r="E749" s="296"/>
      <c r="F749" s="296"/>
      <c r="G749" s="296"/>
      <c r="H749" s="296"/>
      <c r="I749" s="296"/>
      <c r="J749" s="296"/>
      <c r="K749" s="296"/>
      <c r="L749" s="296"/>
      <c r="M749" s="296"/>
      <c r="N749" s="296"/>
      <c r="O749" s="296"/>
      <c r="W749" s="326"/>
      <c r="X749" s="326"/>
      <c r="Y749" s="326"/>
      <c r="Z749" s="326"/>
      <c r="AA749" s="348"/>
    </row>
    <row r="750" ht="14.25" customHeight="1" spans="1:27">
      <c r="A750" s="296"/>
      <c r="B750" s="296"/>
      <c r="C750" s="296"/>
      <c r="D750" s="296"/>
      <c r="E750" s="296"/>
      <c r="F750" s="296"/>
      <c r="G750" s="296"/>
      <c r="H750" s="296"/>
      <c r="I750" s="296"/>
      <c r="J750" s="296"/>
      <c r="K750" s="296"/>
      <c r="L750" s="296"/>
      <c r="M750" s="296"/>
      <c r="N750" s="296"/>
      <c r="O750" s="296"/>
      <c r="W750" s="326"/>
      <c r="X750" s="326"/>
      <c r="Y750" s="326"/>
      <c r="Z750" s="326"/>
      <c r="AA750" s="348"/>
    </row>
    <row r="751" ht="14.25" customHeight="1" spans="1:27">
      <c r="A751" s="296"/>
      <c r="B751" s="296"/>
      <c r="C751" s="296"/>
      <c r="D751" s="296"/>
      <c r="E751" s="296"/>
      <c r="F751" s="296"/>
      <c r="G751" s="296"/>
      <c r="H751" s="296"/>
      <c r="I751" s="296"/>
      <c r="J751" s="296"/>
      <c r="K751" s="296"/>
      <c r="L751" s="296"/>
      <c r="M751" s="296"/>
      <c r="N751" s="296"/>
      <c r="O751" s="296"/>
      <c r="W751" s="326"/>
      <c r="X751" s="326"/>
      <c r="Y751" s="326"/>
      <c r="Z751" s="326"/>
      <c r="AA751" s="348"/>
    </row>
    <row r="752" ht="14.25" customHeight="1" spans="1:27">
      <c r="A752" s="296"/>
      <c r="B752" s="296"/>
      <c r="C752" s="296"/>
      <c r="D752" s="296"/>
      <c r="E752" s="296"/>
      <c r="F752" s="296"/>
      <c r="G752" s="296"/>
      <c r="H752" s="296"/>
      <c r="I752" s="296"/>
      <c r="J752" s="296"/>
      <c r="K752" s="296"/>
      <c r="L752" s="296"/>
      <c r="M752" s="296"/>
      <c r="N752" s="296"/>
      <c r="O752" s="296"/>
      <c r="W752" s="326"/>
      <c r="X752" s="326"/>
      <c r="Y752" s="326"/>
      <c r="Z752" s="326"/>
      <c r="AA752" s="348"/>
    </row>
    <row r="753" ht="14.25" customHeight="1" spans="1:27">
      <c r="A753" s="296"/>
      <c r="B753" s="296"/>
      <c r="C753" s="296"/>
      <c r="D753" s="296"/>
      <c r="E753" s="296"/>
      <c r="F753" s="296"/>
      <c r="G753" s="296"/>
      <c r="H753" s="296"/>
      <c r="I753" s="296"/>
      <c r="J753" s="296"/>
      <c r="K753" s="296"/>
      <c r="L753" s="296"/>
      <c r="M753" s="296"/>
      <c r="N753" s="296"/>
      <c r="O753" s="296"/>
      <c r="W753" s="326"/>
      <c r="X753" s="326"/>
      <c r="Y753" s="326"/>
      <c r="Z753" s="326"/>
      <c r="AA753" s="348"/>
    </row>
    <row r="754" ht="14.25" customHeight="1" spans="1:27">
      <c r="A754" s="296"/>
      <c r="B754" s="296"/>
      <c r="C754" s="296"/>
      <c r="D754" s="296"/>
      <c r="E754" s="296"/>
      <c r="F754" s="296"/>
      <c r="G754" s="296"/>
      <c r="H754" s="296"/>
      <c r="I754" s="296"/>
      <c r="J754" s="296"/>
      <c r="K754" s="296"/>
      <c r="L754" s="296"/>
      <c r="M754" s="296"/>
      <c r="N754" s="296"/>
      <c r="O754" s="296"/>
      <c r="W754" s="326"/>
      <c r="X754" s="326"/>
      <c r="Y754" s="326"/>
      <c r="Z754" s="326"/>
      <c r="AA754" s="348"/>
    </row>
    <row r="755" ht="14.25" customHeight="1" spans="1:27">
      <c r="A755" s="296"/>
      <c r="B755" s="296"/>
      <c r="C755" s="296"/>
      <c r="D755" s="296"/>
      <c r="E755" s="296"/>
      <c r="F755" s="296"/>
      <c r="G755" s="296"/>
      <c r="H755" s="296"/>
      <c r="I755" s="296"/>
      <c r="J755" s="296"/>
      <c r="K755" s="296"/>
      <c r="L755" s="296"/>
      <c r="M755" s="296"/>
      <c r="N755" s="296"/>
      <c r="O755" s="296"/>
      <c r="W755" s="326"/>
      <c r="X755" s="326"/>
      <c r="Y755" s="326"/>
      <c r="Z755" s="326"/>
      <c r="AA755" s="348"/>
    </row>
    <row r="756" ht="14.25" customHeight="1" spans="1:27">
      <c r="A756" s="296"/>
      <c r="B756" s="296"/>
      <c r="C756" s="296"/>
      <c r="D756" s="296"/>
      <c r="E756" s="296"/>
      <c r="F756" s="296"/>
      <c r="G756" s="296"/>
      <c r="H756" s="296"/>
      <c r="I756" s="296"/>
      <c r="J756" s="296"/>
      <c r="K756" s="296"/>
      <c r="L756" s="296"/>
      <c r="M756" s="296"/>
      <c r="N756" s="296"/>
      <c r="O756" s="296"/>
      <c r="W756" s="326"/>
      <c r="X756" s="326"/>
      <c r="Y756" s="326"/>
      <c r="Z756" s="326"/>
      <c r="AA756" s="348"/>
    </row>
    <row r="757" ht="14.25" customHeight="1" spans="1:27">
      <c r="A757" s="296"/>
      <c r="B757" s="296"/>
      <c r="C757" s="296"/>
      <c r="D757" s="296"/>
      <c r="E757" s="296"/>
      <c r="F757" s="296"/>
      <c r="G757" s="296"/>
      <c r="H757" s="296"/>
      <c r="I757" s="296"/>
      <c r="J757" s="296"/>
      <c r="K757" s="296"/>
      <c r="L757" s="296"/>
      <c r="M757" s="296"/>
      <c r="N757" s="296"/>
      <c r="O757" s="296"/>
      <c r="W757" s="326"/>
      <c r="X757" s="326"/>
      <c r="Y757" s="326"/>
      <c r="Z757" s="326"/>
      <c r="AA757" s="348"/>
    </row>
    <row r="758" ht="14.25" customHeight="1" spans="1:27">
      <c r="A758" s="296"/>
      <c r="B758" s="296"/>
      <c r="C758" s="296"/>
      <c r="D758" s="296"/>
      <c r="E758" s="296"/>
      <c r="F758" s="296"/>
      <c r="G758" s="296"/>
      <c r="H758" s="296"/>
      <c r="I758" s="296"/>
      <c r="J758" s="296"/>
      <c r="K758" s="296"/>
      <c r="L758" s="296"/>
      <c r="M758" s="296"/>
      <c r="N758" s="296"/>
      <c r="O758" s="296"/>
      <c r="W758" s="326"/>
      <c r="X758" s="326"/>
      <c r="Y758" s="326"/>
      <c r="Z758" s="326"/>
      <c r="AA758" s="348"/>
    </row>
    <row r="759" ht="14.25" customHeight="1" spans="1:27">
      <c r="A759" s="296"/>
      <c r="B759" s="296"/>
      <c r="C759" s="296"/>
      <c r="D759" s="296"/>
      <c r="E759" s="296"/>
      <c r="F759" s="296"/>
      <c r="G759" s="296"/>
      <c r="H759" s="296"/>
      <c r="I759" s="296"/>
      <c r="J759" s="296"/>
      <c r="K759" s="296"/>
      <c r="L759" s="296"/>
      <c r="M759" s="296"/>
      <c r="N759" s="296"/>
      <c r="O759" s="296"/>
      <c r="W759" s="326"/>
      <c r="X759" s="326"/>
      <c r="Y759" s="326"/>
      <c r="Z759" s="326"/>
      <c r="AA759" s="348"/>
    </row>
    <row r="760" ht="14.25" customHeight="1" spans="1:27">
      <c r="A760" s="296"/>
      <c r="B760" s="296"/>
      <c r="C760" s="296"/>
      <c r="D760" s="296"/>
      <c r="E760" s="296"/>
      <c r="F760" s="296"/>
      <c r="G760" s="296"/>
      <c r="H760" s="296"/>
      <c r="I760" s="296"/>
      <c r="J760" s="296"/>
      <c r="K760" s="296"/>
      <c r="L760" s="296"/>
      <c r="M760" s="296"/>
      <c r="N760" s="296"/>
      <c r="O760" s="296"/>
      <c r="W760" s="326"/>
      <c r="X760" s="326"/>
      <c r="Y760" s="326"/>
      <c r="Z760" s="326"/>
      <c r="AA760" s="348"/>
    </row>
    <row r="761" ht="14.25" customHeight="1" spans="1:27">
      <c r="A761" s="296"/>
      <c r="B761" s="296"/>
      <c r="C761" s="296"/>
      <c r="D761" s="296"/>
      <c r="E761" s="296"/>
      <c r="F761" s="296"/>
      <c r="G761" s="296"/>
      <c r="H761" s="296"/>
      <c r="I761" s="296"/>
      <c r="J761" s="296"/>
      <c r="K761" s="296"/>
      <c r="L761" s="296"/>
      <c r="M761" s="296"/>
      <c r="N761" s="296"/>
      <c r="O761" s="296"/>
      <c r="W761" s="326"/>
      <c r="X761" s="326"/>
      <c r="Y761" s="326"/>
      <c r="Z761" s="326"/>
      <c r="AA761" s="348"/>
    </row>
    <row r="762" ht="14.25" customHeight="1" spans="1:27">
      <c r="A762" s="296"/>
      <c r="B762" s="296"/>
      <c r="C762" s="296"/>
      <c r="D762" s="296"/>
      <c r="E762" s="296"/>
      <c r="F762" s="296"/>
      <c r="G762" s="296"/>
      <c r="H762" s="296"/>
      <c r="I762" s="296"/>
      <c r="J762" s="296"/>
      <c r="K762" s="296"/>
      <c r="L762" s="296"/>
      <c r="M762" s="296"/>
      <c r="N762" s="296"/>
      <c r="O762" s="296"/>
      <c r="W762" s="326"/>
      <c r="X762" s="326"/>
      <c r="Y762" s="326"/>
      <c r="Z762" s="326"/>
      <c r="AA762" s="348"/>
    </row>
    <row r="763" ht="14.25" customHeight="1" spans="1:27">
      <c r="A763" s="296"/>
      <c r="B763" s="296"/>
      <c r="C763" s="296"/>
      <c r="D763" s="296"/>
      <c r="E763" s="296"/>
      <c r="F763" s="296"/>
      <c r="G763" s="296"/>
      <c r="H763" s="296"/>
      <c r="I763" s="296"/>
      <c r="J763" s="296"/>
      <c r="K763" s="296"/>
      <c r="L763" s="296"/>
      <c r="M763" s="296"/>
      <c r="N763" s="296"/>
      <c r="O763" s="296"/>
      <c r="W763" s="326"/>
      <c r="X763" s="326"/>
      <c r="Y763" s="326"/>
      <c r="Z763" s="326"/>
      <c r="AA763" s="348"/>
    </row>
    <row r="764" ht="14.25" customHeight="1" spans="1:27">
      <c r="A764" s="296"/>
      <c r="B764" s="296"/>
      <c r="C764" s="296"/>
      <c r="D764" s="296"/>
      <c r="E764" s="296"/>
      <c r="F764" s="296"/>
      <c r="G764" s="296"/>
      <c r="H764" s="296"/>
      <c r="I764" s="296"/>
      <c r="J764" s="296"/>
      <c r="K764" s="296"/>
      <c r="L764" s="296"/>
      <c r="M764" s="296"/>
      <c r="N764" s="296"/>
      <c r="O764" s="296"/>
      <c r="W764" s="326"/>
      <c r="X764" s="326"/>
      <c r="Y764" s="326"/>
      <c r="Z764" s="326"/>
      <c r="AA764" s="348"/>
    </row>
    <row r="765" ht="14.25" customHeight="1" spans="1:27">
      <c r="A765" s="296"/>
      <c r="B765" s="296"/>
      <c r="C765" s="296"/>
      <c r="D765" s="296"/>
      <c r="E765" s="296"/>
      <c r="F765" s="296"/>
      <c r="G765" s="296"/>
      <c r="H765" s="296"/>
      <c r="I765" s="296"/>
      <c r="J765" s="296"/>
      <c r="K765" s="296"/>
      <c r="L765" s="296"/>
      <c r="M765" s="296"/>
      <c r="N765" s="296"/>
      <c r="O765" s="296"/>
      <c r="W765" s="326"/>
      <c r="X765" s="326"/>
      <c r="Y765" s="326"/>
      <c r="Z765" s="326"/>
      <c r="AA765" s="348"/>
    </row>
    <row r="766" ht="14.25" customHeight="1" spans="1:27">
      <c r="A766" s="296"/>
      <c r="B766" s="296"/>
      <c r="C766" s="296"/>
      <c r="D766" s="296"/>
      <c r="E766" s="296"/>
      <c r="F766" s="296"/>
      <c r="G766" s="296"/>
      <c r="H766" s="296"/>
      <c r="I766" s="296"/>
      <c r="J766" s="296"/>
      <c r="K766" s="296"/>
      <c r="L766" s="296"/>
      <c r="M766" s="296"/>
      <c r="N766" s="296"/>
      <c r="O766" s="296"/>
      <c r="W766" s="326"/>
      <c r="X766" s="326"/>
      <c r="Y766" s="326"/>
      <c r="Z766" s="326"/>
      <c r="AA766" s="348"/>
    </row>
    <row r="767" ht="14.25" customHeight="1" spans="1:27">
      <c r="A767" s="296"/>
      <c r="B767" s="296"/>
      <c r="C767" s="296"/>
      <c r="D767" s="296"/>
      <c r="E767" s="296"/>
      <c r="F767" s="296"/>
      <c r="G767" s="296"/>
      <c r="H767" s="296"/>
      <c r="I767" s="296"/>
      <c r="J767" s="296"/>
      <c r="K767" s="296"/>
      <c r="L767" s="296"/>
      <c r="M767" s="296"/>
      <c r="N767" s="296"/>
      <c r="O767" s="296"/>
      <c r="W767" s="326"/>
      <c r="X767" s="326"/>
      <c r="Y767" s="326"/>
      <c r="Z767" s="326"/>
      <c r="AA767" s="348"/>
    </row>
    <row r="768" ht="14.25" customHeight="1" spans="1:27">
      <c r="A768" s="296"/>
      <c r="B768" s="296"/>
      <c r="C768" s="296"/>
      <c r="D768" s="296"/>
      <c r="E768" s="296"/>
      <c r="F768" s="296"/>
      <c r="G768" s="296"/>
      <c r="H768" s="296"/>
      <c r="I768" s="296"/>
      <c r="J768" s="296"/>
      <c r="K768" s="296"/>
      <c r="L768" s="296"/>
      <c r="M768" s="296"/>
      <c r="N768" s="296"/>
      <c r="O768" s="296"/>
      <c r="W768" s="326"/>
      <c r="X768" s="326"/>
      <c r="Y768" s="326"/>
      <c r="Z768" s="326"/>
      <c r="AA768" s="348"/>
    </row>
    <row r="769" ht="14.25" customHeight="1" spans="1:27">
      <c r="A769" s="296"/>
      <c r="B769" s="296"/>
      <c r="C769" s="296"/>
      <c r="D769" s="296"/>
      <c r="E769" s="296"/>
      <c r="F769" s="296"/>
      <c r="G769" s="296"/>
      <c r="H769" s="296"/>
      <c r="I769" s="296"/>
      <c r="J769" s="296"/>
      <c r="K769" s="296"/>
      <c r="L769" s="296"/>
      <c r="M769" s="296"/>
      <c r="N769" s="296"/>
      <c r="O769" s="296"/>
      <c r="W769" s="326"/>
      <c r="X769" s="326"/>
      <c r="Y769" s="326"/>
      <c r="Z769" s="326"/>
      <c r="AA769" s="348"/>
    </row>
    <row r="770" ht="14.25" customHeight="1" spans="1:27">
      <c r="A770" s="296"/>
      <c r="B770" s="296"/>
      <c r="C770" s="296"/>
      <c r="D770" s="296"/>
      <c r="E770" s="296"/>
      <c r="F770" s="296"/>
      <c r="G770" s="296"/>
      <c r="H770" s="296"/>
      <c r="I770" s="296"/>
      <c r="J770" s="296"/>
      <c r="K770" s="296"/>
      <c r="L770" s="296"/>
      <c r="M770" s="296"/>
      <c r="N770" s="296"/>
      <c r="O770" s="296"/>
      <c r="W770" s="326"/>
      <c r="X770" s="326"/>
      <c r="Y770" s="326"/>
      <c r="Z770" s="326"/>
      <c r="AA770" s="348"/>
    </row>
    <row r="771" ht="14.25" customHeight="1" spans="1:27">
      <c r="A771" s="296"/>
      <c r="B771" s="296"/>
      <c r="C771" s="296"/>
      <c r="D771" s="296"/>
      <c r="E771" s="296"/>
      <c r="F771" s="296"/>
      <c r="G771" s="296"/>
      <c r="H771" s="296"/>
      <c r="I771" s="296"/>
      <c r="J771" s="296"/>
      <c r="K771" s="296"/>
      <c r="L771" s="296"/>
      <c r="M771" s="296"/>
      <c r="N771" s="296"/>
      <c r="O771" s="296"/>
      <c r="W771" s="326"/>
      <c r="X771" s="326"/>
      <c r="Y771" s="326"/>
      <c r="Z771" s="326"/>
      <c r="AA771" s="348"/>
    </row>
    <row r="772" ht="14.25" customHeight="1" spans="1:27">
      <c r="A772" s="296"/>
      <c r="B772" s="296"/>
      <c r="C772" s="296"/>
      <c r="D772" s="296"/>
      <c r="E772" s="296"/>
      <c r="F772" s="296"/>
      <c r="G772" s="296"/>
      <c r="H772" s="296"/>
      <c r="I772" s="296"/>
      <c r="J772" s="296"/>
      <c r="K772" s="296"/>
      <c r="L772" s="296"/>
      <c r="M772" s="296"/>
      <c r="N772" s="296"/>
      <c r="O772" s="296"/>
      <c r="W772" s="326"/>
      <c r="X772" s="326"/>
      <c r="Y772" s="326"/>
      <c r="Z772" s="326"/>
      <c r="AA772" s="348"/>
    </row>
    <row r="773" ht="14.25" customHeight="1" spans="1:27">
      <c r="A773" s="296"/>
      <c r="B773" s="296"/>
      <c r="C773" s="296"/>
      <c r="D773" s="296"/>
      <c r="E773" s="296"/>
      <c r="F773" s="296"/>
      <c r="G773" s="296"/>
      <c r="H773" s="296"/>
      <c r="I773" s="296"/>
      <c r="J773" s="296"/>
      <c r="K773" s="296"/>
      <c r="L773" s="296"/>
      <c r="M773" s="296"/>
      <c r="N773" s="296"/>
      <c r="O773" s="296"/>
      <c r="W773" s="326"/>
      <c r="X773" s="326"/>
      <c r="Y773" s="326"/>
      <c r="Z773" s="326"/>
      <c r="AA773" s="348"/>
    </row>
    <row r="774" ht="14.25" customHeight="1" spans="1:27">
      <c r="A774" s="296"/>
      <c r="B774" s="296"/>
      <c r="C774" s="296"/>
      <c r="D774" s="296"/>
      <c r="E774" s="296"/>
      <c r="F774" s="296"/>
      <c r="G774" s="296"/>
      <c r="H774" s="296"/>
      <c r="I774" s="296"/>
      <c r="J774" s="296"/>
      <c r="K774" s="296"/>
      <c r="L774" s="296"/>
      <c r="M774" s="296"/>
      <c r="N774" s="296"/>
      <c r="O774" s="296"/>
      <c r="W774" s="326"/>
      <c r="X774" s="326"/>
      <c r="Y774" s="326"/>
      <c r="Z774" s="326"/>
      <c r="AA774" s="348"/>
    </row>
    <row r="775" ht="14.25" customHeight="1" spans="1:27">
      <c r="A775" s="296"/>
      <c r="B775" s="296"/>
      <c r="C775" s="296"/>
      <c r="D775" s="296"/>
      <c r="E775" s="296"/>
      <c r="F775" s="296"/>
      <c r="G775" s="296"/>
      <c r="H775" s="296"/>
      <c r="I775" s="296"/>
      <c r="J775" s="296"/>
      <c r="K775" s="296"/>
      <c r="L775" s="296"/>
      <c r="M775" s="296"/>
      <c r="N775" s="296"/>
      <c r="O775" s="296"/>
      <c r="W775" s="326"/>
      <c r="X775" s="326"/>
      <c r="Y775" s="326"/>
      <c r="Z775" s="326"/>
      <c r="AA775" s="348"/>
    </row>
    <row r="776" ht="14.25" customHeight="1" spans="1:27">
      <c r="A776" s="296"/>
      <c r="B776" s="296"/>
      <c r="C776" s="296"/>
      <c r="D776" s="296"/>
      <c r="E776" s="296"/>
      <c r="F776" s="296"/>
      <c r="G776" s="296"/>
      <c r="H776" s="296"/>
      <c r="I776" s="296"/>
      <c r="J776" s="296"/>
      <c r="K776" s="296"/>
      <c r="L776" s="296"/>
      <c r="M776" s="296"/>
      <c r="N776" s="296"/>
      <c r="O776" s="296"/>
      <c r="W776" s="326"/>
      <c r="X776" s="326"/>
      <c r="Y776" s="326"/>
      <c r="Z776" s="326"/>
      <c r="AA776" s="348"/>
    </row>
    <row r="777" ht="14.25" customHeight="1" spans="1:27">
      <c r="A777" s="296"/>
      <c r="B777" s="296"/>
      <c r="C777" s="296"/>
      <c r="D777" s="296"/>
      <c r="E777" s="296"/>
      <c r="F777" s="296"/>
      <c r="G777" s="296"/>
      <c r="H777" s="296"/>
      <c r="I777" s="296"/>
      <c r="J777" s="296"/>
      <c r="K777" s="296"/>
      <c r="L777" s="296"/>
      <c r="M777" s="296"/>
      <c r="N777" s="296"/>
      <c r="O777" s="296"/>
      <c r="W777" s="326"/>
      <c r="X777" s="326"/>
      <c r="Y777" s="326"/>
      <c r="Z777" s="326"/>
      <c r="AA777" s="348"/>
    </row>
    <row r="778" ht="14.25" customHeight="1" spans="1:27">
      <c r="A778" s="296"/>
      <c r="B778" s="296"/>
      <c r="C778" s="296"/>
      <c r="D778" s="296"/>
      <c r="E778" s="296"/>
      <c r="F778" s="296"/>
      <c r="G778" s="296"/>
      <c r="H778" s="296"/>
      <c r="I778" s="296"/>
      <c r="J778" s="296"/>
      <c r="K778" s="296"/>
      <c r="L778" s="296"/>
      <c r="M778" s="296"/>
      <c r="N778" s="296"/>
      <c r="O778" s="296"/>
      <c r="W778" s="326"/>
      <c r="X778" s="326"/>
      <c r="Y778" s="326"/>
      <c r="Z778" s="326"/>
      <c r="AA778" s="348"/>
    </row>
    <row r="779" ht="14.25" customHeight="1" spans="1:27">
      <c r="A779" s="296"/>
      <c r="B779" s="296"/>
      <c r="C779" s="296"/>
      <c r="D779" s="296"/>
      <c r="E779" s="296"/>
      <c r="F779" s="296"/>
      <c r="G779" s="296"/>
      <c r="H779" s="296"/>
      <c r="I779" s="296"/>
      <c r="J779" s="296"/>
      <c r="K779" s="296"/>
      <c r="L779" s="296"/>
      <c r="M779" s="296"/>
      <c r="N779" s="296"/>
      <c r="O779" s="296"/>
      <c r="W779" s="326"/>
      <c r="X779" s="326"/>
      <c r="Y779" s="326"/>
      <c r="Z779" s="326"/>
      <c r="AA779" s="348"/>
    </row>
    <row r="780" ht="14.25" customHeight="1" spans="1:27">
      <c r="A780" s="296"/>
      <c r="B780" s="296"/>
      <c r="C780" s="296"/>
      <c r="D780" s="296"/>
      <c r="E780" s="296"/>
      <c r="F780" s="296"/>
      <c r="G780" s="296"/>
      <c r="H780" s="296"/>
      <c r="I780" s="296"/>
      <c r="J780" s="296"/>
      <c r="K780" s="296"/>
      <c r="L780" s="296"/>
      <c r="M780" s="296"/>
      <c r="N780" s="296"/>
      <c r="O780" s="296"/>
      <c r="W780" s="326"/>
      <c r="X780" s="326"/>
      <c r="Y780" s="326"/>
      <c r="Z780" s="326"/>
      <c r="AA780" s="348"/>
    </row>
    <row r="781" ht="14.25" customHeight="1" spans="1:27">
      <c r="A781" s="296"/>
      <c r="B781" s="296"/>
      <c r="C781" s="296"/>
      <c r="D781" s="296"/>
      <c r="E781" s="296"/>
      <c r="F781" s="296"/>
      <c r="G781" s="296"/>
      <c r="H781" s="296"/>
      <c r="I781" s="296"/>
      <c r="J781" s="296"/>
      <c r="K781" s="296"/>
      <c r="L781" s="296"/>
      <c r="M781" s="296"/>
      <c r="N781" s="296"/>
      <c r="O781" s="296"/>
      <c r="W781" s="326"/>
      <c r="X781" s="326"/>
      <c r="Y781" s="326"/>
      <c r="Z781" s="326"/>
      <c r="AA781" s="348"/>
    </row>
    <row r="782" ht="14.25" customHeight="1" spans="1:27">
      <c r="A782" s="296"/>
      <c r="B782" s="296"/>
      <c r="C782" s="296"/>
      <c r="D782" s="296"/>
      <c r="E782" s="296"/>
      <c r="F782" s="296"/>
      <c r="G782" s="296"/>
      <c r="H782" s="296"/>
      <c r="I782" s="296"/>
      <c r="J782" s="296"/>
      <c r="K782" s="296"/>
      <c r="L782" s="296"/>
      <c r="M782" s="296"/>
      <c r="N782" s="296"/>
      <c r="O782" s="296"/>
      <c r="W782" s="326"/>
      <c r="X782" s="326"/>
      <c r="Y782" s="326"/>
      <c r="Z782" s="326"/>
      <c r="AA782" s="348"/>
    </row>
    <row r="783" ht="14.25" customHeight="1" spans="1:27">
      <c r="A783" s="296"/>
      <c r="B783" s="296"/>
      <c r="C783" s="296"/>
      <c r="D783" s="296"/>
      <c r="E783" s="296"/>
      <c r="F783" s="296"/>
      <c r="G783" s="296"/>
      <c r="H783" s="296"/>
      <c r="I783" s="296"/>
      <c r="J783" s="296"/>
      <c r="K783" s="296"/>
      <c r="L783" s="296"/>
      <c r="M783" s="296"/>
      <c r="N783" s="296"/>
      <c r="O783" s="296"/>
      <c r="W783" s="326"/>
      <c r="X783" s="326"/>
      <c r="Y783" s="326"/>
      <c r="Z783" s="326"/>
      <c r="AA783" s="348"/>
    </row>
    <row r="784" ht="14.25" customHeight="1" spans="1:27">
      <c r="A784" s="296"/>
      <c r="B784" s="296"/>
      <c r="C784" s="296"/>
      <c r="D784" s="296"/>
      <c r="E784" s="296"/>
      <c r="F784" s="296"/>
      <c r="G784" s="296"/>
      <c r="H784" s="296"/>
      <c r="I784" s="296"/>
      <c r="J784" s="296"/>
      <c r="K784" s="296"/>
      <c r="L784" s="296"/>
      <c r="M784" s="296"/>
      <c r="N784" s="296"/>
      <c r="O784" s="296"/>
      <c r="W784" s="326"/>
      <c r="X784" s="326"/>
      <c r="Y784" s="326"/>
      <c r="Z784" s="326"/>
      <c r="AA784" s="348"/>
    </row>
    <row r="785" ht="14.25" customHeight="1" spans="1:27">
      <c r="A785" s="296"/>
      <c r="B785" s="296"/>
      <c r="C785" s="296"/>
      <c r="D785" s="296"/>
      <c r="E785" s="296"/>
      <c r="F785" s="296"/>
      <c r="G785" s="296"/>
      <c r="H785" s="296"/>
      <c r="I785" s="296"/>
      <c r="J785" s="296"/>
      <c r="K785" s="296"/>
      <c r="L785" s="296"/>
      <c r="M785" s="296"/>
      <c r="N785" s="296"/>
      <c r="O785" s="296"/>
      <c r="W785" s="326"/>
      <c r="X785" s="326"/>
      <c r="Y785" s="326"/>
      <c r="Z785" s="326"/>
      <c r="AA785" s="348"/>
    </row>
    <row r="786" ht="14.25" customHeight="1" spans="1:27">
      <c r="A786" s="296"/>
      <c r="B786" s="296"/>
      <c r="C786" s="296"/>
      <c r="D786" s="296"/>
      <c r="E786" s="296"/>
      <c r="F786" s="296"/>
      <c r="G786" s="296"/>
      <c r="H786" s="296"/>
      <c r="I786" s="296"/>
      <c r="J786" s="296"/>
      <c r="K786" s="296"/>
      <c r="L786" s="296"/>
      <c r="M786" s="296"/>
      <c r="N786" s="296"/>
      <c r="O786" s="296"/>
      <c r="W786" s="326"/>
      <c r="X786" s="326"/>
      <c r="Y786" s="326"/>
      <c r="Z786" s="326"/>
      <c r="AA786" s="348"/>
    </row>
    <row r="787" ht="14.25" customHeight="1" spans="1:27">
      <c r="A787" s="296"/>
      <c r="B787" s="296"/>
      <c r="C787" s="296"/>
      <c r="D787" s="296"/>
      <c r="E787" s="296"/>
      <c r="F787" s="296"/>
      <c r="G787" s="296"/>
      <c r="H787" s="296"/>
      <c r="I787" s="296"/>
      <c r="J787" s="296"/>
      <c r="K787" s="296"/>
      <c r="L787" s="296"/>
      <c r="M787" s="296"/>
      <c r="N787" s="296"/>
      <c r="O787" s="296"/>
      <c r="W787" s="326"/>
      <c r="X787" s="326"/>
      <c r="Y787" s="326"/>
      <c r="Z787" s="326"/>
      <c r="AA787" s="348"/>
    </row>
    <row r="788" ht="14.25" customHeight="1" spans="1:27">
      <c r="A788" s="296"/>
      <c r="B788" s="296"/>
      <c r="C788" s="296"/>
      <c r="D788" s="296"/>
      <c r="E788" s="296"/>
      <c r="F788" s="296"/>
      <c r="G788" s="296"/>
      <c r="H788" s="296"/>
      <c r="I788" s="296"/>
      <c r="J788" s="296"/>
      <c r="K788" s="296"/>
      <c r="L788" s="296"/>
      <c r="M788" s="296"/>
      <c r="N788" s="296"/>
      <c r="O788" s="296"/>
      <c r="W788" s="326"/>
      <c r="X788" s="326"/>
      <c r="Y788" s="326"/>
      <c r="Z788" s="326"/>
      <c r="AA788" s="348"/>
    </row>
    <row r="789" ht="14.25" customHeight="1" spans="1:27">
      <c r="A789" s="296"/>
      <c r="B789" s="296"/>
      <c r="C789" s="296"/>
      <c r="D789" s="296"/>
      <c r="E789" s="296"/>
      <c r="F789" s="296"/>
      <c r="G789" s="296"/>
      <c r="H789" s="296"/>
      <c r="I789" s="296"/>
      <c r="J789" s="296"/>
      <c r="K789" s="296"/>
      <c r="L789" s="296"/>
      <c r="M789" s="296"/>
      <c r="N789" s="296"/>
      <c r="O789" s="296"/>
      <c r="W789" s="326"/>
      <c r="X789" s="326"/>
      <c r="Y789" s="326"/>
      <c r="Z789" s="326"/>
      <c r="AA789" s="348"/>
    </row>
    <row r="790" ht="14.25" customHeight="1" spans="1:27">
      <c r="A790" s="296"/>
      <c r="B790" s="296"/>
      <c r="C790" s="296"/>
      <c r="D790" s="296"/>
      <c r="E790" s="296"/>
      <c r="F790" s="296"/>
      <c r="G790" s="296"/>
      <c r="H790" s="296"/>
      <c r="I790" s="296"/>
      <c r="J790" s="296"/>
      <c r="K790" s="296"/>
      <c r="L790" s="296"/>
      <c r="M790" s="296"/>
      <c r="N790" s="296"/>
      <c r="O790" s="296"/>
      <c r="W790" s="326"/>
      <c r="X790" s="326"/>
      <c r="Y790" s="326"/>
      <c r="Z790" s="326"/>
      <c r="AA790" s="348"/>
    </row>
    <row r="791" ht="14.25" customHeight="1" spans="1:27">
      <c r="A791" s="296"/>
      <c r="B791" s="296"/>
      <c r="C791" s="296"/>
      <c r="D791" s="296"/>
      <c r="E791" s="296"/>
      <c r="F791" s="296"/>
      <c r="G791" s="296"/>
      <c r="H791" s="296"/>
      <c r="I791" s="296"/>
      <c r="J791" s="296"/>
      <c r="K791" s="296"/>
      <c r="L791" s="296"/>
      <c r="M791" s="296"/>
      <c r="N791" s="296"/>
      <c r="O791" s="296"/>
      <c r="W791" s="326"/>
      <c r="X791" s="326"/>
      <c r="Y791" s="326"/>
      <c r="Z791" s="326"/>
      <c r="AA791" s="348"/>
    </row>
    <row r="792" ht="14.25" customHeight="1" spans="1:27">
      <c r="A792" s="296"/>
      <c r="B792" s="296"/>
      <c r="C792" s="296"/>
      <c r="D792" s="296"/>
      <c r="E792" s="296"/>
      <c r="F792" s="296"/>
      <c r="G792" s="296"/>
      <c r="H792" s="296"/>
      <c r="I792" s="296"/>
      <c r="J792" s="296"/>
      <c r="K792" s="296"/>
      <c r="L792" s="296"/>
      <c r="M792" s="296"/>
      <c r="N792" s="296"/>
      <c r="O792" s="296"/>
      <c r="W792" s="326"/>
      <c r="X792" s="326"/>
      <c r="Y792" s="326"/>
      <c r="Z792" s="326"/>
      <c r="AA792" s="348"/>
    </row>
    <row r="793" ht="14.25" customHeight="1" spans="1:27">
      <c r="A793" s="296"/>
      <c r="B793" s="296"/>
      <c r="C793" s="296"/>
      <c r="D793" s="296"/>
      <c r="E793" s="296"/>
      <c r="F793" s="296"/>
      <c r="G793" s="296"/>
      <c r="H793" s="296"/>
      <c r="I793" s="296"/>
      <c r="J793" s="296"/>
      <c r="K793" s="296"/>
      <c r="L793" s="296"/>
      <c r="M793" s="296"/>
      <c r="N793" s="296"/>
      <c r="O793" s="296"/>
      <c r="W793" s="326"/>
      <c r="X793" s="326"/>
      <c r="Y793" s="326"/>
      <c r="Z793" s="326"/>
      <c r="AA793" s="348"/>
    </row>
    <row r="794" ht="14.25" customHeight="1" spans="1:27">
      <c r="A794" s="296"/>
      <c r="B794" s="296"/>
      <c r="C794" s="296"/>
      <c r="D794" s="296"/>
      <c r="E794" s="296"/>
      <c r="F794" s="296"/>
      <c r="G794" s="296"/>
      <c r="H794" s="296"/>
      <c r="I794" s="296"/>
      <c r="J794" s="296"/>
      <c r="K794" s="296"/>
      <c r="L794" s="296"/>
      <c r="M794" s="296"/>
      <c r="N794" s="296"/>
      <c r="O794" s="296"/>
      <c r="W794" s="326"/>
      <c r="X794" s="326"/>
      <c r="Y794" s="326"/>
      <c r="Z794" s="326"/>
      <c r="AA794" s="348"/>
    </row>
    <row r="795" ht="14.25" customHeight="1" spans="1:27">
      <c r="A795" s="296"/>
      <c r="B795" s="296"/>
      <c r="C795" s="296"/>
      <c r="D795" s="296"/>
      <c r="E795" s="296"/>
      <c r="F795" s="296"/>
      <c r="G795" s="296"/>
      <c r="H795" s="296"/>
      <c r="I795" s="296"/>
      <c r="J795" s="296"/>
      <c r="K795" s="296"/>
      <c r="L795" s="296"/>
      <c r="M795" s="296"/>
      <c r="N795" s="296"/>
      <c r="O795" s="296"/>
      <c r="W795" s="326"/>
      <c r="X795" s="326"/>
      <c r="Y795" s="326"/>
      <c r="Z795" s="326"/>
      <c r="AA795" s="348"/>
    </row>
    <row r="796" ht="14.25" customHeight="1" spans="1:27">
      <c r="A796" s="296"/>
      <c r="B796" s="296"/>
      <c r="C796" s="296"/>
      <c r="D796" s="296"/>
      <c r="E796" s="296"/>
      <c r="F796" s="296"/>
      <c r="G796" s="296"/>
      <c r="H796" s="296"/>
      <c r="I796" s="296"/>
      <c r="J796" s="296"/>
      <c r="K796" s="296"/>
      <c r="L796" s="296"/>
      <c r="M796" s="296"/>
      <c r="N796" s="296"/>
      <c r="O796" s="296"/>
      <c r="W796" s="326"/>
      <c r="X796" s="326"/>
      <c r="Y796" s="326"/>
      <c r="Z796" s="326"/>
      <c r="AA796" s="348"/>
    </row>
    <row r="797" ht="14.25" customHeight="1" spans="1:27">
      <c r="A797" s="296"/>
      <c r="B797" s="296"/>
      <c r="C797" s="296"/>
      <c r="D797" s="296"/>
      <c r="E797" s="296"/>
      <c r="F797" s="296"/>
      <c r="G797" s="296"/>
      <c r="H797" s="296"/>
      <c r="I797" s="296"/>
      <c r="J797" s="296"/>
      <c r="K797" s="296"/>
      <c r="L797" s="296"/>
      <c r="M797" s="296"/>
      <c r="N797" s="296"/>
      <c r="O797" s="296"/>
      <c r="W797" s="326"/>
      <c r="X797" s="326"/>
      <c r="Y797" s="326"/>
      <c r="Z797" s="326"/>
      <c r="AA797" s="348"/>
    </row>
    <row r="798" ht="14.25" customHeight="1" spans="1:27">
      <c r="A798" s="296"/>
      <c r="B798" s="296"/>
      <c r="C798" s="296"/>
      <c r="D798" s="296"/>
      <c r="E798" s="296"/>
      <c r="F798" s="296"/>
      <c r="G798" s="296"/>
      <c r="H798" s="296"/>
      <c r="I798" s="296"/>
      <c r="J798" s="296"/>
      <c r="K798" s="296"/>
      <c r="L798" s="296"/>
      <c r="M798" s="296"/>
      <c r="N798" s="296"/>
      <c r="O798" s="296"/>
      <c r="W798" s="326"/>
      <c r="X798" s="326"/>
      <c r="Y798" s="326"/>
      <c r="Z798" s="326"/>
      <c r="AA798" s="348"/>
    </row>
    <row r="799" ht="14.25" customHeight="1" spans="1:27">
      <c r="A799" s="296"/>
      <c r="B799" s="296"/>
      <c r="C799" s="296"/>
      <c r="D799" s="296"/>
      <c r="E799" s="296"/>
      <c r="F799" s="296"/>
      <c r="G799" s="296"/>
      <c r="H799" s="296"/>
      <c r="I799" s="296"/>
      <c r="J799" s="296"/>
      <c r="K799" s="296"/>
      <c r="L799" s="296"/>
      <c r="M799" s="296"/>
      <c r="N799" s="296"/>
      <c r="O799" s="296"/>
      <c r="W799" s="326"/>
      <c r="X799" s="326"/>
      <c r="Y799" s="326"/>
      <c r="Z799" s="326"/>
      <c r="AA799" s="348"/>
    </row>
    <row r="800" ht="14.25" customHeight="1" spans="1:27">
      <c r="A800" s="296"/>
      <c r="B800" s="296"/>
      <c r="C800" s="296"/>
      <c r="D800" s="296"/>
      <c r="E800" s="296"/>
      <c r="F800" s="296"/>
      <c r="G800" s="296"/>
      <c r="H800" s="296"/>
      <c r="I800" s="296"/>
      <c r="J800" s="296"/>
      <c r="K800" s="296"/>
      <c r="L800" s="296"/>
      <c r="M800" s="296"/>
      <c r="N800" s="296"/>
      <c r="O800" s="296"/>
      <c r="W800" s="326"/>
      <c r="X800" s="326"/>
      <c r="Y800" s="326"/>
      <c r="Z800" s="326"/>
      <c r="AA800" s="348"/>
    </row>
    <row r="801" ht="14.25" customHeight="1" spans="1:27">
      <c r="A801" s="296"/>
      <c r="B801" s="296"/>
      <c r="C801" s="296"/>
      <c r="D801" s="296"/>
      <c r="E801" s="296"/>
      <c r="F801" s="296"/>
      <c r="G801" s="296"/>
      <c r="H801" s="296"/>
      <c r="I801" s="296"/>
      <c r="J801" s="296"/>
      <c r="K801" s="296"/>
      <c r="L801" s="296"/>
      <c r="M801" s="296"/>
      <c r="N801" s="296"/>
      <c r="O801" s="296"/>
      <c r="W801" s="326"/>
      <c r="X801" s="326"/>
      <c r="Y801" s="326"/>
      <c r="Z801" s="326"/>
      <c r="AA801" s="348"/>
    </row>
    <row r="802" ht="14.25" customHeight="1" spans="1:27">
      <c r="A802" s="296"/>
      <c r="B802" s="296"/>
      <c r="C802" s="296"/>
      <c r="D802" s="296"/>
      <c r="E802" s="296"/>
      <c r="F802" s="296"/>
      <c r="G802" s="296"/>
      <c r="H802" s="296"/>
      <c r="I802" s="296"/>
      <c r="J802" s="296"/>
      <c r="K802" s="296"/>
      <c r="L802" s="296"/>
      <c r="M802" s="296"/>
      <c r="N802" s="296"/>
      <c r="O802" s="296"/>
      <c r="W802" s="326"/>
      <c r="X802" s="326"/>
      <c r="Y802" s="326"/>
      <c r="Z802" s="326"/>
      <c r="AA802" s="348"/>
    </row>
    <row r="803" ht="14.25" customHeight="1" spans="1:27">
      <c r="A803" s="296"/>
      <c r="B803" s="296"/>
      <c r="C803" s="296"/>
      <c r="D803" s="296"/>
      <c r="E803" s="296"/>
      <c r="F803" s="296"/>
      <c r="G803" s="296"/>
      <c r="H803" s="296"/>
      <c r="I803" s="296"/>
      <c r="J803" s="296"/>
      <c r="K803" s="296"/>
      <c r="L803" s="296"/>
      <c r="M803" s="296"/>
      <c r="N803" s="296"/>
      <c r="O803" s="296"/>
      <c r="W803" s="326"/>
      <c r="X803" s="326"/>
      <c r="Y803" s="326"/>
      <c r="Z803" s="326"/>
      <c r="AA803" s="348"/>
    </row>
    <row r="804" ht="14.25" customHeight="1" spans="1:27">
      <c r="A804" s="296"/>
      <c r="B804" s="296"/>
      <c r="C804" s="296"/>
      <c r="D804" s="296"/>
      <c r="E804" s="296"/>
      <c r="F804" s="296"/>
      <c r="G804" s="296"/>
      <c r="H804" s="296"/>
      <c r="I804" s="296"/>
      <c r="J804" s="296"/>
      <c r="K804" s="296"/>
      <c r="L804" s="296"/>
      <c r="M804" s="296"/>
      <c r="N804" s="296"/>
      <c r="O804" s="296"/>
      <c r="W804" s="326"/>
      <c r="X804" s="326"/>
      <c r="Y804" s="326"/>
      <c r="Z804" s="326"/>
      <c r="AA804" s="348"/>
    </row>
    <row r="805" ht="14.25" customHeight="1" spans="1:27">
      <c r="A805" s="296"/>
      <c r="B805" s="296"/>
      <c r="C805" s="296"/>
      <c r="D805" s="296"/>
      <c r="E805" s="296"/>
      <c r="F805" s="296"/>
      <c r="G805" s="296"/>
      <c r="H805" s="296"/>
      <c r="I805" s="296"/>
      <c r="J805" s="296"/>
      <c r="K805" s="296"/>
      <c r="L805" s="296"/>
      <c r="M805" s="296"/>
      <c r="N805" s="296"/>
      <c r="O805" s="296"/>
      <c r="W805" s="326"/>
      <c r="X805" s="326"/>
      <c r="Y805" s="326"/>
      <c r="Z805" s="326"/>
      <c r="AA805" s="348"/>
    </row>
    <row r="806" ht="14.25" customHeight="1" spans="1:27">
      <c r="A806" s="296"/>
      <c r="B806" s="296"/>
      <c r="C806" s="296"/>
      <c r="D806" s="296"/>
      <c r="E806" s="296"/>
      <c r="F806" s="296"/>
      <c r="G806" s="296"/>
      <c r="H806" s="296"/>
      <c r="I806" s="296"/>
      <c r="J806" s="296"/>
      <c r="K806" s="296"/>
      <c r="L806" s="296"/>
      <c r="M806" s="296"/>
      <c r="N806" s="296"/>
      <c r="O806" s="296"/>
      <c r="W806" s="326"/>
      <c r="X806" s="326"/>
      <c r="Y806" s="326"/>
      <c r="Z806" s="326"/>
      <c r="AA806" s="348"/>
    </row>
    <row r="807" ht="14.25" customHeight="1" spans="1:27">
      <c r="A807" s="296"/>
      <c r="B807" s="296"/>
      <c r="C807" s="296"/>
      <c r="D807" s="296"/>
      <c r="E807" s="296"/>
      <c r="F807" s="296"/>
      <c r="G807" s="296"/>
      <c r="H807" s="296"/>
      <c r="I807" s="296"/>
      <c r="J807" s="296"/>
      <c r="K807" s="296"/>
      <c r="L807" s="296"/>
      <c r="M807" s="296"/>
      <c r="N807" s="296"/>
      <c r="O807" s="296"/>
      <c r="W807" s="326"/>
      <c r="X807" s="326"/>
      <c r="Y807" s="326"/>
      <c r="Z807" s="326"/>
      <c r="AA807" s="348"/>
    </row>
    <row r="808" ht="14.25" customHeight="1" spans="1:27">
      <c r="A808" s="296"/>
      <c r="B808" s="296"/>
      <c r="C808" s="296"/>
      <c r="D808" s="296"/>
      <c r="E808" s="296"/>
      <c r="F808" s="296"/>
      <c r="G808" s="296"/>
      <c r="H808" s="296"/>
      <c r="I808" s="296"/>
      <c r="J808" s="296"/>
      <c r="K808" s="296"/>
      <c r="L808" s="296"/>
      <c r="M808" s="296"/>
      <c r="N808" s="296"/>
      <c r="O808" s="296"/>
      <c r="W808" s="326"/>
      <c r="X808" s="326"/>
      <c r="Y808" s="326"/>
      <c r="Z808" s="326"/>
      <c r="AA808" s="348"/>
    </row>
    <row r="809" ht="14.25" customHeight="1" spans="1:27">
      <c r="A809" s="296"/>
      <c r="B809" s="296"/>
      <c r="C809" s="296"/>
      <c r="D809" s="296"/>
      <c r="E809" s="296"/>
      <c r="F809" s="296"/>
      <c r="G809" s="296"/>
      <c r="H809" s="296"/>
      <c r="I809" s="296"/>
      <c r="J809" s="296"/>
      <c r="K809" s="296"/>
      <c r="L809" s="296"/>
      <c r="M809" s="296"/>
      <c r="N809" s="296"/>
      <c r="O809" s="296"/>
      <c r="W809" s="326"/>
      <c r="X809" s="326"/>
      <c r="Y809" s="326"/>
      <c r="Z809" s="326"/>
      <c r="AA809" s="348"/>
    </row>
    <row r="810" ht="14.25" customHeight="1" spans="1:27">
      <c r="A810" s="296"/>
      <c r="B810" s="296"/>
      <c r="C810" s="296"/>
      <c r="D810" s="296"/>
      <c r="E810" s="296"/>
      <c r="F810" s="296"/>
      <c r="G810" s="296"/>
      <c r="H810" s="296"/>
      <c r="I810" s="296"/>
      <c r="J810" s="296"/>
      <c r="K810" s="296"/>
      <c r="L810" s="296"/>
      <c r="M810" s="296"/>
      <c r="N810" s="296"/>
      <c r="O810" s="296"/>
      <c r="W810" s="326"/>
      <c r="X810" s="326"/>
      <c r="Y810" s="326"/>
      <c r="Z810" s="326"/>
      <c r="AA810" s="348"/>
    </row>
    <row r="811" ht="14.25" customHeight="1" spans="1:27">
      <c r="A811" s="296"/>
      <c r="B811" s="296"/>
      <c r="C811" s="296"/>
      <c r="D811" s="296"/>
      <c r="E811" s="296"/>
      <c r="F811" s="296"/>
      <c r="G811" s="296"/>
      <c r="H811" s="296"/>
      <c r="I811" s="296"/>
      <c r="J811" s="296"/>
      <c r="K811" s="296"/>
      <c r="L811" s="296"/>
      <c r="M811" s="296"/>
      <c r="N811" s="296"/>
      <c r="O811" s="296"/>
      <c r="W811" s="326"/>
      <c r="X811" s="326"/>
      <c r="Y811" s="326"/>
      <c r="Z811" s="326"/>
      <c r="AA811" s="348"/>
    </row>
    <row r="812" ht="14.25" customHeight="1" spans="1:27">
      <c r="A812" s="296"/>
      <c r="B812" s="296"/>
      <c r="C812" s="296"/>
      <c r="D812" s="296"/>
      <c r="E812" s="296"/>
      <c r="F812" s="296"/>
      <c r="G812" s="296"/>
      <c r="H812" s="296"/>
      <c r="I812" s="296"/>
      <c r="J812" s="296"/>
      <c r="K812" s="296"/>
      <c r="L812" s="296"/>
      <c r="M812" s="296"/>
      <c r="N812" s="296"/>
      <c r="O812" s="296"/>
      <c r="W812" s="326"/>
      <c r="X812" s="326"/>
      <c r="Y812" s="326"/>
      <c r="Z812" s="326"/>
      <c r="AA812" s="348"/>
    </row>
    <row r="813" ht="14.25" customHeight="1" spans="1:27">
      <c r="A813" s="296"/>
      <c r="B813" s="296"/>
      <c r="C813" s="296"/>
      <c r="D813" s="296"/>
      <c r="E813" s="296"/>
      <c r="F813" s="296"/>
      <c r="G813" s="296"/>
      <c r="H813" s="296"/>
      <c r="I813" s="296"/>
      <c r="J813" s="296"/>
      <c r="K813" s="296"/>
      <c r="L813" s="296"/>
      <c r="M813" s="296"/>
      <c r="N813" s="296"/>
      <c r="O813" s="296"/>
      <c r="W813" s="326"/>
      <c r="X813" s="326"/>
      <c r="Y813" s="326"/>
      <c r="Z813" s="326"/>
      <c r="AA813" s="348"/>
    </row>
    <row r="814" ht="14.25" customHeight="1" spans="1:27">
      <c r="A814" s="296"/>
      <c r="B814" s="296"/>
      <c r="C814" s="296"/>
      <c r="D814" s="296"/>
      <c r="E814" s="296"/>
      <c r="F814" s="296"/>
      <c r="G814" s="296"/>
      <c r="H814" s="296"/>
      <c r="I814" s="296"/>
      <c r="J814" s="296"/>
      <c r="K814" s="296"/>
      <c r="L814" s="296"/>
      <c r="M814" s="296"/>
      <c r="N814" s="296"/>
      <c r="O814" s="296"/>
      <c r="W814" s="326"/>
      <c r="X814" s="326"/>
      <c r="Y814" s="326"/>
      <c r="Z814" s="326"/>
      <c r="AA814" s="348"/>
    </row>
    <row r="815" ht="14.25" customHeight="1" spans="1:27">
      <c r="A815" s="296"/>
      <c r="B815" s="296"/>
      <c r="C815" s="296"/>
      <c r="D815" s="296"/>
      <c r="E815" s="296"/>
      <c r="F815" s="296"/>
      <c r="G815" s="296"/>
      <c r="H815" s="296"/>
      <c r="I815" s="296"/>
      <c r="J815" s="296"/>
      <c r="K815" s="296"/>
      <c r="L815" s="296"/>
      <c r="M815" s="296"/>
      <c r="N815" s="296"/>
      <c r="O815" s="296"/>
      <c r="W815" s="326"/>
      <c r="X815" s="326"/>
      <c r="Y815" s="326"/>
      <c r="Z815" s="326"/>
      <c r="AA815" s="348"/>
    </row>
    <row r="816" ht="14.25" customHeight="1" spans="1:27">
      <c r="A816" s="296"/>
      <c r="B816" s="296"/>
      <c r="C816" s="296"/>
      <c r="D816" s="296"/>
      <c r="E816" s="296"/>
      <c r="F816" s="296"/>
      <c r="G816" s="296"/>
      <c r="H816" s="296"/>
      <c r="I816" s="296"/>
      <c r="J816" s="296"/>
      <c r="K816" s="296"/>
      <c r="L816" s="296"/>
      <c r="M816" s="296"/>
      <c r="N816" s="296"/>
      <c r="O816" s="296"/>
      <c r="W816" s="326"/>
      <c r="X816" s="326"/>
      <c r="Y816" s="326"/>
      <c r="Z816" s="326"/>
      <c r="AA816" s="348"/>
    </row>
    <row r="817" ht="14.25" customHeight="1" spans="1:27">
      <c r="A817" s="296"/>
      <c r="B817" s="296"/>
      <c r="C817" s="296"/>
      <c r="D817" s="296"/>
      <c r="E817" s="296"/>
      <c r="F817" s="296"/>
      <c r="G817" s="296"/>
      <c r="H817" s="296"/>
      <c r="I817" s="296"/>
      <c r="J817" s="296"/>
      <c r="K817" s="296"/>
      <c r="L817" s="296"/>
      <c r="M817" s="296"/>
      <c r="N817" s="296"/>
      <c r="O817" s="296"/>
      <c r="W817" s="326"/>
      <c r="X817" s="326"/>
      <c r="Y817" s="326"/>
      <c r="Z817" s="326"/>
      <c r="AA817" s="348"/>
    </row>
    <row r="818" ht="14.25" customHeight="1" spans="1:27">
      <c r="A818" s="296"/>
      <c r="B818" s="296"/>
      <c r="C818" s="296"/>
      <c r="D818" s="296"/>
      <c r="E818" s="296"/>
      <c r="F818" s="296"/>
      <c r="G818" s="296"/>
      <c r="H818" s="296"/>
      <c r="I818" s="296"/>
      <c r="J818" s="296"/>
      <c r="K818" s="296"/>
      <c r="L818" s="296"/>
      <c r="M818" s="296"/>
      <c r="N818" s="296"/>
      <c r="O818" s="296"/>
      <c r="W818" s="326"/>
      <c r="X818" s="326"/>
      <c r="Y818" s="326"/>
      <c r="Z818" s="326"/>
      <c r="AA818" s="348"/>
    </row>
    <row r="819" ht="14.25" customHeight="1" spans="1:27">
      <c r="A819" s="296"/>
      <c r="B819" s="296"/>
      <c r="C819" s="296"/>
      <c r="D819" s="296"/>
      <c r="E819" s="296"/>
      <c r="F819" s="296"/>
      <c r="G819" s="296"/>
      <c r="H819" s="296"/>
      <c r="I819" s="296"/>
      <c r="J819" s="296"/>
      <c r="K819" s="296"/>
      <c r="L819" s="296"/>
      <c r="M819" s="296"/>
      <c r="N819" s="296"/>
      <c r="O819" s="296"/>
      <c r="W819" s="326"/>
      <c r="X819" s="326"/>
      <c r="Y819" s="326"/>
      <c r="Z819" s="326"/>
      <c r="AA819" s="348"/>
    </row>
    <row r="820" ht="14.25" customHeight="1" spans="1:27">
      <c r="A820" s="296"/>
      <c r="B820" s="296"/>
      <c r="C820" s="296"/>
      <c r="D820" s="296"/>
      <c r="E820" s="296"/>
      <c r="F820" s="296"/>
      <c r="G820" s="296"/>
      <c r="H820" s="296"/>
      <c r="I820" s="296"/>
      <c r="J820" s="296"/>
      <c r="K820" s="296"/>
      <c r="L820" s="296"/>
      <c r="M820" s="296"/>
      <c r="N820" s="296"/>
      <c r="O820" s="296"/>
      <c r="W820" s="326"/>
      <c r="X820" s="326"/>
      <c r="Y820" s="326"/>
      <c r="Z820" s="326"/>
      <c r="AA820" s="348"/>
    </row>
    <row r="821" ht="14.25" customHeight="1" spans="1:27">
      <c r="A821" s="296"/>
      <c r="B821" s="296"/>
      <c r="C821" s="296"/>
      <c r="D821" s="296"/>
      <c r="E821" s="296"/>
      <c r="F821" s="296"/>
      <c r="G821" s="296"/>
      <c r="H821" s="296"/>
      <c r="I821" s="296"/>
      <c r="J821" s="296"/>
      <c r="K821" s="296"/>
      <c r="L821" s="296"/>
      <c r="M821" s="296"/>
      <c r="N821" s="296"/>
      <c r="O821" s="296"/>
      <c r="W821" s="326"/>
      <c r="X821" s="326"/>
      <c r="Y821" s="326"/>
      <c r="Z821" s="326"/>
      <c r="AA821" s="348"/>
    </row>
    <row r="822" ht="14.25" customHeight="1" spans="1:27">
      <c r="A822" s="296"/>
      <c r="B822" s="296"/>
      <c r="C822" s="296"/>
      <c r="D822" s="296"/>
      <c r="E822" s="296"/>
      <c r="F822" s="296"/>
      <c r="G822" s="296"/>
      <c r="H822" s="296"/>
      <c r="I822" s="296"/>
      <c r="J822" s="296"/>
      <c r="K822" s="296"/>
      <c r="L822" s="296"/>
      <c r="M822" s="296"/>
      <c r="N822" s="296"/>
      <c r="O822" s="296"/>
      <c r="W822" s="326"/>
      <c r="X822" s="326"/>
      <c r="Y822" s="326"/>
      <c r="Z822" s="326"/>
      <c r="AA822" s="348"/>
    </row>
    <row r="823" ht="14.25" customHeight="1" spans="1:27">
      <c r="A823" s="296"/>
      <c r="B823" s="296"/>
      <c r="C823" s="296"/>
      <c r="D823" s="296"/>
      <c r="E823" s="296"/>
      <c r="F823" s="296"/>
      <c r="G823" s="296"/>
      <c r="H823" s="296"/>
      <c r="I823" s="296"/>
      <c r="J823" s="296"/>
      <c r="K823" s="296"/>
      <c r="L823" s="296"/>
      <c r="M823" s="296"/>
      <c r="N823" s="296"/>
      <c r="O823" s="296"/>
      <c r="W823" s="326"/>
      <c r="X823" s="326"/>
      <c r="Y823" s="326"/>
      <c r="Z823" s="326"/>
      <c r="AA823" s="348"/>
    </row>
    <row r="824" ht="14.25" customHeight="1" spans="1:27">
      <c r="A824" s="296"/>
      <c r="B824" s="296"/>
      <c r="C824" s="296"/>
      <c r="D824" s="296"/>
      <c r="E824" s="296"/>
      <c r="F824" s="296"/>
      <c r="G824" s="296"/>
      <c r="H824" s="296"/>
      <c r="I824" s="296"/>
      <c r="J824" s="296"/>
      <c r="K824" s="296"/>
      <c r="L824" s="296"/>
      <c r="M824" s="296"/>
      <c r="N824" s="296"/>
      <c r="O824" s="296"/>
      <c r="W824" s="326"/>
      <c r="X824" s="326"/>
      <c r="Y824" s="326"/>
      <c r="Z824" s="326"/>
      <c r="AA824" s="348"/>
    </row>
    <row r="825" ht="14.25" customHeight="1" spans="1:27">
      <c r="A825" s="296"/>
      <c r="B825" s="296"/>
      <c r="C825" s="296"/>
      <c r="D825" s="296"/>
      <c r="E825" s="296"/>
      <c r="F825" s="296"/>
      <c r="G825" s="296"/>
      <c r="H825" s="296"/>
      <c r="I825" s="296"/>
      <c r="J825" s="296"/>
      <c r="K825" s="296"/>
      <c r="L825" s="296"/>
      <c r="M825" s="296"/>
      <c r="N825" s="296"/>
      <c r="O825" s="296"/>
      <c r="W825" s="326"/>
      <c r="X825" s="326"/>
      <c r="Y825" s="326"/>
      <c r="Z825" s="326"/>
      <c r="AA825" s="348"/>
    </row>
    <row r="826" ht="14.25" customHeight="1" spans="1:27">
      <c r="A826" s="296"/>
      <c r="B826" s="296"/>
      <c r="C826" s="296"/>
      <c r="D826" s="296"/>
      <c r="E826" s="296"/>
      <c r="F826" s="296"/>
      <c r="G826" s="296"/>
      <c r="H826" s="296"/>
      <c r="I826" s="296"/>
      <c r="J826" s="296"/>
      <c r="K826" s="296"/>
      <c r="L826" s="296"/>
      <c r="M826" s="296"/>
      <c r="N826" s="296"/>
      <c r="O826" s="296"/>
      <c r="W826" s="326"/>
      <c r="X826" s="326"/>
      <c r="Y826" s="326"/>
      <c r="Z826" s="326"/>
      <c r="AA826" s="348"/>
    </row>
    <row r="827" ht="14.25" customHeight="1" spans="1:27">
      <c r="A827" s="296"/>
      <c r="B827" s="296"/>
      <c r="C827" s="296"/>
      <c r="D827" s="296"/>
      <c r="E827" s="296"/>
      <c r="F827" s="296"/>
      <c r="G827" s="296"/>
      <c r="H827" s="296"/>
      <c r="I827" s="296"/>
      <c r="J827" s="296"/>
      <c r="K827" s="296"/>
      <c r="L827" s="296"/>
      <c r="M827" s="296"/>
      <c r="N827" s="296"/>
      <c r="O827" s="296"/>
      <c r="W827" s="326"/>
      <c r="X827" s="326"/>
      <c r="Y827" s="326"/>
      <c r="Z827" s="326"/>
      <c r="AA827" s="348"/>
    </row>
    <row r="828" ht="14.25" customHeight="1" spans="1:27">
      <c r="A828" s="296"/>
      <c r="B828" s="296"/>
      <c r="C828" s="296"/>
      <c r="D828" s="296"/>
      <c r="E828" s="296"/>
      <c r="F828" s="296"/>
      <c r="G828" s="296"/>
      <c r="H828" s="296"/>
      <c r="I828" s="296"/>
      <c r="J828" s="296"/>
      <c r="K828" s="296"/>
      <c r="L828" s="296"/>
      <c r="M828" s="296"/>
      <c r="N828" s="296"/>
      <c r="O828" s="296"/>
      <c r="W828" s="326"/>
      <c r="X828" s="326"/>
      <c r="Y828" s="326"/>
      <c r="Z828" s="326"/>
      <c r="AA828" s="348"/>
    </row>
    <row r="829" ht="14.25" customHeight="1" spans="1:27">
      <c r="A829" s="296"/>
      <c r="B829" s="296"/>
      <c r="C829" s="296"/>
      <c r="D829" s="296"/>
      <c r="E829" s="296"/>
      <c r="F829" s="296"/>
      <c r="G829" s="296"/>
      <c r="H829" s="296"/>
      <c r="I829" s="296"/>
      <c r="J829" s="296"/>
      <c r="K829" s="296"/>
      <c r="L829" s="296"/>
      <c r="M829" s="296"/>
      <c r="N829" s="296"/>
      <c r="O829" s="296"/>
      <c r="W829" s="326"/>
      <c r="X829" s="326"/>
      <c r="Y829" s="326"/>
      <c r="Z829" s="326"/>
      <c r="AA829" s="348"/>
    </row>
    <row r="830" ht="14.25" customHeight="1" spans="1:27">
      <c r="A830" s="296"/>
      <c r="B830" s="296"/>
      <c r="C830" s="296"/>
      <c r="D830" s="296"/>
      <c r="E830" s="296"/>
      <c r="F830" s="296"/>
      <c r="G830" s="296"/>
      <c r="H830" s="296"/>
      <c r="I830" s="296"/>
      <c r="J830" s="296"/>
      <c r="K830" s="296"/>
      <c r="L830" s="296"/>
      <c r="M830" s="296"/>
      <c r="N830" s="296"/>
      <c r="O830" s="296"/>
      <c r="W830" s="326"/>
      <c r="X830" s="326"/>
      <c r="Y830" s="326"/>
      <c r="Z830" s="326"/>
      <c r="AA830" s="348"/>
    </row>
    <row r="831" ht="14.25" customHeight="1" spans="1:27">
      <c r="A831" s="296"/>
      <c r="B831" s="296"/>
      <c r="C831" s="296"/>
      <c r="D831" s="296"/>
      <c r="E831" s="296"/>
      <c r="F831" s="296"/>
      <c r="G831" s="296"/>
      <c r="H831" s="296"/>
      <c r="I831" s="296"/>
      <c r="J831" s="296"/>
      <c r="K831" s="296"/>
      <c r="L831" s="296"/>
      <c r="M831" s="296"/>
      <c r="N831" s="296"/>
      <c r="O831" s="296"/>
      <c r="W831" s="326"/>
      <c r="X831" s="326"/>
      <c r="Y831" s="326"/>
      <c r="Z831" s="326"/>
      <c r="AA831" s="348"/>
    </row>
    <row r="832" ht="14.25" customHeight="1" spans="1:27">
      <c r="A832" s="296"/>
      <c r="B832" s="296"/>
      <c r="C832" s="296"/>
      <c r="D832" s="296"/>
      <c r="E832" s="296"/>
      <c r="F832" s="296"/>
      <c r="G832" s="296"/>
      <c r="H832" s="296"/>
      <c r="I832" s="296"/>
      <c r="J832" s="296"/>
      <c r="K832" s="296"/>
      <c r="L832" s="296"/>
      <c r="M832" s="296"/>
      <c r="N832" s="296"/>
      <c r="O832" s="296"/>
      <c r="W832" s="326"/>
      <c r="X832" s="326"/>
      <c r="Y832" s="326"/>
      <c r="Z832" s="326"/>
      <c r="AA832" s="348"/>
    </row>
    <row r="833" ht="14.25" customHeight="1" spans="1:27">
      <c r="A833" s="296"/>
      <c r="B833" s="296"/>
      <c r="C833" s="296"/>
      <c r="D833" s="296"/>
      <c r="E833" s="296"/>
      <c r="F833" s="296"/>
      <c r="G833" s="296"/>
      <c r="H833" s="296"/>
      <c r="I833" s="296"/>
      <c r="J833" s="296"/>
      <c r="K833" s="296"/>
      <c r="L833" s="296"/>
      <c r="M833" s="296"/>
      <c r="N833" s="296"/>
      <c r="O833" s="296"/>
      <c r="W833" s="326"/>
      <c r="X833" s="326"/>
      <c r="Y833" s="326"/>
      <c r="Z833" s="326"/>
      <c r="AA833" s="348"/>
    </row>
    <row r="834" ht="14.25" customHeight="1" spans="1:27">
      <c r="A834" s="296"/>
      <c r="B834" s="296"/>
      <c r="C834" s="296"/>
      <c r="D834" s="296"/>
      <c r="E834" s="296"/>
      <c r="F834" s="296"/>
      <c r="G834" s="296"/>
      <c r="H834" s="296"/>
      <c r="I834" s="296"/>
      <c r="J834" s="296"/>
      <c r="K834" s="296"/>
      <c r="L834" s="296"/>
      <c r="M834" s="296"/>
      <c r="N834" s="296"/>
      <c r="O834" s="296"/>
      <c r="W834" s="326"/>
      <c r="X834" s="326"/>
      <c r="Y834" s="326"/>
      <c r="Z834" s="326"/>
      <c r="AA834" s="348"/>
    </row>
    <row r="835" ht="14.25" customHeight="1" spans="1:27">
      <c r="A835" s="296"/>
      <c r="B835" s="296"/>
      <c r="C835" s="296"/>
      <c r="D835" s="296"/>
      <c r="E835" s="296"/>
      <c r="F835" s="296"/>
      <c r="G835" s="296"/>
      <c r="H835" s="296"/>
      <c r="I835" s="296"/>
      <c r="J835" s="296"/>
      <c r="K835" s="296"/>
      <c r="L835" s="296"/>
      <c r="M835" s="296"/>
      <c r="N835" s="296"/>
      <c r="O835" s="296"/>
      <c r="W835" s="326"/>
      <c r="X835" s="326"/>
      <c r="Y835" s="326"/>
      <c r="Z835" s="326"/>
      <c r="AA835" s="348"/>
    </row>
    <row r="836" ht="14.25" customHeight="1" spans="1:27">
      <c r="A836" s="296"/>
      <c r="B836" s="296"/>
      <c r="C836" s="296"/>
      <c r="D836" s="296"/>
      <c r="E836" s="296"/>
      <c r="F836" s="296"/>
      <c r="G836" s="296"/>
      <c r="H836" s="296"/>
      <c r="I836" s="296"/>
      <c r="J836" s="296"/>
      <c r="K836" s="296"/>
      <c r="L836" s="296"/>
      <c r="M836" s="296"/>
      <c r="N836" s="296"/>
      <c r="O836" s="296"/>
      <c r="W836" s="326"/>
      <c r="X836" s="326"/>
      <c r="Y836" s="326"/>
      <c r="Z836" s="326"/>
      <c r="AA836" s="348"/>
    </row>
    <row r="837" ht="14.25" customHeight="1" spans="1:27">
      <c r="A837" s="296"/>
      <c r="B837" s="296"/>
      <c r="C837" s="296"/>
      <c r="D837" s="296"/>
      <c r="E837" s="296"/>
      <c r="F837" s="296"/>
      <c r="G837" s="296"/>
      <c r="H837" s="296"/>
      <c r="I837" s="296"/>
      <c r="J837" s="296"/>
      <c r="K837" s="296"/>
      <c r="L837" s="296"/>
      <c r="M837" s="296"/>
      <c r="N837" s="296"/>
      <c r="O837" s="296"/>
      <c r="W837" s="326"/>
      <c r="X837" s="326"/>
      <c r="Y837" s="326"/>
      <c r="Z837" s="326"/>
      <c r="AA837" s="348"/>
    </row>
    <row r="838" ht="14.25" customHeight="1" spans="1:27">
      <c r="A838" s="296"/>
      <c r="B838" s="296"/>
      <c r="C838" s="296"/>
      <c r="D838" s="296"/>
      <c r="E838" s="296"/>
      <c r="F838" s="296"/>
      <c r="G838" s="296"/>
      <c r="H838" s="296"/>
      <c r="I838" s="296"/>
      <c r="J838" s="296"/>
      <c r="K838" s="296"/>
      <c r="L838" s="296"/>
      <c r="M838" s="296"/>
      <c r="N838" s="296"/>
      <c r="O838" s="296"/>
      <c r="W838" s="326"/>
      <c r="X838" s="326"/>
      <c r="Y838" s="326"/>
      <c r="Z838" s="326"/>
      <c r="AA838" s="348"/>
    </row>
    <row r="839" ht="14.25" customHeight="1" spans="1:27">
      <c r="A839" s="296"/>
      <c r="B839" s="296"/>
      <c r="C839" s="296"/>
      <c r="D839" s="296"/>
      <c r="E839" s="296"/>
      <c r="F839" s="296"/>
      <c r="G839" s="296"/>
      <c r="H839" s="296"/>
      <c r="I839" s="296"/>
      <c r="J839" s="296"/>
      <c r="K839" s="296"/>
      <c r="L839" s="296"/>
      <c r="M839" s="296"/>
      <c r="N839" s="296"/>
      <c r="O839" s="296"/>
      <c r="W839" s="326"/>
      <c r="X839" s="326"/>
      <c r="Y839" s="326"/>
      <c r="Z839" s="326"/>
      <c r="AA839" s="348"/>
    </row>
    <row r="840" ht="14.25" customHeight="1" spans="1:27">
      <c r="A840" s="296"/>
      <c r="B840" s="296"/>
      <c r="C840" s="296"/>
      <c r="D840" s="296"/>
      <c r="E840" s="296"/>
      <c r="F840" s="296"/>
      <c r="G840" s="296"/>
      <c r="H840" s="296"/>
      <c r="I840" s="296"/>
      <c r="J840" s="296"/>
      <c r="K840" s="296"/>
      <c r="L840" s="296"/>
      <c r="M840" s="296"/>
      <c r="N840" s="296"/>
      <c r="O840" s="296"/>
      <c r="W840" s="326"/>
      <c r="X840" s="326"/>
      <c r="Y840" s="326"/>
      <c r="Z840" s="326"/>
      <c r="AA840" s="348"/>
    </row>
    <row r="841" ht="14.25" customHeight="1" spans="1:27">
      <c r="A841" s="296"/>
      <c r="B841" s="296"/>
      <c r="C841" s="296"/>
      <c r="D841" s="296"/>
      <c r="E841" s="296"/>
      <c r="F841" s="296"/>
      <c r="G841" s="296"/>
      <c r="H841" s="296"/>
      <c r="I841" s="296"/>
      <c r="J841" s="296"/>
      <c r="K841" s="296"/>
      <c r="L841" s="296"/>
      <c r="M841" s="296"/>
      <c r="N841" s="296"/>
      <c r="O841" s="296"/>
      <c r="W841" s="326"/>
      <c r="X841" s="326"/>
      <c r="Y841" s="326"/>
      <c r="Z841" s="326"/>
      <c r="AA841" s="348"/>
    </row>
    <row r="842" ht="14.25" customHeight="1" spans="1:27">
      <c r="A842" s="296"/>
      <c r="B842" s="296"/>
      <c r="C842" s="296"/>
      <c r="D842" s="296"/>
      <c r="E842" s="296"/>
      <c r="F842" s="296"/>
      <c r="G842" s="296"/>
      <c r="H842" s="296"/>
      <c r="I842" s="296"/>
      <c r="J842" s="296"/>
      <c r="K842" s="296"/>
      <c r="L842" s="296"/>
      <c r="M842" s="296"/>
      <c r="N842" s="296"/>
      <c r="O842" s="296"/>
      <c r="W842" s="326"/>
      <c r="X842" s="326"/>
      <c r="Y842" s="326"/>
      <c r="Z842" s="326"/>
      <c r="AA842" s="348"/>
    </row>
    <row r="843" ht="14.25" customHeight="1" spans="1:27">
      <c r="A843" s="296"/>
      <c r="B843" s="296"/>
      <c r="C843" s="296"/>
      <c r="D843" s="296"/>
      <c r="E843" s="296"/>
      <c r="F843" s="296"/>
      <c r="G843" s="296"/>
      <c r="H843" s="296"/>
      <c r="I843" s="296"/>
      <c r="J843" s="296"/>
      <c r="K843" s="296"/>
      <c r="L843" s="296"/>
      <c r="M843" s="296"/>
      <c r="N843" s="296"/>
      <c r="O843" s="296"/>
      <c r="W843" s="326"/>
      <c r="X843" s="326"/>
      <c r="Y843" s="326"/>
      <c r="Z843" s="326"/>
      <c r="AA843" s="348"/>
    </row>
    <row r="844" ht="14.25" customHeight="1" spans="1:27">
      <c r="A844" s="296"/>
      <c r="B844" s="296"/>
      <c r="C844" s="296"/>
      <c r="D844" s="296"/>
      <c r="E844" s="296"/>
      <c r="F844" s="296"/>
      <c r="G844" s="296"/>
      <c r="H844" s="296"/>
      <c r="I844" s="296"/>
      <c r="J844" s="296"/>
      <c r="K844" s="296"/>
      <c r="L844" s="296"/>
      <c r="M844" s="296"/>
      <c r="N844" s="296"/>
      <c r="O844" s="296"/>
      <c r="W844" s="326"/>
      <c r="X844" s="326"/>
      <c r="Y844" s="326"/>
      <c r="Z844" s="326"/>
      <c r="AA844" s="348"/>
    </row>
    <row r="845" ht="14.25" customHeight="1" spans="1:27">
      <c r="A845" s="296"/>
      <c r="B845" s="296"/>
      <c r="C845" s="296"/>
      <c r="D845" s="296"/>
      <c r="E845" s="296"/>
      <c r="F845" s="296"/>
      <c r="G845" s="296"/>
      <c r="H845" s="296"/>
      <c r="I845" s="296"/>
      <c r="J845" s="296"/>
      <c r="K845" s="296"/>
      <c r="L845" s="296"/>
      <c r="M845" s="296"/>
      <c r="N845" s="296"/>
      <c r="O845" s="296"/>
      <c r="W845" s="326"/>
      <c r="X845" s="326"/>
      <c r="Y845" s="326"/>
      <c r="Z845" s="326"/>
      <c r="AA845" s="348"/>
    </row>
    <row r="846" ht="14.25" customHeight="1" spans="1:27">
      <c r="A846" s="296"/>
      <c r="B846" s="296"/>
      <c r="C846" s="296"/>
      <c r="D846" s="296"/>
      <c r="E846" s="296"/>
      <c r="F846" s="296"/>
      <c r="G846" s="296"/>
      <c r="H846" s="296"/>
      <c r="I846" s="296"/>
      <c r="J846" s="296"/>
      <c r="K846" s="296"/>
      <c r="L846" s="296"/>
      <c r="M846" s="296"/>
      <c r="N846" s="296"/>
      <c r="O846" s="296"/>
      <c r="W846" s="326"/>
      <c r="X846" s="326"/>
      <c r="Y846" s="326"/>
      <c r="Z846" s="326"/>
      <c r="AA846" s="348"/>
    </row>
    <row r="847" ht="14.25" customHeight="1" spans="1:27">
      <c r="A847" s="296"/>
      <c r="B847" s="296"/>
      <c r="C847" s="296"/>
      <c r="D847" s="296"/>
      <c r="E847" s="296"/>
      <c r="F847" s="296"/>
      <c r="G847" s="296"/>
      <c r="H847" s="296"/>
      <c r="I847" s="296"/>
      <c r="J847" s="296"/>
      <c r="K847" s="296"/>
      <c r="L847" s="296"/>
      <c r="M847" s="296"/>
      <c r="N847" s="296"/>
      <c r="O847" s="296"/>
      <c r="W847" s="326"/>
      <c r="X847" s="326"/>
      <c r="Y847" s="326"/>
      <c r="Z847" s="326"/>
      <c r="AA847" s="348"/>
    </row>
    <row r="848" ht="14.25" customHeight="1" spans="1:27">
      <c r="A848" s="296"/>
      <c r="B848" s="296"/>
      <c r="C848" s="296"/>
      <c r="D848" s="296"/>
      <c r="E848" s="296"/>
      <c r="F848" s="296"/>
      <c r="G848" s="296"/>
      <c r="H848" s="296"/>
      <c r="I848" s="296"/>
      <c r="J848" s="296"/>
      <c r="K848" s="296"/>
      <c r="L848" s="296"/>
      <c r="M848" s="296"/>
      <c r="N848" s="296"/>
      <c r="O848" s="296"/>
      <c r="W848" s="326"/>
      <c r="X848" s="326"/>
      <c r="Y848" s="326"/>
      <c r="Z848" s="326"/>
      <c r="AA848" s="348"/>
    </row>
    <row r="849" ht="14.25" customHeight="1" spans="1:27">
      <c r="A849" s="296"/>
      <c r="B849" s="296"/>
      <c r="C849" s="296"/>
      <c r="D849" s="296"/>
      <c r="E849" s="296"/>
      <c r="F849" s="296"/>
      <c r="G849" s="296"/>
      <c r="H849" s="296"/>
      <c r="I849" s="296"/>
      <c r="J849" s="296"/>
      <c r="K849" s="296"/>
      <c r="L849" s="296"/>
      <c r="M849" s="296"/>
      <c r="N849" s="296"/>
      <c r="O849" s="296"/>
      <c r="W849" s="326"/>
      <c r="X849" s="326"/>
      <c r="Y849" s="326"/>
      <c r="Z849" s="326"/>
      <c r="AA849" s="348"/>
    </row>
    <row r="850" ht="14.25" customHeight="1" spans="1:27">
      <c r="A850" s="296"/>
      <c r="B850" s="296"/>
      <c r="C850" s="296"/>
      <c r="D850" s="296"/>
      <c r="E850" s="296"/>
      <c r="F850" s="296"/>
      <c r="G850" s="296"/>
      <c r="H850" s="296"/>
      <c r="I850" s="296"/>
      <c r="J850" s="296"/>
      <c r="K850" s="296"/>
      <c r="L850" s="296"/>
      <c r="M850" s="296"/>
      <c r="N850" s="296"/>
      <c r="O850" s="296"/>
      <c r="W850" s="326"/>
      <c r="X850" s="326"/>
      <c r="Y850" s="326"/>
      <c r="Z850" s="326"/>
      <c r="AA850" s="348"/>
    </row>
    <row r="851" ht="14.25" customHeight="1" spans="1:27">
      <c r="A851" s="296"/>
      <c r="B851" s="296"/>
      <c r="C851" s="296"/>
      <c r="D851" s="296"/>
      <c r="E851" s="296"/>
      <c r="F851" s="296"/>
      <c r="G851" s="296"/>
      <c r="H851" s="296"/>
      <c r="I851" s="296"/>
      <c r="J851" s="296"/>
      <c r="K851" s="296"/>
      <c r="L851" s="296"/>
      <c r="M851" s="296"/>
      <c r="N851" s="296"/>
      <c r="O851" s="296"/>
      <c r="W851" s="326"/>
      <c r="X851" s="326"/>
      <c r="Y851" s="326"/>
      <c r="Z851" s="326"/>
      <c r="AA851" s="348"/>
    </row>
    <row r="852" ht="14.25" customHeight="1" spans="1:27">
      <c r="A852" s="296"/>
      <c r="B852" s="296"/>
      <c r="C852" s="296"/>
      <c r="D852" s="296"/>
      <c r="E852" s="296"/>
      <c r="F852" s="296"/>
      <c r="G852" s="296"/>
      <c r="H852" s="296"/>
      <c r="I852" s="296"/>
      <c r="J852" s="296"/>
      <c r="K852" s="296"/>
      <c r="L852" s="296"/>
      <c r="M852" s="296"/>
      <c r="N852" s="296"/>
      <c r="O852" s="296"/>
      <c r="W852" s="326"/>
      <c r="X852" s="326"/>
      <c r="Y852" s="326"/>
      <c r="Z852" s="326"/>
      <c r="AA852" s="348"/>
    </row>
    <row r="853" ht="14.25" customHeight="1" spans="1:27">
      <c r="A853" s="296"/>
      <c r="B853" s="296"/>
      <c r="C853" s="296"/>
      <c r="D853" s="296"/>
      <c r="E853" s="296"/>
      <c r="F853" s="296"/>
      <c r="G853" s="296"/>
      <c r="H853" s="296"/>
      <c r="I853" s="296"/>
      <c r="J853" s="296"/>
      <c r="K853" s="296"/>
      <c r="L853" s="296"/>
      <c r="M853" s="296"/>
      <c r="N853" s="296"/>
      <c r="O853" s="296"/>
      <c r="W853" s="326"/>
      <c r="X853" s="326"/>
      <c r="Y853" s="326"/>
      <c r="Z853" s="326"/>
      <c r="AA853" s="348"/>
    </row>
    <row r="854" ht="14.25" customHeight="1" spans="1:27">
      <c r="A854" s="296"/>
      <c r="B854" s="296"/>
      <c r="C854" s="296"/>
      <c r="D854" s="296"/>
      <c r="E854" s="296"/>
      <c r="F854" s="296"/>
      <c r="G854" s="296"/>
      <c r="H854" s="296"/>
      <c r="I854" s="296"/>
      <c r="J854" s="296"/>
      <c r="K854" s="296"/>
      <c r="L854" s="296"/>
      <c r="M854" s="296"/>
      <c r="N854" s="296"/>
      <c r="O854" s="296"/>
      <c r="W854" s="326"/>
      <c r="X854" s="326"/>
      <c r="Y854" s="326"/>
      <c r="Z854" s="326"/>
      <c r="AA854" s="348"/>
    </row>
    <row r="855" ht="14.25" customHeight="1" spans="1:27">
      <c r="A855" s="296"/>
      <c r="B855" s="296"/>
      <c r="C855" s="296"/>
      <c r="D855" s="296"/>
      <c r="E855" s="296"/>
      <c r="F855" s="296"/>
      <c r="G855" s="296"/>
      <c r="H855" s="296"/>
      <c r="I855" s="296"/>
      <c r="J855" s="296"/>
      <c r="K855" s="296"/>
      <c r="L855" s="296"/>
      <c r="M855" s="296"/>
      <c r="N855" s="296"/>
      <c r="O855" s="296"/>
      <c r="W855" s="326"/>
      <c r="X855" s="326"/>
      <c r="Y855" s="326"/>
      <c r="Z855" s="326"/>
      <c r="AA855" s="348"/>
    </row>
    <row r="856" ht="14.25" customHeight="1" spans="1:27">
      <c r="A856" s="296"/>
      <c r="B856" s="296"/>
      <c r="C856" s="296"/>
      <c r="D856" s="296"/>
      <c r="E856" s="296"/>
      <c r="F856" s="296"/>
      <c r="G856" s="296"/>
      <c r="H856" s="296"/>
      <c r="I856" s="296"/>
      <c r="J856" s="296"/>
      <c r="K856" s="296"/>
      <c r="L856" s="296"/>
      <c r="M856" s="296"/>
      <c r="N856" s="296"/>
      <c r="O856" s="296"/>
      <c r="W856" s="326"/>
      <c r="X856" s="326"/>
      <c r="Y856" s="326"/>
      <c r="Z856" s="326"/>
      <c r="AA856" s="348"/>
    </row>
    <row r="857" ht="14.25" customHeight="1" spans="1:27">
      <c r="A857" s="296"/>
      <c r="B857" s="296"/>
      <c r="C857" s="296"/>
      <c r="D857" s="296"/>
      <c r="E857" s="296"/>
      <c r="F857" s="296"/>
      <c r="G857" s="296"/>
      <c r="H857" s="296"/>
      <c r="I857" s="296"/>
      <c r="J857" s="296"/>
      <c r="K857" s="296"/>
      <c r="L857" s="296"/>
      <c r="M857" s="296"/>
      <c r="N857" s="296"/>
      <c r="O857" s="296"/>
      <c r="W857" s="326"/>
      <c r="X857" s="326"/>
      <c r="Y857" s="326"/>
      <c r="Z857" s="326"/>
      <c r="AA857" s="348"/>
    </row>
    <row r="858" ht="14.25" customHeight="1" spans="1:27">
      <c r="A858" s="296"/>
      <c r="B858" s="296"/>
      <c r="C858" s="296"/>
      <c r="D858" s="296"/>
      <c r="E858" s="296"/>
      <c r="F858" s="296"/>
      <c r="G858" s="296"/>
      <c r="H858" s="296"/>
      <c r="I858" s="296"/>
      <c r="J858" s="296"/>
      <c r="K858" s="296"/>
      <c r="L858" s="296"/>
      <c r="M858" s="296"/>
      <c r="N858" s="296"/>
      <c r="O858" s="296"/>
      <c r="W858" s="326"/>
      <c r="X858" s="326"/>
      <c r="Y858" s="326"/>
      <c r="Z858" s="326"/>
      <c r="AA858" s="348"/>
    </row>
    <row r="859" ht="14.25" customHeight="1" spans="1:27">
      <c r="A859" s="296"/>
      <c r="B859" s="296"/>
      <c r="C859" s="296"/>
      <c r="D859" s="296"/>
      <c r="E859" s="296"/>
      <c r="F859" s="296"/>
      <c r="G859" s="296"/>
      <c r="H859" s="296"/>
      <c r="I859" s="296"/>
      <c r="J859" s="296"/>
      <c r="K859" s="296"/>
      <c r="L859" s="296"/>
      <c r="M859" s="296"/>
      <c r="N859" s="296"/>
      <c r="O859" s="296"/>
      <c r="W859" s="326"/>
      <c r="X859" s="326"/>
      <c r="Y859" s="326"/>
      <c r="Z859" s="326"/>
      <c r="AA859" s="348"/>
    </row>
    <row r="860" ht="14.25" customHeight="1" spans="1:27">
      <c r="A860" s="296"/>
      <c r="B860" s="296"/>
      <c r="C860" s="296"/>
      <c r="D860" s="296"/>
      <c r="E860" s="296"/>
      <c r="F860" s="296"/>
      <c r="G860" s="296"/>
      <c r="H860" s="296"/>
      <c r="I860" s="296"/>
      <c r="J860" s="296"/>
      <c r="K860" s="296"/>
      <c r="L860" s="296"/>
      <c r="M860" s="296"/>
      <c r="N860" s="296"/>
      <c r="O860" s="296"/>
      <c r="W860" s="326"/>
      <c r="X860" s="326"/>
      <c r="Y860" s="326"/>
      <c r="Z860" s="326"/>
      <c r="AA860" s="348"/>
    </row>
    <row r="861" ht="14.25" customHeight="1" spans="1:27">
      <c r="A861" s="296"/>
      <c r="B861" s="296"/>
      <c r="C861" s="296"/>
      <c r="D861" s="296"/>
      <c r="E861" s="296"/>
      <c r="F861" s="296"/>
      <c r="G861" s="296"/>
      <c r="H861" s="296"/>
      <c r="I861" s="296"/>
      <c r="J861" s="296"/>
      <c r="K861" s="296"/>
      <c r="L861" s="296"/>
      <c r="M861" s="296"/>
      <c r="N861" s="296"/>
      <c r="O861" s="296"/>
      <c r="W861" s="326"/>
      <c r="X861" s="326"/>
      <c r="Y861" s="326"/>
      <c r="Z861" s="326"/>
      <c r="AA861" s="348"/>
    </row>
    <row r="862" ht="14.25" customHeight="1" spans="1:27">
      <c r="A862" s="296"/>
      <c r="B862" s="296"/>
      <c r="C862" s="296"/>
      <c r="D862" s="296"/>
      <c r="E862" s="296"/>
      <c r="F862" s="296"/>
      <c r="G862" s="296"/>
      <c r="H862" s="296"/>
      <c r="I862" s="296"/>
      <c r="J862" s="296"/>
      <c r="K862" s="296"/>
      <c r="L862" s="296"/>
      <c r="M862" s="296"/>
      <c r="N862" s="296"/>
      <c r="O862" s="296"/>
      <c r="W862" s="326"/>
      <c r="X862" s="326"/>
      <c r="Y862" s="326"/>
      <c r="Z862" s="326"/>
      <c r="AA862" s="348"/>
    </row>
    <row r="863" ht="14.25" customHeight="1" spans="1:27">
      <c r="A863" s="296"/>
      <c r="B863" s="296"/>
      <c r="C863" s="296"/>
      <c r="D863" s="296"/>
      <c r="E863" s="296"/>
      <c r="F863" s="296"/>
      <c r="G863" s="296"/>
      <c r="H863" s="296"/>
      <c r="I863" s="296"/>
      <c r="J863" s="296"/>
      <c r="K863" s="296"/>
      <c r="L863" s="296"/>
      <c r="M863" s="296"/>
      <c r="N863" s="296"/>
      <c r="O863" s="296"/>
      <c r="W863" s="326"/>
      <c r="X863" s="326"/>
      <c r="Y863" s="326"/>
      <c r="Z863" s="326"/>
      <c r="AA863" s="348"/>
    </row>
    <row r="864" ht="14.25" customHeight="1" spans="1:27">
      <c r="A864" s="296"/>
      <c r="B864" s="296"/>
      <c r="C864" s="296"/>
      <c r="D864" s="296"/>
      <c r="E864" s="296"/>
      <c r="F864" s="296"/>
      <c r="G864" s="296"/>
      <c r="H864" s="296"/>
      <c r="I864" s="296"/>
      <c r="J864" s="296"/>
      <c r="K864" s="296"/>
      <c r="L864" s="296"/>
      <c r="M864" s="296"/>
      <c r="N864" s="296"/>
      <c r="O864" s="296"/>
      <c r="W864" s="326"/>
      <c r="X864" s="326"/>
      <c r="Y864" s="326"/>
      <c r="Z864" s="326"/>
      <c r="AA864" s="348"/>
    </row>
    <row r="865" ht="14.25" customHeight="1" spans="1:27">
      <c r="A865" s="296"/>
      <c r="B865" s="296"/>
      <c r="C865" s="296"/>
      <c r="D865" s="296"/>
      <c r="E865" s="296"/>
      <c r="F865" s="296"/>
      <c r="G865" s="296"/>
      <c r="H865" s="296"/>
      <c r="I865" s="296"/>
      <c r="J865" s="296"/>
      <c r="K865" s="296"/>
      <c r="L865" s="296"/>
      <c r="M865" s="296"/>
      <c r="N865" s="296"/>
      <c r="O865" s="296"/>
      <c r="W865" s="326"/>
      <c r="X865" s="326"/>
      <c r="Y865" s="326"/>
      <c r="Z865" s="326"/>
      <c r="AA865" s="348"/>
    </row>
    <row r="866" ht="14.25" customHeight="1" spans="1:27">
      <c r="A866" s="296"/>
      <c r="B866" s="296"/>
      <c r="C866" s="296"/>
      <c r="D866" s="296"/>
      <c r="E866" s="296"/>
      <c r="F866" s="296"/>
      <c r="G866" s="296"/>
      <c r="H866" s="296"/>
      <c r="I866" s="296"/>
      <c r="J866" s="296"/>
      <c r="K866" s="296"/>
      <c r="L866" s="296"/>
      <c r="M866" s="296"/>
      <c r="N866" s="296"/>
      <c r="O866" s="296"/>
      <c r="W866" s="326"/>
      <c r="X866" s="326"/>
      <c r="Y866" s="326"/>
      <c r="Z866" s="326"/>
      <c r="AA866" s="348"/>
    </row>
    <row r="867" ht="14.25" customHeight="1" spans="1:27">
      <c r="A867" s="296"/>
      <c r="B867" s="296"/>
      <c r="C867" s="296"/>
      <c r="D867" s="296"/>
      <c r="E867" s="296"/>
      <c r="F867" s="296"/>
      <c r="G867" s="296"/>
      <c r="H867" s="296"/>
      <c r="I867" s="296"/>
      <c r="J867" s="296"/>
      <c r="K867" s="296"/>
      <c r="L867" s="296"/>
      <c r="M867" s="296"/>
      <c r="N867" s="296"/>
      <c r="O867" s="296"/>
      <c r="W867" s="326"/>
      <c r="X867" s="326"/>
      <c r="Y867" s="326"/>
      <c r="Z867" s="326"/>
      <c r="AA867" s="348"/>
    </row>
    <row r="868" ht="14.25" customHeight="1" spans="1:27">
      <c r="A868" s="296"/>
      <c r="B868" s="296"/>
      <c r="C868" s="296"/>
      <c r="D868" s="296"/>
      <c r="E868" s="296"/>
      <c r="F868" s="296"/>
      <c r="G868" s="296"/>
      <c r="H868" s="296"/>
      <c r="I868" s="296"/>
      <c r="J868" s="296"/>
      <c r="K868" s="296"/>
      <c r="L868" s="296"/>
      <c r="M868" s="296"/>
      <c r="N868" s="296"/>
      <c r="O868" s="296"/>
      <c r="W868" s="326"/>
      <c r="X868" s="326"/>
      <c r="Y868" s="326"/>
      <c r="Z868" s="326"/>
      <c r="AA868" s="348"/>
    </row>
    <row r="869" ht="14.25" customHeight="1" spans="1:27">
      <c r="A869" s="296"/>
      <c r="B869" s="296"/>
      <c r="C869" s="296"/>
      <c r="D869" s="296"/>
      <c r="E869" s="296"/>
      <c r="F869" s="296"/>
      <c r="G869" s="296"/>
      <c r="H869" s="296"/>
      <c r="I869" s="296"/>
      <c r="J869" s="296"/>
      <c r="K869" s="296"/>
      <c r="L869" s="296"/>
      <c r="M869" s="296"/>
      <c r="N869" s="296"/>
      <c r="O869" s="296"/>
      <c r="W869" s="326"/>
      <c r="X869" s="326"/>
      <c r="Y869" s="326"/>
      <c r="Z869" s="326"/>
      <c r="AA869" s="348"/>
    </row>
    <row r="870" ht="14.25" customHeight="1" spans="1:27">
      <c r="A870" s="296"/>
      <c r="B870" s="296"/>
      <c r="C870" s="296"/>
      <c r="D870" s="296"/>
      <c r="E870" s="296"/>
      <c r="F870" s="296"/>
      <c r="G870" s="296"/>
      <c r="H870" s="296"/>
      <c r="I870" s="296"/>
      <c r="J870" s="296"/>
      <c r="K870" s="296"/>
      <c r="L870" s="296"/>
      <c r="M870" s="296"/>
      <c r="N870" s="296"/>
      <c r="O870" s="296"/>
      <c r="W870" s="326"/>
      <c r="X870" s="326"/>
      <c r="Y870" s="326"/>
      <c r="Z870" s="326"/>
      <c r="AA870" s="348"/>
    </row>
    <row r="871" ht="14.25" customHeight="1" spans="1:27">
      <c r="A871" s="296"/>
      <c r="B871" s="296"/>
      <c r="C871" s="296"/>
      <c r="D871" s="296"/>
      <c r="E871" s="296"/>
      <c r="F871" s="296"/>
      <c r="G871" s="296"/>
      <c r="H871" s="296"/>
      <c r="I871" s="296"/>
      <c r="J871" s="296"/>
      <c r="K871" s="296"/>
      <c r="L871" s="296"/>
      <c r="M871" s="296"/>
      <c r="N871" s="296"/>
      <c r="O871" s="296"/>
      <c r="W871" s="326"/>
      <c r="X871" s="326"/>
      <c r="Y871" s="326"/>
      <c r="Z871" s="326"/>
      <c r="AA871" s="348"/>
    </row>
    <row r="872" ht="14.25" customHeight="1" spans="1:27">
      <c r="A872" s="296"/>
      <c r="B872" s="296"/>
      <c r="C872" s="296"/>
      <c r="D872" s="296"/>
      <c r="E872" s="296"/>
      <c r="F872" s="296"/>
      <c r="G872" s="296"/>
      <c r="H872" s="296"/>
      <c r="I872" s="296"/>
      <c r="J872" s="296"/>
      <c r="K872" s="296"/>
      <c r="L872" s="296"/>
      <c r="M872" s="296"/>
      <c r="N872" s="296"/>
      <c r="O872" s="296"/>
      <c r="W872" s="326"/>
      <c r="X872" s="326"/>
      <c r="Y872" s="326"/>
      <c r="Z872" s="326"/>
      <c r="AA872" s="348"/>
    </row>
    <row r="873" ht="14.25" customHeight="1" spans="1:27">
      <c r="A873" s="296"/>
      <c r="B873" s="296"/>
      <c r="C873" s="296"/>
      <c r="D873" s="296"/>
      <c r="E873" s="296"/>
      <c r="F873" s="296"/>
      <c r="G873" s="296"/>
      <c r="H873" s="296"/>
      <c r="I873" s="296"/>
      <c r="J873" s="296"/>
      <c r="K873" s="296"/>
      <c r="L873" s="296"/>
      <c r="M873" s="296"/>
      <c r="N873" s="296"/>
      <c r="O873" s="296"/>
      <c r="W873" s="326"/>
      <c r="X873" s="326"/>
      <c r="Y873" s="326"/>
      <c r="Z873" s="326"/>
      <c r="AA873" s="348"/>
    </row>
    <row r="874" ht="14.25" customHeight="1" spans="1:27">
      <c r="A874" s="296"/>
      <c r="B874" s="296"/>
      <c r="C874" s="296"/>
      <c r="D874" s="296"/>
      <c r="E874" s="296"/>
      <c r="F874" s="296"/>
      <c r="G874" s="296"/>
      <c r="H874" s="296"/>
      <c r="I874" s="296"/>
      <c r="J874" s="296"/>
      <c r="K874" s="296"/>
      <c r="L874" s="296"/>
      <c r="M874" s="296"/>
      <c r="N874" s="296"/>
      <c r="O874" s="296"/>
      <c r="W874" s="326"/>
      <c r="X874" s="326"/>
      <c r="Y874" s="326"/>
      <c r="Z874" s="326"/>
      <c r="AA874" s="348"/>
    </row>
    <row r="875" ht="14.25" customHeight="1" spans="1:27">
      <c r="A875" s="296"/>
      <c r="B875" s="296"/>
      <c r="C875" s="296"/>
      <c r="D875" s="296"/>
      <c r="E875" s="296"/>
      <c r="F875" s="296"/>
      <c r="G875" s="296"/>
      <c r="H875" s="296"/>
      <c r="I875" s="296"/>
      <c r="J875" s="296"/>
      <c r="K875" s="296"/>
      <c r="L875" s="296"/>
      <c r="M875" s="296"/>
      <c r="N875" s="296"/>
      <c r="O875" s="296"/>
      <c r="W875" s="326"/>
      <c r="X875" s="326"/>
      <c r="Y875" s="326"/>
      <c r="Z875" s="326"/>
      <c r="AA875" s="348"/>
    </row>
    <row r="876" ht="14.25" customHeight="1" spans="1:27">
      <c r="A876" s="296"/>
      <c r="B876" s="296"/>
      <c r="C876" s="296"/>
      <c r="D876" s="296"/>
      <c r="E876" s="296"/>
      <c r="F876" s="296"/>
      <c r="G876" s="296"/>
      <c r="H876" s="296"/>
      <c r="I876" s="296"/>
      <c r="J876" s="296"/>
      <c r="K876" s="296"/>
      <c r="L876" s="296"/>
      <c r="M876" s="296"/>
      <c r="N876" s="296"/>
      <c r="O876" s="296"/>
      <c r="W876" s="326"/>
      <c r="X876" s="326"/>
      <c r="Y876" s="326"/>
      <c r="Z876" s="326"/>
      <c r="AA876" s="348"/>
    </row>
    <row r="877" ht="14.25" customHeight="1" spans="1:27">
      <c r="A877" s="296"/>
      <c r="B877" s="296"/>
      <c r="C877" s="296"/>
      <c r="D877" s="296"/>
      <c r="E877" s="296"/>
      <c r="F877" s="296"/>
      <c r="G877" s="296"/>
      <c r="H877" s="296"/>
      <c r="I877" s="296"/>
      <c r="J877" s="296"/>
      <c r="K877" s="296"/>
      <c r="L877" s="296"/>
      <c r="M877" s="296"/>
      <c r="N877" s="296"/>
      <c r="O877" s="296"/>
      <c r="W877" s="326"/>
      <c r="X877" s="326"/>
      <c r="Y877" s="326"/>
      <c r="Z877" s="326"/>
      <c r="AA877" s="348"/>
    </row>
    <row r="878" ht="14.25" customHeight="1" spans="1:27">
      <c r="A878" s="296"/>
      <c r="B878" s="296"/>
      <c r="C878" s="296"/>
      <c r="D878" s="296"/>
      <c r="E878" s="296"/>
      <c r="F878" s="296"/>
      <c r="G878" s="296"/>
      <c r="H878" s="296"/>
      <c r="I878" s="296"/>
      <c r="J878" s="296"/>
      <c r="K878" s="296"/>
      <c r="L878" s="296"/>
      <c r="M878" s="296"/>
      <c r="N878" s="296"/>
      <c r="O878" s="296"/>
      <c r="W878" s="326"/>
      <c r="X878" s="326"/>
      <c r="Y878" s="326"/>
      <c r="Z878" s="326"/>
      <c r="AA878" s="348"/>
    </row>
    <row r="879" ht="14.25" customHeight="1" spans="1:27">
      <c r="A879" s="296"/>
      <c r="B879" s="296"/>
      <c r="C879" s="296"/>
      <c r="D879" s="296"/>
      <c r="E879" s="296"/>
      <c r="F879" s="296"/>
      <c r="G879" s="296"/>
      <c r="H879" s="296"/>
      <c r="I879" s="296"/>
      <c r="J879" s="296"/>
      <c r="K879" s="296"/>
      <c r="L879" s="296"/>
      <c r="M879" s="296"/>
      <c r="N879" s="296"/>
      <c r="O879" s="296"/>
      <c r="W879" s="326"/>
      <c r="X879" s="326"/>
      <c r="Y879" s="326"/>
      <c r="Z879" s="326"/>
      <c r="AA879" s="348"/>
    </row>
    <row r="880" ht="14.25" customHeight="1" spans="1:27">
      <c r="A880" s="296"/>
      <c r="B880" s="296"/>
      <c r="C880" s="296"/>
      <c r="D880" s="296"/>
      <c r="E880" s="296"/>
      <c r="F880" s="296"/>
      <c r="G880" s="296"/>
      <c r="H880" s="296"/>
      <c r="I880" s="296"/>
      <c r="J880" s="296"/>
      <c r="K880" s="296"/>
      <c r="L880" s="296"/>
      <c r="M880" s="296"/>
      <c r="N880" s="296"/>
      <c r="O880" s="296"/>
      <c r="W880" s="326"/>
      <c r="X880" s="326"/>
      <c r="Y880" s="326"/>
      <c r="Z880" s="326"/>
      <c r="AA880" s="348"/>
    </row>
    <row r="881" ht="14.25" customHeight="1" spans="1:27">
      <c r="A881" s="296"/>
      <c r="B881" s="296"/>
      <c r="C881" s="296"/>
      <c r="D881" s="296"/>
      <c r="E881" s="296"/>
      <c r="F881" s="296"/>
      <c r="G881" s="296"/>
      <c r="H881" s="296"/>
      <c r="I881" s="296"/>
      <c r="J881" s="296"/>
      <c r="K881" s="296"/>
      <c r="L881" s="296"/>
      <c r="M881" s="296"/>
      <c r="N881" s="296"/>
      <c r="O881" s="296"/>
      <c r="W881" s="326"/>
      <c r="X881" s="326"/>
      <c r="Y881" s="326"/>
      <c r="Z881" s="326"/>
      <c r="AA881" s="348"/>
    </row>
    <row r="882" ht="14.25" customHeight="1" spans="1:27">
      <c r="A882" s="296"/>
      <c r="B882" s="296"/>
      <c r="C882" s="296"/>
      <c r="D882" s="296"/>
      <c r="E882" s="296"/>
      <c r="F882" s="296"/>
      <c r="G882" s="296"/>
      <c r="H882" s="296"/>
      <c r="I882" s="296"/>
      <c r="J882" s="296"/>
      <c r="K882" s="296"/>
      <c r="L882" s="296"/>
      <c r="M882" s="296"/>
      <c r="N882" s="296"/>
      <c r="O882" s="296"/>
      <c r="W882" s="326"/>
      <c r="X882" s="326"/>
      <c r="Y882" s="326"/>
      <c r="Z882" s="326"/>
      <c r="AA882" s="348"/>
    </row>
    <row r="883" ht="14.25" customHeight="1" spans="1:27">
      <c r="A883" s="296"/>
      <c r="B883" s="296"/>
      <c r="C883" s="296"/>
      <c r="D883" s="296"/>
      <c r="E883" s="296"/>
      <c r="F883" s="296"/>
      <c r="G883" s="296"/>
      <c r="H883" s="296"/>
      <c r="I883" s="296"/>
      <c r="J883" s="296"/>
      <c r="K883" s="296"/>
      <c r="L883" s="296"/>
      <c r="M883" s="296"/>
      <c r="N883" s="296"/>
      <c r="O883" s="296"/>
      <c r="W883" s="326"/>
      <c r="X883" s="326"/>
      <c r="Y883" s="326"/>
      <c r="Z883" s="326"/>
      <c r="AA883" s="348"/>
    </row>
    <row r="884" ht="14.25" customHeight="1" spans="1:27">
      <c r="A884" s="296"/>
      <c r="B884" s="296"/>
      <c r="C884" s="296"/>
      <c r="D884" s="296"/>
      <c r="E884" s="296"/>
      <c r="F884" s="296"/>
      <c r="G884" s="296"/>
      <c r="H884" s="296"/>
      <c r="I884" s="296"/>
      <c r="J884" s="296"/>
      <c r="K884" s="296"/>
      <c r="L884" s="296"/>
      <c r="M884" s="296"/>
      <c r="N884" s="296"/>
      <c r="O884" s="296"/>
      <c r="W884" s="326"/>
      <c r="X884" s="326"/>
      <c r="Y884" s="326"/>
      <c r="Z884" s="326"/>
      <c r="AA884" s="348"/>
    </row>
    <row r="885" ht="14.25" customHeight="1" spans="1:27">
      <c r="A885" s="296"/>
      <c r="B885" s="296"/>
      <c r="C885" s="296"/>
      <c r="D885" s="296"/>
      <c r="E885" s="296"/>
      <c r="F885" s="296"/>
      <c r="G885" s="296"/>
      <c r="H885" s="296"/>
      <c r="I885" s="296"/>
      <c r="J885" s="296"/>
      <c r="K885" s="296"/>
      <c r="L885" s="296"/>
      <c r="M885" s="296"/>
      <c r="N885" s="296"/>
      <c r="O885" s="296"/>
      <c r="W885" s="326"/>
      <c r="X885" s="326"/>
      <c r="Y885" s="326"/>
      <c r="Z885" s="326"/>
      <c r="AA885" s="348"/>
    </row>
    <row r="886" ht="14.25" customHeight="1" spans="1:27">
      <c r="A886" s="296"/>
      <c r="B886" s="296"/>
      <c r="C886" s="296"/>
      <c r="D886" s="296"/>
      <c r="E886" s="296"/>
      <c r="F886" s="296"/>
      <c r="G886" s="296"/>
      <c r="H886" s="296"/>
      <c r="I886" s="296"/>
      <c r="J886" s="296"/>
      <c r="K886" s="296"/>
      <c r="L886" s="296"/>
      <c r="M886" s="296"/>
      <c r="N886" s="296"/>
      <c r="O886" s="296"/>
      <c r="W886" s="326"/>
      <c r="X886" s="326"/>
      <c r="Y886" s="326"/>
      <c r="Z886" s="326"/>
      <c r="AA886" s="348"/>
    </row>
    <row r="887" ht="14.25" customHeight="1" spans="1:27">
      <c r="A887" s="296"/>
      <c r="B887" s="296"/>
      <c r="C887" s="296"/>
      <c r="D887" s="296"/>
      <c r="E887" s="296"/>
      <c r="F887" s="296"/>
      <c r="G887" s="296"/>
      <c r="H887" s="296"/>
      <c r="I887" s="296"/>
      <c r="J887" s="296"/>
      <c r="K887" s="296"/>
      <c r="L887" s="296"/>
      <c r="M887" s="296"/>
      <c r="N887" s="296"/>
      <c r="O887" s="296"/>
      <c r="W887" s="326"/>
      <c r="X887" s="326"/>
      <c r="Y887" s="326"/>
      <c r="Z887" s="326"/>
      <c r="AA887" s="348"/>
    </row>
    <row r="888" ht="14.25" customHeight="1" spans="1:27">
      <c r="A888" s="296"/>
      <c r="B888" s="296"/>
      <c r="C888" s="296"/>
      <c r="D888" s="296"/>
      <c r="E888" s="296"/>
      <c r="F888" s="296"/>
      <c r="G888" s="296"/>
      <c r="H888" s="296"/>
      <c r="I888" s="296"/>
      <c r="J888" s="296"/>
      <c r="K888" s="296"/>
      <c r="L888" s="296"/>
      <c r="M888" s="296"/>
      <c r="N888" s="296"/>
      <c r="O888" s="296"/>
      <c r="W888" s="326"/>
      <c r="X888" s="326"/>
      <c r="Y888" s="326"/>
      <c r="Z888" s="326"/>
      <c r="AA888" s="348"/>
    </row>
    <row r="889" ht="14.25" customHeight="1" spans="1:27">
      <c r="A889" s="296"/>
      <c r="B889" s="296"/>
      <c r="C889" s="296"/>
      <c r="D889" s="296"/>
      <c r="E889" s="296"/>
      <c r="F889" s="296"/>
      <c r="G889" s="296"/>
      <c r="H889" s="296"/>
      <c r="I889" s="296"/>
      <c r="J889" s="296"/>
      <c r="K889" s="296"/>
      <c r="L889" s="296"/>
      <c r="M889" s="296"/>
      <c r="N889" s="296"/>
      <c r="O889" s="296"/>
      <c r="W889" s="326"/>
      <c r="X889" s="326"/>
      <c r="Y889" s="326"/>
      <c r="Z889" s="326"/>
      <c r="AA889" s="348"/>
    </row>
    <row r="890" ht="14.25" customHeight="1" spans="1:27">
      <c r="A890" s="296"/>
      <c r="B890" s="296"/>
      <c r="C890" s="296"/>
      <c r="D890" s="296"/>
      <c r="E890" s="296"/>
      <c r="F890" s="296"/>
      <c r="G890" s="296"/>
      <c r="H890" s="296"/>
      <c r="I890" s="296"/>
      <c r="J890" s="296"/>
      <c r="K890" s="296"/>
      <c r="L890" s="296"/>
      <c r="M890" s="296"/>
      <c r="N890" s="296"/>
      <c r="O890" s="296"/>
      <c r="W890" s="326"/>
      <c r="X890" s="326"/>
      <c r="Y890" s="326"/>
      <c r="Z890" s="326"/>
      <c r="AA890" s="348"/>
    </row>
    <row r="891" ht="14.25" customHeight="1" spans="1:27">
      <c r="A891" s="296"/>
      <c r="B891" s="296"/>
      <c r="C891" s="296"/>
      <c r="D891" s="296"/>
      <c r="E891" s="296"/>
      <c r="F891" s="296"/>
      <c r="G891" s="296"/>
      <c r="H891" s="296"/>
      <c r="I891" s="296"/>
      <c r="J891" s="296"/>
      <c r="K891" s="296"/>
      <c r="L891" s="296"/>
      <c r="M891" s="296"/>
      <c r="N891" s="296"/>
      <c r="O891" s="296"/>
      <c r="W891" s="326"/>
      <c r="X891" s="326"/>
      <c r="Y891" s="326"/>
      <c r="Z891" s="326"/>
      <c r="AA891" s="348"/>
    </row>
    <row r="892" ht="14.25" customHeight="1" spans="1:27">
      <c r="A892" s="296"/>
      <c r="B892" s="296"/>
      <c r="C892" s="296"/>
      <c r="D892" s="296"/>
      <c r="E892" s="296"/>
      <c r="F892" s="296"/>
      <c r="G892" s="296"/>
      <c r="H892" s="296"/>
      <c r="I892" s="296"/>
      <c r="J892" s="296"/>
      <c r="K892" s="296"/>
      <c r="L892" s="296"/>
      <c r="M892" s="296"/>
      <c r="N892" s="296"/>
      <c r="O892" s="296"/>
      <c r="W892" s="326"/>
      <c r="X892" s="326"/>
      <c r="Y892" s="326"/>
      <c r="Z892" s="326"/>
      <c r="AA892" s="348"/>
    </row>
    <row r="893" ht="14.25" customHeight="1" spans="1:27">
      <c r="A893" s="296"/>
      <c r="B893" s="296"/>
      <c r="C893" s="296"/>
      <c r="D893" s="296"/>
      <c r="E893" s="296"/>
      <c r="F893" s="296"/>
      <c r="G893" s="296"/>
      <c r="H893" s="296"/>
      <c r="I893" s="296"/>
      <c r="J893" s="296"/>
      <c r="K893" s="296"/>
      <c r="L893" s="296"/>
      <c r="M893" s="296"/>
      <c r="N893" s="296"/>
      <c r="O893" s="296"/>
      <c r="W893" s="326"/>
      <c r="X893" s="326"/>
      <c r="Y893" s="326"/>
      <c r="Z893" s="326"/>
      <c r="AA893" s="348"/>
    </row>
    <row r="894" ht="14.25" customHeight="1" spans="1:27">
      <c r="A894" s="296"/>
      <c r="B894" s="296"/>
      <c r="C894" s="296"/>
      <c r="D894" s="296"/>
      <c r="E894" s="296"/>
      <c r="F894" s="296"/>
      <c r="G894" s="296"/>
      <c r="H894" s="296"/>
      <c r="I894" s="296"/>
      <c r="J894" s="296"/>
      <c r="K894" s="296"/>
      <c r="L894" s="296"/>
      <c r="M894" s="296"/>
      <c r="N894" s="296"/>
      <c r="O894" s="296"/>
      <c r="W894" s="326"/>
      <c r="X894" s="326"/>
      <c r="Y894" s="326"/>
      <c r="Z894" s="326"/>
      <c r="AA894" s="348"/>
    </row>
    <row r="895" ht="14.25" customHeight="1" spans="1:27">
      <c r="A895" s="296"/>
      <c r="B895" s="296"/>
      <c r="C895" s="296"/>
      <c r="D895" s="296"/>
      <c r="E895" s="296"/>
      <c r="F895" s="296"/>
      <c r="G895" s="296"/>
      <c r="H895" s="296"/>
      <c r="I895" s="296"/>
      <c r="J895" s="296"/>
      <c r="K895" s="296"/>
      <c r="L895" s="296"/>
      <c r="M895" s="296"/>
      <c r="N895" s="296"/>
      <c r="O895" s="296"/>
      <c r="W895" s="326"/>
      <c r="X895" s="326"/>
      <c r="Y895" s="326"/>
      <c r="Z895" s="326"/>
      <c r="AA895" s="348"/>
    </row>
    <row r="896" ht="14.25" customHeight="1" spans="1:27">
      <c r="A896" s="296"/>
      <c r="B896" s="296"/>
      <c r="C896" s="296"/>
      <c r="D896" s="296"/>
      <c r="E896" s="296"/>
      <c r="F896" s="296"/>
      <c r="G896" s="296"/>
      <c r="H896" s="296"/>
      <c r="I896" s="296"/>
      <c r="J896" s="296"/>
      <c r="K896" s="296"/>
      <c r="L896" s="296"/>
      <c r="M896" s="296"/>
      <c r="N896" s="296"/>
      <c r="O896" s="296"/>
      <c r="W896" s="326"/>
      <c r="X896" s="326"/>
      <c r="Y896" s="326"/>
      <c r="Z896" s="326"/>
      <c r="AA896" s="348"/>
    </row>
    <row r="897" ht="14.25" customHeight="1" spans="1:27">
      <c r="A897" s="296"/>
      <c r="B897" s="296"/>
      <c r="C897" s="296"/>
      <c r="D897" s="296"/>
      <c r="E897" s="296"/>
      <c r="F897" s="296"/>
      <c r="G897" s="296"/>
      <c r="H897" s="296"/>
      <c r="I897" s="296"/>
      <c r="J897" s="296"/>
      <c r="K897" s="296"/>
      <c r="L897" s="296"/>
      <c r="M897" s="296"/>
      <c r="N897" s="296"/>
      <c r="O897" s="296"/>
      <c r="W897" s="326"/>
      <c r="X897" s="326"/>
      <c r="Y897" s="326"/>
      <c r="Z897" s="326"/>
      <c r="AA897" s="348"/>
    </row>
    <row r="898" ht="14.25" customHeight="1" spans="1:27">
      <c r="A898" s="296"/>
      <c r="B898" s="296"/>
      <c r="C898" s="296"/>
      <c r="D898" s="296"/>
      <c r="E898" s="296"/>
      <c r="F898" s="296"/>
      <c r="G898" s="296"/>
      <c r="H898" s="296"/>
      <c r="I898" s="296"/>
      <c r="J898" s="296"/>
      <c r="K898" s="296"/>
      <c r="L898" s="296"/>
      <c r="M898" s="296"/>
      <c r="N898" s="296"/>
      <c r="O898" s="296"/>
      <c r="W898" s="326"/>
      <c r="X898" s="326"/>
      <c r="Y898" s="326"/>
      <c r="Z898" s="326"/>
      <c r="AA898" s="348"/>
    </row>
    <row r="899" ht="14.25" customHeight="1" spans="1:27">
      <c r="A899" s="296"/>
      <c r="B899" s="296"/>
      <c r="C899" s="296"/>
      <c r="D899" s="296"/>
      <c r="E899" s="296"/>
      <c r="F899" s="296"/>
      <c r="G899" s="296"/>
      <c r="H899" s="296"/>
      <c r="I899" s="296"/>
      <c r="J899" s="296"/>
      <c r="K899" s="296"/>
      <c r="L899" s="296"/>
      <c r="M899" s="296"/>
      <c r="N899" s="296"/>
      <c r="O899" s="296"/>
      <c r="W899" s="326"/>
      <c r="X899" s="326"/>
      <c r="Y899" s="326"/>
      <c r="Z899" s="326"/>
      <c r="AA899" s="348"/>
    </row>
    <row r="900" ht="14.25" customHeight="1" spans="1:27">
      <c r="A900" s="296"/>
      <c r="B900" s="296"/>
      <c r="C900" s="296"/>
      <c r="D900" s="296"/>
      <c r="E900" s="296"/>
      <c r="F900" s="296"/>
      <c r="G900" s="296"/>
      <c r="H900" s="296"/>
      <c r="I900" s="296"/>
      <c r="J900" s="296"/>
      <c r="K900" s="296"/>
      <c r="L900" s="296"/>
      <c r="M900" s="296"/>
      <c r="N900" s="296"/>
      <c r="O900" s="296"/>
      <c r="W900" s="326"/>
      <c r="X900" s="326"/>
      <c r="Y900" s="326"/>
      <c r="Z900" s="326"/>
      <c r="AA900" s="348"/>
    </row>
    <row r="901" ht="14.25" customHeight="1" spans="1:27">
      <c r="A901" s="296"/>
      <c r="B901" s="296"/>
      <c r="C901" s="296"/>
      <c r="D901" s="296"/>
      <c r="E901" s="296"/>
      <c r="F901" s="296"/>
      <c r="G901" s="296"/>
      <c r="H901" s="296"/>
      <c r="I901" s="296"/>
      <c r="J901" s="296"/>
      <c r="K901" s="296"/>
      <c r="L901" s="296"/>
      <c r="M901" s="296"/>
      <c r="N901" s="296"/>
      <c r="O901" s="296"/>
      <c r="W901" s="326"/>
      <c r="X901" s="326"/>
      <c r="Y901" s="326"/>
      <c r="Z901" s="326"/>
      <c r="AA901" s="348"/>
    </row>
    <row r="902" ht="14.25" customHeight="1" spans="1:27">
      <c r="A902" s="296"/>
      <c r="B902" s="296"/>
      <c r="C902" s="296"/>
      <c r="D902" s="296"/>
      <c r="E902" s="296"/>
      <c r="F902" s="296"/>
      <c r="G902" s="296"/>
      <c r="H902" s="296"/>
      <c r="I902" s="296"/>
      <c r="J902" s="296"/>
      <c r="K902" s="296"/>
      <c r="L902" s="296"/>
      <c r="M902" s="296"/>
      <c r="N902" s="296"/>
      <c r="O902" s="296"/>
      <c r="W902" s="326"/>
      <c r="X902" s="326"/>
      <c r="Y902" s="326"/>
      <c r="Z902" s="326"/>
      <c r="AA902" s="348"/>
    </row>
    <row r="903" ht="14.25" customHeight="1" spans="1:27">
      <c r="A903" s="296"/>
      <c r="B903" s="296"/>
      <c r="C903" s="296"/>
      <c r="D903" s="296"/>
      <c r="E903" s="296"/>
      <c r="F903" s="296"/>
      <c r="G903" s="296"/>
      <c r="H903" s="296"/>
      <c r="I903" s="296"/>
      <c r="J903" s="296"/>
      <c r="K903" s="296"/>
      <c r="L903" s="296"/>
      <c r="M903" s="296"/>
      <c r="N903" s="296"/>
      <c r="O903" s="296"/>
      <c r="W903" s="326"/>
      <c r="X903" s="326"/>
      <c r="Y903" s="326"/>
      <c r="Z903" s="326"/>
      <c r="AA903" s="348"/>
    </row>
    <row r="904" ht="14.25" customHeight="1" spans="1:27">
      <c r="A904" s="296"/>
      <c r="B904" s="296"/>
      <c r="C904" s="296"/>
      <c r="D904" s="296"/>
      <c r="E904" s="296"/>
      <c r="F904" s="296"/>
      <c r="G904" s="296"/>
      <c r="H904" s="296"/>
      <c r="I904" s="296"/>
      <c r="J904" s="296"/>
      <c r="K904" s="296"/>
      <c r="L904" s="296"/>
      <c r="M904" s="296"/>
      <c r="N904" s="296"/>
      <c r="O904" s="296"/>
      <c r="W904" s="326"/>
      <c r="X904" s="326"/>
      <c r="Y904" s="326"/>
      <c r="Z904" s="326"/>
      <c r="AA904" s="348"/>
    </row>
    <row r="905" ht="14.25" customHeight="1" spans="1:27">
      <c r="A905" s="296"/>
      <c r="B905" s="296"/>
      <c r="C905" s="296"/>
      <c r="D905" s="296"/>
      <c r="E905" s="296"/>
      <c r="F905" s="296"/>
      <c r="G905" s="296"/>
      <c r="H905" s="296"/>
      <c r="I905" s="296"/>
      <c r="J905" s="296"/>
      <c r="K905" s="296"/>
      <c r="L905" s="296"/>
      <c r="M905" s="296"/>
      <c r="N905" s="296"/>
      <c r="O905" s="296"/>
      <c r="W905" s="326"/>
      <c r="X905" s="326"/>
      <c r="Y905" s="326"/>
      <c r="Z905" s="326"/>
      <c r="AA905" s="348"/>
    </row>
    <row r="906" ht="14.25" customHeight="1" spans="1:27">
      <c r="A906" s="296"/>
      <c r="B906" s="296"/>
      <c r="C906" s="296"/>
      <c r="D906" s="296"/>
      <c r="E906" s="296"/>
      <c r="F906" s="296"/>
      <c r="G906" s="296"/>
      <c r="H906" s="296"/>
      <c r="I906" s="296"/>
      <c r="J906" s="296"/>
      <c r="K906" s="296"/>
      <c r="L906" s="296"/>
      <c r="M906" s="296"/>
      <c r="N906" s="296"/>
      <c r="O906" s="296"/>
      <c r="W906" s="326"/>
      <c r="X906" s="326"/>
      <c r="Y906" s="326"/>
      <c r="Z906" s="326"/>
      <c r="AA906" s="348"/>
    </row>
    <row r="907" ht="14.25" customHeight="1" spans="1:27">
      <c r="A907" s="296"/>
      <c r="B907" s="296"/>
      <c r="C907" s="296"/>
      <c r="D907" s="296"/>
      <c r="E907" s="296"/>
      <c r="F907" s="296"/>
      <c r="G907" s="296"/>
      <c r="H907" s="296"/>
      <c r="I907" s="296"/>
      <c r="J907" s="296"/>
      <c r="K907" s="296"/>
      <c r="L907" s="296"/>
      <c r="M907" s="296"/>
      <c r="N907" s="296"/>
      <c r="O907" s="296"/>
      <c r="W907" s="326"/>
      <c r="X907" s="326"/>
      <c r="Y907" s="326"/>
      <c r="Z907" s="326"/>
      <c r="AA907" s="348"/>
    </row>
    <row r="908" ht="14.25" customHeight="1" spans="1:27">
      <c r="A908" s="296"/>
      <c r="B908" s="296"/>
      <c r="C908" s="296"/>
      <c r="D908" s="296"/>
      <c r="E908" s="296"/>
      <c r="F908" s="296"/>
      <c r="G908" s="296"/>
      <c r="H908" s="296"/>
      <c r="I908" s="296"/>
      <c r="J908" s="296"/>
      <c r="K908" s="296"/>
      <c r="L908" s="296"/>
      <c r="M908" s="296"/>
      <c r="N908" s="296"/>
      <c r="O908" s="296"/>
      <c r="W908" s="326"/>
      <c r="X908" s="326"/>
      <c r="Y908" s="326"/>
      <c r="Z908" s="326"/>
      <c r="AA908" s="348"/>
    </row>
    <row r="909" ht="14.25" customHeight="1" spans="1:27">
      <c r="A909" s="296"/>
      <c r="B909" s="296"/>
      <c r="C909" s="296"/>
      <c r="D909" s="296"/>
      <c r="E909" s="296"/>
      <c r="F909" s="296"/>
      <c r="G909" s="296"/>
      <c r="H909" s="296"/>
      <c r="I909" s="296"/>
      <c r="J909" s="296"/>
      <c r="K909" s="296"/>
      <c r="L909" s="296"/>
      <c r="M909" s="296"/>
      <c r="N909" s="296"/>
      <c r="O909" s="296"/>
      <c r="W909" s="326"/>
      <c r="X909" s="326"/>
      <c r="Y909" s="326"/>
      <c r="Z909" s="326"/>
      <c r="AA909" s="348"/>
    </row>
    <row r="910" ht="14.25" customHeight="1" spans="1:27">
      <c r="A910" s="296"/>
      <c r="B910" s="296"/>
      <c r="C910" s="296"/>
      <c r="D910" s="296"/>
      <c r="E910" s="296"/>
      <c r="F910" s="296"/>
      <c r="G910" s="296"/>
      <c r="H910" s="296"/>
      <c r="I910" s="296"/>
      <c r="J910" s="296"/>
      <c r="K910" s="296"/>
      <c r="L910" s="296"/>
      <c r="M910" s="296"/>
      <c r="N910" s="296"/>
      <c r="O910" s="296"/>
      <c r="W910" s="326"/>
      <c r="X910" s="326"/>
      <c r="Y910" s="326"/>
      <c r="Z910" s="326"/>
      <c r="AA910" s="348"/>
    </row>
    <row r="911" ht="14.25" customHeight="1" spans="1:27">
      <c r="A911" s="296"/>
      <c r="B911" s="296"/>
      <c r="C911" s="296"/>
      <c r="D911" s="296"/>
      <c r="E911" s="296"/>
      <c r="F911" s="296"/>
      <c r="G911" s="296"/>
      <c r="H911" s="296"/>
      <c r="I911" s="296"/>
      <c r="J911" s="296"/>
      <c r="K911" s="296"/>
      <c r="L911" s="296"/>
      <c r="M911" s="296"/>
      <c r="N911" s="296"/>
      <c r="O911" s="296"/>
      <c r="W911" s="326"/>
      <c r="X911" s="326"/>
      <c r="Y911" s="326"/>
      <c r="Z911" s="326"/>
      <c r="AA911" s="348"/>
    </row>
    <row r="912" ht="14.25" customHeight="1" spans="1:27">
      <c r="A912" s="296"/>
      <c r="B912" s="296"/>
      <c r="C912" s="296"/>
      <c r="D912" s="296"/>
      <c r="E912" s="296"/>
      <c r="F912" s="296"/>
      <c r="G912" s="296"/>
      <c r="H912" s="296"/>
      <c r="I912" s="296"/>
      <c r="J912" s="296"/>
      <c r="K912" s="296"/>
      <c r="L912" s="296"/>
      <c r="M912" s="296"/>
      <c r="N912" s="296"/>
      <c r="O912" s="296"/>
      <c r="W912" s="326"/>
      <c r="X912" s="326"/>
      <c r="Y912" s="326"/>
      <c r="Z912" s="326"/>
      <c r="AA912" s="348"/>
    </row>
    <row r="913" ht="14.25" customHeight="1" spans="1:27">
      <c r="A913" s="296"/>
      <c r="B913" s="296"/>
      <c r="C913" s="296"/>
      <c r="D913" s="296"/>
      <c r="E913" s="296"/>
      <c r="F913" s="296"/>
      <c r="G913" s="296"/>
      <c r="H913" s="296"/>
      <c r="I913" s="296"/>
      <c r="J913" s="296"/>
      <c r="K913" s="296"/>
      <c r="L913" s="296"/>
      <c r="M913" s="296"/>
      <c r="N913" s="296"/>
      <c r="O913" s="296"/>
      <c r="W913" s="326"/>
      <c r="X913" s="326"/>
      <c r="Y913" s="326"/>
      <c r="Z913" s="326"/>
      <c r="AA913" s="348"/>
    </row>
    <row r="914" ht="14.25" customHeight="1" spans="1:27">
      <c r="A914" s="296"/>
      <c r="B914" s="296"/>
      <c r="C914" s="296"/>
      <c r="D914" s="296"/>
      <c r="E914" s="296"/>
      <c r="F914" s="296"/>
      <c r="G914" s="296"/>
      <c r="H914" s="296"/>
      <c r="I914" s="296"/>
      <c r="J914" s="296"/>
      <c r="K914" s="296"/>
      <c r="L914" s="296"/>
      <c r="M914" s="296"/>
      <c r="N914" s="296"/>
      <c r="O914" s="296"/>
      <c r="W914" s="326"/>
      <c r="X914" s="326"/>
      <c r="Y914" s="326"/>
      <c r="Z914" s="326"/>
      <c r="AA914" s="348"/>
    </row>
    <row r="915" ht="14.25" customHeight="1" spans="1:27">
      <c r="A915" s="296"/>
      <c r="B915" s="296"/>
      <c r="C915" s="296"/>
      <c r="D915" s="296"/>
      <c r="E915" s="296"/>
      <c r="F915" s="296"/>
      <c r="G915" s="296"/>
      <c r="H915" s="296"/>
      <c r="I915" s="296"/>
      <c r="J915" s="296"/>
      <c r="K915" s="296"/>
      <c r="L915" s="296"/>
      <c r="M915" s="296"/>
      <c r="N915" s="296"/>
      <c r="O915" s="296"/>
      <c r="W915" s="326"/>
      <c r="X915" s="326"/>
      <c r="Y915" s="326"/>
      <c r="Z915" s="326"/>
      <c r="AA915" s="348"/>
    </row>
    <row r="916" ht="14.25" customHeight="1" spans="1:27">
      <c r="A916" s="296"/>
      <c r="B916" s="296"/>
      <c r="C916" s="296"/>
      <c r="D916" s="296"/>
      <c r="E916" s="296"/>
      <c r="F916" s="296"/>
      <c r="G916" s="296"/>
      <c r="H916" s="296"/>
      <c r="I916" s="296"/>
      <c r="J916" s="296"/>
      <c r="K916" s="296"/>
      <c r="L916" s="296"/>
      <c r="M916" s="296"/>
      <c r="N916" s="296"/>
      <c r="O916" s="296"/>
      <c r="W916" s="326"/>
      <c r="X916" s="326"/>
      <c r="Y916" s="326"/>
      <c r="Z916" s="326"/>
      <c r="AA916" s="348"/>
    </row>
    <row r="917" ht="14.25" customHeight="1" spans="1:27">
      <c r="A917" s="296"/>
      <c r="B917" s="296"/>
      <c r="C917" s="296"/>
      <c r="D917" s="296"/>
      <c r="E917" s="296"/>
      <c r="F917" s="296"/>
      <c r="G917" s="296"/>
      <c r="H917" s="296"/>
      <c r="I917" s="296"/>
      <c r="J917" s="296"/>
      <c r="K917" s="296"/>
      <c r="L917" s="296"/>
      <c r="M917" s="296"/>
      <c r="N917" s="296"/>
      <c r="O917" s="296"/>
      <c r="W917" s="326"/>
      <c r="X917" s="326"/>
      <c r="Y917" s="326"/>
      <c r="Z917" s="326"/>
      <c r="AA917" s="348"/>
    </row>
    <row r="918" ht="14.25" customHeight="1" spans="1:27">
      <c r="A918" s="296"/>
      <c r="B918" s="296"/>
      <c r="C918" s="296"/>
      <c r="D918" s="296"/>
      <c r="E918" s="296"/>
      <c r="F918" s="296"/>
      <c r="G918" s="296"/>
      <c r="H918" s="296"/>
      <c r="I918" s="296"/>
      <c r="J918" s="296"/>
      <c r="K918" s="296"/>
      <c r="L918" s="296"/>
      <c r="M918" s="296"/>
      <c r="N918" s="296"/>
      <c r="O918" s="296"/>
      <c r="W918" s="326"/>
      <c r="X918" s="326"/>
      <c r="Y918" s="326"/>
      <c r="Z918" s="326"/>
      <c r="AA918" s="348"/>
    </row>
    <row r="919" ht="14.25" customHeight="1" spans="1:27">
      <c r="A919" s="296"/>
      <c r="B919" s="296"/>
      <c r="C919" s="296"/>
      <c r="D919" s="296"/>
      <c r="E919" s="296"/>
      <c r="F919" s="296"/>
      <c r="G919" s="296"/>
      <c r="H919" s="296"/>
      <c r="I919" s="296"/>
      <c r="J919" s="296"/>
      <c r="K919" s="296"/>
      <c r="L919" s="296"/>
      <c r="M919" s="296"/>
      <c r="N919" s="296"/>
      <c r="O919" s="296"/>
      <c r="W919" s="326"/>
      <c r="X919" s="326"/>
      <c r="Y919" s="326"/>
      <c r="Z919" s="326"/>
      <c r="AA919" s="348"/>
    </row>
    <row r="920" ht="14.25" customHeight="1" spans="1:27">
      <c r="A920" s="296"/>
      <c r="B920" s="296"/>
      <c r="C920" s="296"/>
      <c r="D920" s="296"/>
      <c r="E920" s="296"/>
      <c r="F920" s="296"/>
      <c r="G920" s="296"/>
      <c r="H920" s="296"/>
      <c r="I920" s="296"/>
      <c r="J920" s="296"/>
      <c r="K920" s="296"/>
      <c r="L920" s="296"/>
      <c r="M920" s="296"/>
      <c r="N920" s="296"/>
      <c r="O920" s="296"/>
      <c r="W920" s="326"/>
      <c r="X920" s="326"/>
      <c r="Y920" s="326"/>
      <c r="Z920" s="326"/>
      <c r="AA920" s="348"/>
    </row>
    <row r="921" ht="14.25" customHeight="1" spans="1:27">
      <c r="A921" s="296"/>
      <c r="B921" s="296"/>
      <c r="C921" s="296"/>
      <c r="D921" s="296"/>
      <c r="E921" s="296"/>
      <c r="F921" s="296"/>
      <c r="G921" s="296"/>
      <c r="H921" s="296"/>
      <c r="I921" s="296"/>
      <c r="J921" s="296"/>
      <c r="K921" s="296"/>
      <c r="L921" s="296"/>
      <c r="M921" s="296"/>
      <c r="N921" s="296"/>
      <c r="O921" s="296"/>
      <c r="W921" s="326"/>
      <c r="X921" s="326"/>
      <c r="Y921" s="326"/>
      <c r="Z921" s="326"/>
      <c r="AA921" s="348"/>
    </row>
    <row r="922" ht="14.25" customHeight="1" spans="1:27">
      <c r="A922" s="296"/>
      <c r="B922" s="296"/>
      <c r="C922" s="296"/>
      <c r="D922" s="296"/>
      <c r="E922" s="296"/>
      <c r="F922" s="296"/>
      <c r="G922" s="296"/>
      <c r="H922" s="296"/>
      <c r="I922" s="296"/>
      <c r="J922" s="296"/>
      <c r="K922" s="296"/>
      <c r="L922" s="296"/>
      <c r="M922" s="296"/>
      <c r="N922" s="296"/>
      <c r="O922" s="296"/>
      <c r="W922" s="326"/>
      <c r="X922" s="326"/>
      <c r="Y922" s="326"/>
      <c r="Z922" s="326"/>
      <c r="AA922" s="348"/>
    </row>
    <row r="923" ht="14.25" customHeight="1" spans="1:27">
      <c r="A923" s="296"/>
      <c r="B923" s="296"/>
      <c r="C923" s="296"/>
      <c r="D923" s="296"/>
      <c r="E923" s="296"/>
      <c r="F923" s="296"/>
      <c r="G923" s="296"/>
      <c r="H923" s="296"/>
      <c r="I923" s="296"/>
      <c r="J923" s="296"/>
      <c r="K923" s="296"/>
      <c r="L923" s="296"/>
      <c r="M923" s="296"/>
      <c r="N923" s="296"/>
      <c r="O923" s="296"/>
      <c r="W923" s="326"/>
      <c r="X923" s="326"/>
      <c r="Y923" s="326"/>
      <c r="Z923" s="326"/>
      <c r="AA923" s="348"/>
    </row>
    <row r="924" ht="14.25" customHeight="1" spans="1:27">
      <c r="A924" s="296"/>
      <c r="B924" s="296"/>
      <c r="C924" s="296"/>
      <c r="D924" s="296"/>
      <c r="E924" s="296"/>
      <c r="F924" s="296"/>
      <c r="G924" s="296"/>
      <c r="H924" s="296"/>
      <c r="I924" s="296"/>
      <c r="J924" s="296"/>
      <c r="K924" s="296"/>
      <c r="L924" s="296"/>
      <c r="M924" s="296"/>
      <c r="N924" s="296"/>
      <c r="O924" s="296"/>
      <c r="W924" s="326"/>
      <c r="X924" s="326"/>
      <c r="Y924" s="326"/>
      <c r="Z924" s="326"/>
      <c r="AA924" s="348"/>
    </row>
    <row r="925" ht="14.25" customHeight="1" spans="1:27">
      <c r="A925" s="296"/>
      <c r="B925" s="296"/>
      <c r="C925" s="296"/>
      <c r="D925" s="296"/>
      <c r="E925" s="296"/>
      <c r="F925" s="296"/>
      <c r="G925" s="296"/>
      <c r="H925" s="296"/>
      <c r="I925" s="296"/>
      <c r="J925" s="296"/>
      <c r="K925" s="296"/>
      <c r="L925" s="296"/>
      <c r="M925" s="296"/>
      <c r="N925" s="296"/>
      <c r="O925" s="296"/>
      <c r="W925" s="326"/>
      <c r="X925" s="326"/>
      <c r="Y925" s="326"/>
      <c r="Z925" s="326"/>
      <c r="AA925" s="348"/>
    </row>
    <row r="926" ht="14.25" customHeight="1" spans="1:27">
      <c r="A926" s="296"/>
      <c r="B926" s="296"/>
      <c r="C926" s="296"/>
      <c r="D926" s="296"/>
      <c r="E926" s="296"/>
      <c r="F926" s="296"/>
      <c r="G926" s="296"/>
      <c r="H926" s="296"/>
      <c r="I926" s="296"/>
      <c r="J926" s="296"/>
      <c r="K926" s="296"/>
      <c r="L926" s="296"/>
      <c r="M926" s="296"/>
      <c r="N926" s="296"/>
      <c r="O926" s="296"/>
      <c r="W926" s="326"/>
      <c r="X926" s="326"/>
      <c r="Y926" s="326"/>
      <c r="Z926" s="326"/>
      <c r="AA926" s="348"/>
    </row>
    <row r="927" ht="14.25" customHeight="1" spans="1:27">
      <c r="A927" s="296"/>
      <c r="B927" s="296"/>
      <c r="C927" s="296"/>
      <c r="D927" s="296"/>
      <c r="E927" s="296"/>
      <c r="F927" s="296"/>
      <c r="G927" s="296"/>
      <c r="H927" s="296"/>
      <c r="I927" s="296"/>
      <c r="J927" s="296"/>
      <c r="K927" s="296"/>
      <c r="L927" s="296"/>
      <c r="M927" s="296"/>
      <c r="N927" s="296"/>
      <c r="O927" s="296"/>
      <c r="W927" s="326"/>
      <c r="X927" s="326"/>
      <c r="Y927" s="326"/>
      <c r="Z927" s="326"/>
      <c r="AA927" s="348"/>
    </row>
    <row r="928" ht="14.25" customHeight="1" spans="1:27">
      <c r="A928" s="296"/>
      <c r="B928" s="296"/>
      <c r="C928" s="296"/>
      <c r="D928" s="296"/>
      <c r="E928" s="296"/>
      <c r="F928" s="296"/>
      <c r="G928" s="296"/>
      <c r="H928" s="296"/>
      <c r="I928" s="296"/>
      <c r="J928" s="296"/>
      <c r="K928" s="296"/>
      <c r="L928" s="296"/>
      <c r="M928" s="296"/>
      <c r="N928" s="296"/>
      <c r="O928" s="296"/>
      <c r="W928" s="326"/>
      <c r="X928" s="326"/>
      <c r="Y928" s="326"/>
      <c r="Z928" s="326"/>
      <c r="AA928" s="348"/>
    </row>
    <row r="929" ht="14.25" customHeight="1" spans="1:27">
      <c r="A929" s="296"/>
      <c r="B929" s="296"/>
      <c r="C929" s="296"/>
      <c r="D929" s="296"/>
      <c r="E929" s="296"/>
      <c r="F929" s="296"/>
      <c r="G929" s="296"/>
      <c r="H929" s="296"/>
      <c r="I929" s="296"/>
      <c r="J929" s="296"/>
      <c r="K929" s="296"/>
      <c r="L929" s="296"/>
      <c r="M929" s="296"/>
      <c r="N929" s="296"/>
      <c r="O929" s="296"/>
      <c r="W929" s="326"/>
      <c r="X929" s="326"/>
      <c r="Y929" s="326"/>
      <c r="Z929" s="326"/>
      <c r="AA929" s="348"/>
    </row>
    <row r="930" ht="14.25" customHeight="1" spans="1:27">
      <c r="A930" s="296"/>
      <c r="B930" s="296"/>
      <c r="C930" s="296"/>
      <c r="D930" s="296"/>
      <c r="E930" s="296"/>
      <c r="F930" s="296"/>
      <c r="G930" s="296"/>
      <c r="H930" s="296"/>
      <c r="I930" s="296"/>
      <c r="J930" s="296"/>
      <c r="K930" s="296"/>
      <c r="L930" s="296"/>
      <c r="M930" s="296"/>
      <c r="N930" s="296"/>
      <c r="O930" s="296"/>
      <c r="W930" s="326"/>
      <c r="X930" s="326"/>
      <c r="Y930" s="326"/>
      <c r="Z930" s="326"/>
      <c r="AA930" s="348"/>
    </row>
    <row r="931" ht="14.25" customHeight="1" spans="1:27">
      <c r="A931" s="296"/>
      <c r="B931" s="296"/>
      <c r="C931" s="296"/>
      <c r="D931" s="296"/>
      <c r="E931" s="296"/>
      <c r="F931" s="296"/>
      <c r="G931" s="296"/>
      <c r="H931" s="296"/>
      <c r="I931" s="296"/>
      <c r="J931" s="296"/>
      <c r="K931" s="296"/>
      <c r="L931" s="296"/>
      <c r="M931" s="296"/>
      <c r="N931" s="296"/>
      <c r="O931" s="296"/>
      <c r="W931" s="326"/>
      <c r="X931" s="326"/>
      <c r="Y931" s="326"/>
      <c r="Z931" s="326"/>
      <c r="AA931" s="348"/>
    </row>
    <row r="932" ht="14.25" customHeight="1" spans="1:27">
      <c r="A932" s="296"/>
      <c r="B932" s="296"/>
      <c r="C932" s="296"/>
      <c r="D932" s="296"/>
      <c r="E932" s="296"/>
      <c r="F932" s="296"/>
      <c r="G932" s="296"/>
      <c r="H932" s="296"/>
      <c r="I932" s="296"/>
      <c r="J932" s="296"/>
      <c r="K932" s="296"/>
      <c r="L932" s="296"/>
      <c r="M932" s="296"/>
      <c r="N932" s="296"/>
      <c r="O932" s="296"/>
      <c r="W932" s="326"/>
      <c r="X932" s="326"/>
      <c r="Y932" s="326"/>
      <c r="Z932" s="326"/>
      <c r="AA932" s="348"/>
    </row>
    <row r="933" ht="14.25" customHeight="1" spans="1:27">
      <c r="A933" s="296"/>
      <c r="B933" s="296"/>
      <c r="C933" s="296"/>
      <c r="D933" s="296"/>
      <c r="E933" s="296"/>
      <c r="F933" s="296"/>
      <c r="G933" s="296"/>
      <c r="H933" s="296"/>
      <c r="I933" s="296"/>
      <c r="J933" s="296"/>
      <c r="K933" s="296"/>
      <c r="L933" s="296"/>
      <c r="M933" s="296"/>
      <c r="N933" s="296"/>
      <c r="O933" s="296"/>
      <c r="W933" s="326"/>
      <c r="X933" s="326"/>
      <c r="Y933" s="326"/>
      <c r="Z933" s="326"/>
      <c r="AA933" s="348"/>
    </row>
    <row r="934" ht="14.25" customHeight="1" spans="1:27">
      <c r="A934" s="296"/>
      <c r="B934" s="296"/>
      <c r="C934" s="296"/>
      <c r="D934" s="296"/>
      <c r="E934" s="296"/>
      <c r="F934" s="296"/>
      <c r="G934" s="296"/>
      <c r="H934" s="296"/>
      <c r="I934" s="296"/>
      <c r="J934" s="296"/>
      <c r="K934" s="296"/>
      <c r="L934" s="296"/>
      <c r="M934" s="296"/>
      <c r="N934" s="296"/>
      <c r="O934" s="296"/>
      <c r="W934" s="326"/>
      <c r="X934" s="326"/>
      <c r="Y934" s="326"/>
      <c r="Z934" s="326"/>
      <c r="AA934" s="348"/>
    </row>
    <row r="935" ht="14.25" customHeight="1" spans="1:27">
      <c r="A935" s="296"/>
      <c r="B935" s="296"/>
      <c r="C935" s="296"/>
      <c r="D935" s="296"/>
      <c r="E935" s="296"/>
      <c r="F935" s="296"/>
      <c r="G935" s="296"/>
      <c r="H935" s="296"/>
      <c r="I935" s="296"/>
      <c r="J935" s="296"/>
      <c r="K935" s="296"/>
      <c r="L935" s="296"/>
      <c r="M935" s="296"/>
      <c r="N935" s="296"/>
      <c r="O935" s="296"/>
      <c r="W935" s="326"/>
      <c r="X935" s="326"/>
      <c r="Y935" s="326"/>
      <c r="Z935" s="326"/>
      <c r="AA935" s="348"/>
    </row>
    <row r="936" ht="14.25" customHeight="1" spans="1:27">
      <c r="A936" s="296"/>
      <c r="B936" s="296"/>
      <c r="C936" s="296"/>
      <c r="D936" s="296"/>
      <c r="E936" s="296"/>
      <c r="F936" s="296"/>
      <c r="G936" s="296"/>
      <c r="H936" s="296"/>
      <c r="I936" s="296"/>
      <c r="J936" s="296"/>
      <c r="K936" s="296"/>
      <c r="L936" s="296"/>
      <c r="M936" s="296"/>
      <c r="N936" s="296"/>
      <c r="O936" s="296"/>
      <c r="W936" s="326"/>
      <c r="X936" s="326"/>
      <c r="Y936" s="326"/>
      <c r="Z936" s="326"/>
      <c r="AA936" s="348"/>
    </row>
    <row r="937" ht="14.25" customHeight="1" spans="1:27">
      <c r="A937" s="296"/>
      <c r="B937" s="296"/>
      <c r="C937" s="296"/>
      <c r="D937" s="296"/>
      <c r="E937" s="296"/>
      <c r="F937" s="296"/>
      <c r="G937" s="296"/>
      <c r="H937" s="296"/>
      <c r="I937" s="296"/>
      <c r="J937" s="296"/>
      <c r="K937" s="296"/>
      <c r="L937" s="296"/>
      <c r="M937" s="296"/>
      <c r="N937" s="296"/>
      <c r="O937" s="296"/>
      <c r="W937" s="326"/>
      <c r="X937" s="326"/>
      <c r="Y937" s="326"/>
      <c r="Z937" s="326"/>
      <c r="AA937" s="348"/>
    </row>
    <row r="938" ht="14.25" customHeight="1" spans="1:27">
      <c r="A938" s="296"/>
      <c r="B938" s="296"/>
      <c r="C938" s="296"/>
      <c r="D938" s="296"/>
      <c r="E938" s="296"/>
      <c r="F938" s="296"/>
      <c r="G938" s="296"/>
      <c r="H938" s="296"/>
      <c r="I938" s="296"/>
      <c r="J938" s="296"/>
      <c r="K938" s="296"/>
      <c r="L938" s="296"/>
      <c r="M938" s="296"/>
      <c r="N938" s="296"/>
      <c r="O938" s="296"/>
      <c r="W938" s="326"/>
      <c r="X938" s="326"/>
      <c r="Y938" s="326"/>
      <c r="Z938" s="326"/>
      <c r="AA938" s="348"/>
    </row>
    <row r="939" ht="14.25" customHeight="1" spans="1:27">
      <c r="A939" s="296"/>
      <c r="B939" s="296"/>
      <c r="C939" s="296"/>
      <c r="D939" s="296"/>
      <c r="E939" s="296"/>
      <c r="F939" s="296"/>
      <c r="G939" s="296"/>
      <c r="H939" s="296"/>
      <c r="I939" s="296"/>
      <c r="J939" s="296"/>
      <c r="K939" s="296"/>
      <c r="L939" s="296"/>
      <c r="M939" s="296"/>
      <c r="N939" s="296"/>
      <c r="O939" s="296"/>
      <c r="W939" s="326"/>
      <c r="X939" s="326"/>
      <c r="Y939" s="326"/>
      <c r="Z939" s="326"/>
      <c r="AA939" s="348"/>
    </row>
    <row r="940" ht="14.25" customHeight="1" spans="1:27">
      <c r="A940" s="296"/>
      <c r="B940" s="296"/>
      <c r="C940" s="296"/>
      <c r="D940" s="296"/>
      <c r="E940" s="296"/>
      <c r="F940" s="296"/>
      <c r="G940" s="296"/>
      <c r="H940" s="296"/>
      <c r="I940" s="296"/>
      <c r="J940" s="296"/>
      <c r="K940" s="296"/>
      <c r="L940" s="296"/>
      <c r="M940" s="296"/>
      <c r="N940" s="296"/>
      <c r="O940" s="296"/>
      <c r="W940" s="326"/>
      <c r="X940" s="326"/>
      <c r="Y940" s="326"/>
      <c r="Z940" s="326"/>
      <c r="AA940" s="348"/>
    </row>
    <row r="941" ht="14.25" customHeight="1" spans="1:27">
      <c r="A941" s="296"/>
      <c r="B941" s="296"/>
      <c r="C941" s="296"/>
      <c r="D941" s="296"/>
      <c r="E941" s="296"/>
      <c r="F941" s="296"/>
      <c r="G941" s="296"/>
      <c r="H941" s="296"/>
      <c r="I941" s="296"/>
      <c r="J941" s="296"/>
      <c r="K941" s="296"/>
      <c r="L941" s="296"/>
      <c r="M941" s="296"/>
      <c r="N941" s="296"/>
      <c r="O941" s="296"/>
      <c r="W941" s="326"/>
      <c r="X941" s="326"/>
      <c r="Y941" s="326"/>
      <c r="Z941" s="326"/>
      <c r="AA941" s="348"/>
    </row>
    <row r="942" ht="14.25" customHeight="1" spans="1:27">
      <c r="A942" s="296"/>
      <c r="B942" s="296"/>
      <c r="C942" s="296"/>
      <c r="D942" s="296"/>
      <c r="E942" s="296"/>
      <c r="F942" s="296"/>
      <c r="G942" s="296"/>
      <c r="H942" s="296"/>
      <c r="I942" s="296"/>
      <c r="J942" s="296"/>
      <c r="K942" s="296"/>
      <c r="L942" s="296"/>
      <c r="M942" s="296"/>
      <c r="N942" s="296"/>
      <c r="O942" s="296"/>
      <c r="W942" s="326"/>
      <c r="X942" s="326"/>
      <c r="Y942" s="326"/>
      <c r="Z942" s="326"/>
      <c r="AA942" s="348"/>
    </row>
    <row r="943" ht="14.25" customHeight="1" spans="1:27">
      <c r="A943" s="296"/>
      <c r="B943" s="296"/>
      <c r="C943" s="296"/>
      <c r="D943" s="296"/>
      <c r="E943" s="296"/>
      <c r="F943" s="296"/>
      <c r="G943" s="296"/>
      <c r="H943" s="296"/>
      <c r="I943" s="296"/>
      <c r="J943" s="296"/>
      <c r="K943" s="296"/>
      <c r="L943" s="296"/>
      <c r="M943" s="296"/>
      <c r="N943" s="296"/>
      <c r="O943" s="296"/>
      <c r="W943" s="326"/>
      <c r="X943" s="326"/>
      <c r="Y943" s="326"/>
      <c r="Z943" s="326"/>
      <c r="AA943" s="348"/>
    </row>
    <row r="944" ht="14.25" customHeight="1" spans="1:27">
      <c r="A944" s="296"/>
      <c r="B944" s="296"/>
      <c r="C944" s="296"/>
      <c r="D944" s="296"/>
      <c r="E944" s="296"/>
      <c r="F944" s="296"/>
      <c r="G944" s="296"/>
      <c r="H944" s="296"/>
      <c r="I944" s="296"/>
      <c r="J944" s="296"/>
      <c r="K944" s="296"/>
      <c r="L944" s="296"/>
      <c r="M944" s="296"/>
      <c r="N944" s="296"/>
      <c r="O944" s="296"/>
      <c r="W944" s="326"/>
      <c r="X944" s="326"/>
      <c r="Y944" s="326"/>
      <c r="Z944" s="326"/>
      <c r="AA944" s="348"/>
    </row>
  </sheetData>
  <mergeCells count="16">
    <mergeCell ref="C1:U1"/>
    <mergeCell ref="C2:U2"/>
    <mergeCell ref="C3:U3"/>
    <mergeCell ref="C4:U4"/>
    <mergeCell ref="A5:B5"/>
    <mergeCell ref="C5:U5"/>
    <mergeCell ref="A6:U6"/>
    <mergeCell ref="B19:G19"/>
    <mergeCell ref="B20:C20"/>
    <mergeCell ref="D20:E20"/>
    <mergeCell ref="F20:G20"/>
    <mergeCell ref="A19:A21"/>
    <mergeCell ref="H19:J20"/>
    <mergeCell ref="K19:M20"/>
    <mergeCell ref="N19:P20"/>
    <mergeCell ref="Q19:S20"/>
  </mergeCells>
  <printOptions horizontalCentered="1"/>
  <pageMargins left="0" right="0" top="0.551181102362205" bottom="0.354330708661417" header="0" footer="0"/>
  <pageSetup paperSize="9" scale="65" orientation="landscape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N838"/>
  <sheetViews>
    <sheetView zoomScale="85" zoomScaleNormal="85" zoomScaleSheetLayoutView="85" topLeftCell="A124" workbookViewId="0">
      <selection activeCell="A28" sqref="A28:I28"/>
    </sheetView>
  </sheetViews>
  <sheetFormatPr defaultColWidth="8.70909090909091" defaultRowHeight="12.5"/>
  <cols>
    <col min="1" max="1" width="21.1363636363636" style="145" customWidth="1"/>
    <col min="2" max="2" width="10.8545454545455" style="145" customWidth="1"/>
    <col min="3" max="3" width="9.70909090909091" style="145" customWidth="1"/>
    <col min="4" max="4" width="11.7090909090909" style="145" customWidth="1"/>
    <col min="5" max="5" width="10" style="145" customWidth="1"/>
    <col min="6" max="6" width="12.5727272727273" style="145" customWidth="1"/>
    <col min="7" max="9" width="12.2818181818182" style="145" customWidth="1"/>
    <col min="10" max="10" width="13.7090909090909" style="145" customWidth="1"/>
    <col min="11" max="11" width="12.2818181818182" style="145" customWidth="1"/>
    <col min="12" max="12" width="14.7090909090909" style="145" customWidth="1"/>
    <col min="13" max="28" width="8.70909090909091" style="145"/>
    <col min="29" max="29" width="8.85454545454546" style="145" customWidth="1"/>
    <col min="30" max="249" width="8.70909090909091" style="145"/>
    <col min="250" max="250" width="21.1363636363636" style="145" customWidth="1"/>
    <col min="251" max="251" width="10.8545454545455" style="145" customWidth="1"/>
    <col min="252" max="252" width="9.70909090909091" style="145" customWidth="1"/>
    <col min="253" max="253" width="11.7090909090909" style="145" customWidth="1"/>
    <col min="254" max="254" width="10" style="145" customWidth="1"/>
    <col min="255" max="255" width="12.5727272727273" style="145" customWidth="1"/>
    <col min="256" max="258" width="12.2818181818182" style="145" customWidth="1"/>
    <col min="259" max="259" width="13.7090909090909" style="145" customWidth="1"/>
    <col min="260" max="260" width="12.2818181818182" style="145" customWidth="1"/>
    <col min="261" max="261" width="14.7090909090909" style="145" customWidth="1"/>
    <col min="262" max="262" width="8.28181818181818" style="145" customWidth="1"/>
    <col min="263" max="263" width="5.57272727272727" style="145" customWidth="1"/>
    <col min="264" max="505" width="8.70909090909091" style="145"/>
    <col min="506" max="506" width="21.1363636363636" style="145" customWidth="1"/>
    <col min="507" max="507" width="10.8545454545455" style="145" customWidth="1"/>
    <col min="508" max="508" width="9.70909090909091" style="145" customWidth="1"/>
    <col min="509" max="509" width="11.7090909090909" style="145" customWidth="1"/>
    <col min="510" max="510" width="10" style="145" customWidth="1"/>
    <col min="511" max="511" width="12.5727272727273" style="145" customWidth="1"/>
    <col min="512" max="514" width="12.2818181818182" style="145" customWidth="1"/>
    <col min="515" max="515" width="13.7090909090909" style="145" customWidth="1"/>
    <col min="516" max="516" width="12.2818181818182" style="145" customWidth="1"/>
    <col min="517" max="517" width="14.7090909090909" style="145" customWidth="1"/>
    <col min="518" max="518" width="8.28181818181818" style="145" customWidth="1"/>
    <col min="519" max="519" width="5.57272727272727" style="145" customWidth="1"/>
    <col min="520" max="761" width="8.70909090909091" style="145"/>
    <col min="762" max="762" width="21.1363636363636" style="145" customWidth="1"/>
    <col min="763" max="763" width="10.8545454545455" style="145" customWidth="1"/>
    <col min="764" max="764" width="9.70909090909091" style="145" customWidth="1"/>
    <col min="765" max="765" width="11.7090909090909" style="145" customWidth="1"/>
    <col min="766" max="766" width="10" style="145" customWidth="1"/>
    <col min="767" max="767" width="12.5727272727273" style="145" customWidth="1"/>
    <col min="768" max="770" width="12.2818181818182" style="145" customWidth="1"/>
    <col min="771" max="771" width="13.7090909090909" style="145" customWidth="1"/>
    <col min="772" max="772" width="12.2818181818182" style="145" customWidth="1"/>
    <col min="773" max="773" width="14.7090909090909" style="145" customWidth="1"/>
    <col min="774" max="774" width="8.28181818181818" style="145" customWidth="1"/>
    <col min="775" max="775" width="5.57272727272727" style="145" customWidth="1"/>
    <col min="776" max="1017" width="8.70909090909091" style="145"/>
    <col min="1018" max="1018" width="21.1363636363636" style="145" customWidth="1"/>
    <col min="1019" max="1019" width="10.8545454545455" style="145" customWidth="1"/>
    <col min="1020" max="1020" width="9.70909090909091" style="145" customWidth="1"/>
    <col min="1021" max="1021" width="11.7090909090909" style="145" customWidth="1"/>
    <col min="1022" max="1022" width="10" style="145" customWidth="1"/>
    <col min="1023" max="1023" width="12.5727272727273" style="145" customWidth="1"/>
    <col min="1024" max="1026" width="12.2818181818182" style="145" customWidth="1"/>
    <col min="1027" max="1027" width="13.7090909090909" style="145" customWidth="1"/>
    <col min="1028" max="1028" width="12.2818181818182" style="145" customWidth="1"/>
    <col min="1029" max="1029" width="14.7090909090909" style="145" customWidth="1"/>
    <col min="1030" max="1030" width="8.28181818181818" style="145" customWidth="1"/>
    <col min="1031" max="1031" width="5.57272727272727" style="145" customWidth="1"/>
    <col min="1032" max="1273" width="8.70909090909091" style="145"/>
    <col min="1274" max="1274" width="21.1363636363636" style="145" customWidth="1"/>
    <col min="1275" max="1275" width="10.8545454545455" style="145" customWidth="1"/>
    <col min="1276" max="1276" width="9.70909090909091" style="145" customWidth="1"/>
    <col min="1277" max="1277" width="11.7090909090909" style="145" customWidth="1"/>
    <col min="1278" max="1278" width="10" style="145" customWidth="1"/>
    <col min="1279" max="1279" width="12.5727272727273" style="145" customWidth="1"/>
    <col min="1280" max="1282" width="12.2818181818182" style="145" customWidth="1"/>
    <col min="1283" max="1283" width="13.7090909090909" style="145" customWidth="1"/>
    <col min="1284" max="1284" width="12.2818181818182" style="145" customWidth="1"/>
    <col min="1285" max="1285" width="14.7090909090909" style="145" customWidth="1"/>
    <col min="1286" max="1286" width="8.28181818181818" style="145" customWidth="1"/>
    <col min="1287" max="1287" width="5.57272727272727" style="145" customWidth="1"/>
    <col min="1288" max="1529" width="8.70909090909091" style="145"/>
    <col min="1530" max="1530" width="21.1363636363636" style="145" customWidth="1"/>
    <col min="1531" max="1531" width="10.8545454545455" style="145" customWidth="1"/>
    <col min="1532" max="1532" width="9.70909090909091" style="145" customWidth="1"/>
    <col min="1533" max="1533" width="11.7090909090909" style="145" customWidth="1"/>
    <col min="1534" max="1534" width="10" style="145" customWidth="1"/>
    <col min="1535" max="1535" width="12.5727272727273" style="145" customWidth="1"/>
    <col min="1536" max="1538" width="12.2818181818182" style="145" customWidth="1"/>
    <col min="1539" max="1539" width="13.7090909090909" style="145" customWidth="1"/>
    <col min="1540" max="1540" width="12.2818181818182" style="145" customWidth="1"/>
    <col min="1541" max="1541" width="14.7090909090909" style="145" customWidth="1"/>
    <col min="1542" max="1542" width="8.28181818181818" style="145" customWidth="1"/>
    <col min="1543" max="1543" width="5.57272727272727" style="145" customWidth="1"/>
    <col min="1544" max="1785" width="8.70909090909091" style="145"/>
    <col min="1786" max="1786" width="21.1363636363636" style="145" customWidth="1"/>
    <col min="1787" max="1787" width="10.8545454545455" style="145" customWidth="1"/>
    <col min="1788" max="1788" width="9.70909090909091" style="145" customWidth="1"/>
    <col min="1789" max="1789" width="11.7090909090909" style="145" customWidth="1"/>
    <col min="1790" max="1790" width="10" style="145" customWidth="1"/>
    <col min="1791" max="1791" width="12.5727272727273" style="145" customWidth="1"/>
    <col min="1792" max="1794" width="12.2818181818182" style="145" customWidth="1"/>
    <col min="1795" max="1795" width="13.7090909090909" style="145" customWidth="1"/>
    <col min="1796" max="1796" width="12.2818181818182" style="145" customWidth="1"/>
    <col min="1797" max="1797" width="14.7090909090909" style="145" customWidth="1"/>
    <col min="1798" max="1798" width="8.28181818181818" style="145" customWidth="1"/>
    <col min="1799" max="1799" width="5.57272727272727" style="145" customWidth="1"/>
    <col min="1800" max="2041" width="8.70909090909091" style="145"/>
    <col min="2042" max="2042" width="21.1363636363636" style="145" customWidth="1"/>
    <col min="2043" max="2043" width="10.8545454545455" style="145" customWidth="1"/>
    <col min="2044" max="2044" width="9.70909090909091" style="145" customWidth="1"/>
    <col min="2045" max="2045" width="11.7090909090909" style="145" customWidth="1"/>
    <col min="2046" max="2046" width="10" style="145" customWidth="1"/>
    <col min="2047" max="2047" width="12.5727272727273" style="145" customWidth="1"/>
    <col min="2048" max="2050" width="12.2818181818182" style="145" customWidth="1"/>
    <col min="2051" max="2051" width="13.7090909090909" style="145" customWidth="1"/>
    <col min="2052" max="2052" width="12.2818181818182" style="145" customWidth="1"/>
    <col min="2053" max="2053" width="14.7090909090909" style="145" customWidth="1"/>
    <col min="2054" max="2054" width="8.28181818181818" style="145" customWidth="1"/>
    <col min="2055" max="2055" width="5.57272727272727" style="145" customWidth="1"/>
    <col min="2056" max="2297" width="8.70909090909091" style="145"/>
    <col min="2298" max="2298" width="21.1363636363636" style="145" customWidth="1"/>
    <col min="2299" max="2299" width="10.8545454545455" style="145" customWidth="1"/>
    <col min="2300" max="2300" width="9.70909090909091" style="145" customWidth="1"/>
    <col min="2301" max="2301" width="11.7090909090909" style="145" customWidth="1"/>
    <col min="2302" max="2302" width="10" style="145" customWidth="1"/>
    <col min="2303" max="2303" width="12.5727272727273" style="145" customWidth="1"/>
    <col min="2304" max="2306" width="12.2818181818182" style="145" customWidth="1"/>
    <col min="2307" max="2307" width="13.7090909090909" style="145" customWidth="1"/>
    <col min="2308" max="2308" width="12.2818181818182" style="145" customWidth="1"/>
    <col min="2309" max="2309" width="14.7090909090909" style="145" customWidth="1"/>
    <col min="2310" max="2310" width="8.28181818181818" style="145" customWidth="1"/>
    <col min="2311" max="2311" width="5.57272727272727" style="145" customWidth="1"/>
    <col min="2312" max="2553" width="8.70909090909091" style="145"/>
    <col min="2554" max="2554" width="21.1363636363636" style="145" customWidth="1"/>
    <col min="2555" max="2555" width="10.8545454545455" style="145" customWidth="1"/>
    <col min="2556" max="2556" width="9.70909090909091" style="145" customWidth="1"/>
    <col min="2557" max="2557" width="11.7090909090909" style="145" customWidth="1"/>
    <col min="2558" max="2558" width="10" style="145" customWidth="1"/>
    <col min="2559" max="2559" width="12.5727272727273" style="145" customWidth="1"/>
    <col min="2560" max="2562" width="12.2818181818182" style="145" customWidth="1"/>
    <col min="2563" max="2563" width="13.7090909090909" style="145" customWidth="1"/>
    <col min="2564" max="2564" width="12.2818181818182" style="145" customWidth="1"/>
    <col min="2565" max="2565" width="14.7090909090909" style="145" customWidth="1"/>
    <col min="2566" max="2566" width="8.28181818181818" style="145" customWidth="1"/>
    <col min="2567" max="2567" width="5.57272727272727" style="145" customWidth="1"/>
    <col min="2568" max="2809" width="8.70909090909091" style="145"/>
    <col min="2810" max="2810" width="21.1363636363636" style="145" customWidth="1"/>
    <col min="2811" max="2811" width="10.8545454545455" style="145" customWidth="1"/>
    <col min="2812" max="2812" width="9.70909090909091" style="145" customWidth="1"/>
    <col min="2813" max="2813" width="11.7090909090909" style="145" customWidth="1"/>
    <col min="2814" max="2814" width="10" style="145" customWidth="1"/>
    <col min="2815" max="2815" width="12.5727272727273" style="145" customWidth="1"/>
    <col min="2816" max="2818" width="12.2818181818182" style="145" customWidth="1"/>
    <col min="2819" max="2819" width="13.7090909090909" style="145" customWidth="1"/>
    <col min="2820" max="2820" width="12.2818181818182" style="145" customWidth="1"/>
    <col min="2821" max="2821" width="14.7090909090909" style="145" customWidth="1"/>
    <col min="2822" max="2822" width="8.28181818181818" style="145" customWidth="1"/>
    <col min="2823" max="2823" width="5.57272727272727" style="145" customWidth="1"/>
    <col min="2824" max="3065" width="8.70909090909091" style="145"/>
    <col min="3066" max="3066" width="21.1363636363636" style="145" customWidth="1"/>
    <col min="3067" max="3067" width="10.8545454545455" style="145" customWidth="1"/>
    <col min="3068" max="3068" width="9.70909090909091" style="145" customWidth="1"/>
    <col min="3069" max="3069" width="11.7090909090909" style="145" customWidth="1"/>
    <col min="3070" max="3070" width="10" style="145" customWidth="1"/>
    <col min="3071" max="3071" width="12.5727272727273" style="145" customWidth="1"/>
    <col min="3072" max="3074" width="12.2818181818182" style="145" customWidth="1"/>
    <col min="3075" max="3075" width="13.7090909090909" style="145" customWidth="1"/>
    <col min="3076" max="3076" width="12.2818181818182" style="145" customWidth="1"/>
    <col min="3077" max="3077" width="14.7090909090909" style="145" customWidth="1"/>
    <col min="3078" max="3078" width="8.28181818181818" style="145" customWidth="1"/>
    <col min="3079" max="3079" width="5.57272727272727" style="145" customWidth="1"/>
    <col min="3080" max="3321" width="8.70909090909091" style="145"/>
    <col min="3322" max="3322" width="21.1363636363636" style="145" customWidth="1"/>
    <col min="3323" max="3323" width="10.8545454545455" style="145" customWidth="1"/>
    <col min="3324" max="3324" width="9.70909090909091" style="145" customWidth="1"/>
    <col min="3325" max="3325" width="11.7090909090909" style="145" customWidth="1"/>
    <col min="3326" max="3326" width="10" style="145" customWidth="1"/>
    <col min="3327" max="3327" width="12.5727272727273" style="145" customWidth="1"/>
    <col min="3328" max="3330" width="12.2818181818182" style="145" customWidth="1"/>
    <col min="3331" max="3331" width="13.7090909090909" style="145" customWidth="1"/>
    <col min="3332" max="3332" width="12.2818181818182" style="145" customWidth="1"/>
    <col min="3333" max="3333" width="14.7090909090909" style="145" customWidth="1"/>
    <col min="3334" max="3334" width="8.28181818181818" style="145" customWidth="1"/>
    <col min="3335" max="3335" width="5.57272727272727" style="145" customWidth="1"/>
    <col min="3336" max="3577" width="8.70909090909091" style="145"/>
    <col min="3578" max="3578" width="21.1363636363636" style="145" customWidth="1"/>
    <col min="3579" max="3579" width="10.8545454545455" style="145" customWidth="1"/>
    <col min="3580" max="3580" width="9.70909090909091" style="145" customWidth="1"/>
    <col min="3581" max="3581" width="11.7090909090909" style="145" customWidth="1"/>
    <col min="3582" max="3582" width="10" style="145" customWidth="1"/>
    <col min="3583" max="3583" width="12.5727272727273" style="145" customWidth="1"/>
    <col min="3584" max="3586" width="12.2818181818182" style="145" customWidth="1"/>
    <col min="3587" max="3587" width="13.7090909090909" style="145" customWidth="1"/>
    <col min="3588" max="3588" width="12.2818181818182" style="145" customWidth="1"/>
    <col min="3589" max="3589" width="14.7090909090909" style="145" customWidth="1"/>
    <col min="3590" max="3590" width="8.28181818181818" style="145" customWidth="1"/>
    <col min="3591" max="3591" width="5.57272727272727" style="145" customWidth="1"/>
    <col min="3592" max="3833" width="8.70909090909091" style="145"/>
    <col min="3834" max="3834" width="21.1363636363636" style="145" customWidth="1"/>
    <col min="3835" max="3835" width="10.8545454545455" style="145" customWidth="1"/>
    <col min="3836" max="3836" width="9.70909090909091" style="145" customWidth="1"/>
    <col min="3837" max="3837" width="11.7090909090909" style="145" customWidth="1"/>
    <col min="3838" max="3838" width="10" style="145" customWidth="1"/>
    <col min="3839" max="3839" width="12.5727272727273" style="145" customWidth="1"/>
    <col min="3840" max="3842" width="12.2818181818182" style="145" customWidth="1"/>
    <col min="3843" max="3843" width="13.7090909090909" style="145" customWidth="1"/>
    <col min="3844" max="3844" width="12.2818181818182" style="145" customWidth="1"/>
    <col min="3845" max="3845" width="14.7090909090909" style="145" customWidth="1"/>
    <col min="3846" max="3846" width="8.28181818181818" style="145" customWidth="1"/>
    <col min="3847" max="3847" width="5.57272727272727" style="145" customWidth="1"/>
    <col min="3848" max="4089" width="8.70909090909091" style="145"/>
    <col min="4090" max="4090" width="21.1363636363636" style="145" customWidth="1"/>
    <col min="4091" max="4091" width="10.8545454545455" style="145" customWidth="1"/>
    <col min="4092" max="4092" width="9.70909090909091" style="145" customWidth="1"/>
    <col min="4093" max="4093" width="11.7090909090909" style="145" customWidth="1"/>
    <col min="4094" max="4094" width="10" style="145" customWidth="1"/>
    <col min="4095" max="4095" width="12.5727272727273" style="145" customWidth="1"/>
    <col min="4096" max="4098" width="12.2818181818182" style="145" customWidth="1"/>
    <col min="4099" max="4099" width="13.7090909090909" style="145" customWidth="1"/>
    <col min="4100" max="4100" width="12.2818181818182" style="145" customWidth="1"/>
    <col min="4101" max="4101" width="14.7090909090909" style="145" customWidth="1"/>
    <col min="4102" max="4102" width="8.28181818181818" style="145" customWidth="1"/>
    <col min="4103" max="4103" width="5.57272727272727" style="145" customWidth="1"/>
    <col min="4104" max="4345" width="8.70909090909091" style="145"/>
    <col min="4346" max="4346" width="21.1363636363636" style="145" customWidth="1"/>
    <col min="4347" max="4347" width="10.8545454545455" style="145" customWidth="1"/>
    <col min="4348" max="4348" width="9.70909090909091" style="145" customWidth="1"/>
    <col min="4349" max="4349" width="11.7090909090909" style="145" customWidth="1"/>
    <col min="4350" max="4350" width="10" style="145" customWidth="1"/>
    <col min="4351" max="4351" width="12.5727272727273" style="145" customWidth="1"/>
    <col min="4352" max="4354" width="12.2818181818182" style="145" customWidth="1"/>
    <col min="4355" max="4355" width="13.7090909090909" style="145" customWidth="1"/>
    <col min="4356" max="4356" width="12.2818181818182" style="145" customWidth="1"/>
    <col min="4357" max="4357" width="14.7090909090909" style="145" customWidth="1"/>
    <col min="4358" max="4358" width="8.28181818181818" style="145" customWidth="1"/>
    <col min="4359" max="4359" width="5.57272727272727" style="145" customWidth="1"/>
    <col min="4360" max="4601" width="8.70909090909091" style="145"/>
    <col min="4602" max="4602" width="21.1363636363636" style="145" customWidth="1"/>
    <col min="4603" max="4603" width="10.8545454545455" style="145" customWidth="1"/>
    <col min="4604" max="4604" width="9.70909090909091" style="145" customWidth="1"/>
    <col min="4605" max="4605" width="11.7090909090909" style="145" customWidth="1"/>
    <col min="4606" max="4606" width="10" style="145" customWidth="1"/>
    <col min="4607" max="4607" width="12.5727272727273" style="145" customWidth="1"/>
    <col min="4608" max="4610" width="12.2818181818182" style="145" customWidth="1"/>
    <col min="4611" max="4611" width="13.7090909090909" style="145" customWidth="1"/>
    <col min="4612" max="4612" width="12.2818181818182" style="145" customWidth="1"/>
    <col min="4613" max="4613" width="14.7090909090909" style="145" customWidth="1"/>
    <col min="4614" max="4614" width="8.28181818181818" style="145" customWidth="1"/>
    <col min="4615" max="4615" width="5.57272727272727" style="145" customWidth="1"/>
    <col min="4616" max="4857" width="8.70909090909091" style="145"/>
    <col min="4858" max="4858" width="21.1363636363636" style="145" customWidth="1"/>
    <col min="4859" max="4859" width="10.8545454545455" style="145" customWidth="1"/>
    <col min="4860" max="4860" width="9.70909090909091" style="145" customWidth="1"/>
    <col min="4861" max="4861" width="11.7090909090909" style="145" customWidth="1"/>
    <col min="4862" max="4862" width="10" style="145" customWidth="1"/>
    <col min="4863" max="4863" width="12.5727272727273" style="145" customWidth="1"/>
    <col min="4864" max="4866" width="12.2818181818182" style="145" customWidth="1"/>
    <col min="4867" max="4867" width="13.7090909090909" style="145" customWidth="1"/>
    <col min="4868" max="4868" width="12.2818181818182" style="145" customWidth="1"/>
    <col min="4869" max="4869" width="14.7090909090909" style="145" customWidth="1"/>
    <col min="4870" max="4870" width="8.28181818181818" style="145" customWidth="1"/>
    <col min="4871" max="4871" width="5.57272727272727" style="145" customWidth="1"/>
    <col min="4872" max="5113" width="8.70909090909091" style="145"/>
    <col min="5114" max="5114" width="21.1363636363636" style="145" customWidth="1"/>
    <col min="5115" max="5115" width="10.8545454545455" style="145" customWidth="1"/>
    <col min="5116" max="5116" width="9.70909090909091" style="145" customWidth="1"/>
    <col min="5117" max="5117" width="11.7090909090909" style="145" customWidth="1"/>
    <col min="5118" max="5118" width="10" style="145" customWidth="1"/>
    <col min="5119" max="5119" width="12.5727272727273" style="145" customWidth="1"/>
    <col min="5120" max="5122" width="12.2818181818182" style="145" customWidth="1"/>
    <col min="5123" max="5123" width="13.7090909090909" style="145" customWidth="1"/>
    <col min="5124" max="5124" width="12.2818181818182" style="145" customWidth="1"/>
    <col min="5125" max="5125" width="14.7090909090909" style="145" customWidth="1"/>
    <col min="5126" max="5126" width="8.28181818181818" style="145" customWidth="1"/>
    <col min="5127" max="5127" width="5.57272727272727" style="145" customWidth="1"/>
    <col min="5128" max="5369" width="8.70909090909091" style="145"/>
    <col min="5370" max="5370" width="21.1363636363636" style="145" customWidth="1"/>
    <col min="5371" max="5371" width="10.8545454545455" style="145" customWidth="1"/>
    <col min="5372" max="5372" width="9.70909090909091" style="145" customWidth="1"/>
    <col min="5373" max="5373" width="11.7090909090909" style="145" customWidth="1"/>
    <col min="5374" max="5374" width="10" style="145" customWidth="1"/>
    <col min="5375" max="5375" width="12.5727272727273" style="145" customWidth="1"/>
    <col min="5376" max="5378" width="12.2818181818182" style="145" customWidth="1"/>
    <col min="5379" max="5379" width="13.7090909090909" style="145" customWidth="1"/>
    <col min="5380" max="5380" width="12.2818181818182" style="145" customWidth="1"/>
    <col min="5381" max="5381" width="14.7090909090909" style="145" customWidth="1"/>
    <col min="5382" max="5382" width="8.28181818181818" style="145" customWidth="1"/>
    <col min="5383" max="5383" width="5.57272727272727" style="145" customWidth="1"/>
    <col min="5384" max="5625" width="8.70909090909091" style="145"/>
    <col min="5626" max="5626" width="21.1363636363636" style="145" customWidth="1"/>
    <col min="5627" max="5627" width="10.8545454545455" style="145" customWidth="1"/>
    <col min="5628" max="5628" width="9.70909090909091" style="145" customWidth="1"/>
    <col min="5629" max="5629" width="11.7090909090909" style="145" customWidth="1"/>
    <col min="5630" max="5630" width="10" style="145" customWidth="1"/>
    <col min="5631" max="5631" width="12.5727272727273" style="145" customWidth="1"/>
    <col min="5632" max="5634" width="12.2818181818182" style="145" customWidth="1"/>
    <col min="5635" max="5635" width="13.7090909090909" style="145" customWidth="1"/>
    <col min="5636" max="5636" width="12.2818181818182" style="145" customWidth="1"/>
    <col min="5637" max="5637" width="14.7090909090909" style="145" customWidth="1"/>
    <col min="5638" max="5638" width="8.28181818181818" style="145" customWidth="1"/>
    <col min="5639" max="5639" width="5.57272727272727" style="145" customWidth="1"/>
    <col min="5640" max="5881" width="8.70909090909091" style="145"/>
    <col min="5882" max="5882" width="21.1363636363636" style="145" customWidth="1"/>
    <col min="5883" max="5883" width="10.8545454545455" style="145" customWidth="1"/>
    <col min="5884" max="5884" width="9.70909090909091" style="145" customWidth="1"/>
    <col min="5885" max="5885" width="11.7090909090909" style="145" customWidth="1"/>
    <col min="5886" max="5886" width="10" style="145" customWidth="1"/>
    <col min="5887" max="5887" width="12.5727272727273" style="145" customWidth="1"/>
    <col min="5888" max="5890" width="12.2818181818182" style="145" customWidth="1"/>
    <col min="5891" max="5891" width="13.7090909090909" style="145" customWidth="1"/>
    <col min="5892" max="5892" width="12.2818181818182" style="145" customWidth="1"/>
    <col min="5893" max="5893" width="14.7090909090909" style="145" customWidth="1"/>
    <col min="5894" max="5894" width="8.28181818181818" style="145" customWidth="1"/>
    <col min="5895" max="5895" width="5.57272727272727" style="145" customWidth="1"/>
    <col min="5896" max="6137" width="8.70909090909091" style="145"/>
    <col min="6138" max="6138" width="21.1363636363636" style="145" customWidth="1"/>
    <col min="6139" max="6139" width="10.8545454545455" style="145" customWidth="1"/>
    <col min="6140" max="6140" width="9.70909090909091" style="145" customWidth="1"/>
    <col min="6141" max="6141" width="11.7090909090909" style="145" customWidth="1"/>
    <col min="6142" max="6142" width="10" style="145" customWidth="1"/>
    <col min="6143" max="6143" width="12.5727272727273" style="145" customWidth="1"/>
    <col min="6144" max="6146" width="12.2818181818182" style="145" customWidth="1"/>
    <col min="6147" max="6147" width="13.7090909090909" style="145" customWidth="1"/>
    <col min="6148" max="6148" width="12.2818181818182" style="145" customWidth="1"/>
    <col min="6149" max="6149" width="14.7090909090909" style="145" customWidth="1"/>
    <col min="6150" max="6150" width="8.28181818181818" style="145" customWidth="1"/>
    <col min="6151" max="6151" width="5.57272727272727" style="145" customWidth="1"/>
    <col min="6152" max="6393" width="8.70909090909091" style="145"/>
    <col min="6394" max="6394" width="21.1363636363636" style="145" customWidth="1"/>
    <col min="6395" max="6395" width="10.8545454545455" style="145" customWidth="1"/>
    <col min="6396" max="6396" width="9.70909090909091" style="145" customWidth="1"/>
    <col min="6397" max="6397" width="11.7090909090909" style="145" customWidth="1"/>
    <col min="6398" max="6398" width="10" style="145" customWidth="1"/>
    <col min="6399" max="6399" width="12.5727272727273" style="145" customWidth="1"/>
    <col min="6400" max="6402" width="12.2818181818182" style="145" customWidth="1"/>
    <col min="6403" max="6403" width="13.7090909090909" style="145" customWidth="1"/>
    <col min="6404" max="6404" width="12.2818181818182" style="145" customWidth="1"/>
    <col min="6405" max="6405" width="14.7090909090909" style="145" customWidth="1"/>
    <col min="6406" max="6406" width="8.28181818181818" style="145" customWidth="1"/>
    <col min="6407" max="6407" width="5.57272727272727" style="145" customWidth="1"/>
    <col min="6408" max="6649" width="8.70909090909091" style="145"/>
    <col min="6650" max="6650" width="21.1363636363636" style="145" customWidth="1"/>
    <col min="6651" max="6651" width="10.8545454545455" style="145" customWidth="1"/>
    <col min="6652" max="6652" width="9.70909090909091" style="145" customWidth="1"/>
    <col min="6653" max="6653" width="11.7090909090909" style="145" customWidth="1"/>
    <col min="6654" max="6654" width="10" style="145" customWidth="1"/>
    <col min="6655" max="6655" width="12.5727272727273" style="145" customWidth="1"/>
    <col min="6656" max="6658" width="12.2818181818182" style="145" customWidth="1"/>
    <col min="6659" max="6659" width="13.7090909090909" style="145" customWidth="1"/>
    <col min="6660" max="6660" width="12.2818181818182" style="145" customWidth="1"/>
    <col min="6661" max="6661" width="14.7090909090909" style="145" customWidth="1"/>
    <col min="6662" max="6662" width="8.28181818181818" style="145" customWidth="1"/>
    <col min="6663" max="6663" width="5.57272727272727" style="145" customWidth="1"/>
    <col min="6664" max="6905" width="8.70909090909091" style="145"/>
    <col min="6906" max="6906" width="21.1363636363636" style="145" customWidth="1"/>
    <col min="6907" max="6907" width="10.8545454545455" style="145" customWidth="1"/>
    <col min="6908" max="6908" width="9.70909090909091" style="145" customWidth="1"/>
    <col min="6909" max="6909" width="11.7090909090909" style="145" customWidth="1"/>
    <col min="6910" max="6910" width="10" style="145" customWidth="1"/>
    <col min="6911" max="6911" width="12.5727272727273" style="145" customWidth="1"/>
    <col min="6912" max="6914" width="12.2818181818182" style="145" customWidth="1"/>
    <col min="6915" max="6915" width="13.7090909090909" style="145" customWidth="1"/>
    <col min="6916" max="6916" width="12.2818181818182" style="145" customWidth="1"/>
    <col min="6917" max="6917" width="14.7090909090909" style="145" customWidth="1"/>
    <col min="6918" max="6918" width="8.28181818181818" style="145" customWidth="1"/>
    <col min="6919" max="6919" width="5.57272727272727" style="145" customWidth="1"/>
    <col min="6920" max="7161" width="8.70909090909091" style="145"/>
    <col min="7162" max="7162" width="21.1363636363636" style="145" customWidth="1"/>
    <col min="7163" max="7163" width="10.8545454545455" style="145" customWidth="1"/>
    <col min="7164" max="7164" width="9.70909090909091" style="145" customWidth="1"/>
    <col min="7165" max="7165" width="11.7090909090909" style="145" customWidth="1"/>
    <col min="7166" max="7166" width="10" style="145" customWidth="1"/>
    <col min="7167" max="7167" width="12.5727272727273" style="145" customWidth="1"/>
    <col min="7168" max="7170" width="12.2818181818182" style="145" customWidth="1"/>
    <col min="7171" max="7171" width="13.7090909090909" style="145" customWidth="1"/>
    <col min="7172" max="7172" width="12.2818181818182" style="145" customWidth="1"/>
    <col min="7173" max="7173" width="14.7090909090909" style="145" customWidth="1"/>
    <col min="7174" max="7174" width="8.28181818181818" style="145" customWidth="1"/>
    <col min="7175" max="7175" width="5.57272727272727" style="145" customWidth="1"/>
    <col min="7176" max="7417" width="8.70909090909091" style="145"/>
    <col min="7418" max="7418" width="21.1363636363636" style="145" customWidth="1"/>
    <col min="7419" max="7419" width="10.8545454545455" style="145" customWidth="1"/>
    <col min="7420" max="7420" width="9.70909090909091" style="145" customWidth="1"/>
    <col min="7421" max="7421" width="11.7090909090909" style="145" customWidth="1"/>
    <col min="7422" max="7422" width="10" style="145" customWidth="1"/>
    <col min="7423" max="7423" width="12.5727272727273" style="145" customWidth="1"/>
    <col min="7424" max="7426" width="12.2818181818182" style="145" customWidth="1"/>
    <col min="7427" max="7427" width="13.7090909090909" style="145" customWidth="1"/>
    <col min="7428" max="7428" width="12.2818181818182" style="145" customWidth="1"/>
    <col min="7429" max="7429" width="14.7090909090909" style="145" customWidth="1"/>
    <col min="7430" max="7430" width="8.28181818181818" style="145" customWidth="1"/>
    <col min="7431" max="7431" width="5.57272727272727" style="145" customWidth="1"/>
    <col min="7432" max="7673" width="8.70909090909091" style="145"/>
    <col min="7674" max="7674" width="21.1363636363636" style="145" customWidth="1"/>
    <col min="7675" max="7675" width="10.8545454545455" style="145" customWidth="1"/>
    <col min="7676" max="7676" width="9.70909090909091" style="145" customWidth="1"/>
    <col min="7677" max="7677" width="11.7090909090909" style="145" customWidth="1"/>
    <col min="7678" max="7678" width="10" style="145" customWidth="1"/>
    <col min="7679" max="7679" width="12.5727272727273" style="145" customWidth="1"/>
    <col min="7680" max="7682" width="12.2818181818182" style="145" customWidth="1"/>
    <col min="7683" max="7683" width="13.7090909090909" style="145" customWidth="1"/>
    <col min="7684" max="7684" width="12.2818181818182" style="145" customWidth="1"/>
    <col min="7685" max="7685" width="14.7090909090909" style="145" customWidth="1"/>
    <col min="7686" max="7686" width="8.28181818181818" style="145" customWidth="1"/>
    <col min="7687" max="7687" width="5.57272727272727" style="145" customWidth="1"/>
    <col min="7688" max="7929" width="8.70909090909091" style="145"/>
    <col min="7930" max="7930" width="21.1363636363636" style="145" customWidth="1"/>
    <col min="7931" max="7931" width="10.8545454545455" style="145" customWidth="1"/>
    <col min="7932" max="7932" width="9.70909090909091" style="145" customWidth="1"/>
    <col min="7933" max="7933" width="11.7090909090909" style="145" customWidth="1"/>
    <col min="7934" max="7934" width="10" style="145" customWidth="1"/>
    <col min="7935" max="7935" width="12.5727272727273" style="145" customWidth="1"/>
    <col min="7936" max="7938" width="12.2818181818182" style="145" customWidth="1"/>
    <col min="7939" max="7939" width="13.7090909090909" style="145" customWidth="1"/>
    <col min="7940" max="7940" width="12.2818181818182" style="145" customWidth="1"/>
    <col min="7941" max="7941" width="14.7090909090909" style="145" customWidth="1"/>
    <col min="7942" max="7942" width="8.28181818181818" style="145" customWidth="1"/>
    <col min="7943" max="7943" width="5.57272727272727" style="145" customWidth="1"/>
    <col min="7944" max="8185" width="8.70909090909091" style="145"/>
    <col min="8186" max="8186" width="21.1363636363636" style="145" customWidth="1"/>
    <col min="8187" max="8187" width="10.8545454545455" style="145" customWidth="1"/>
    <col min="8188" max="8188" width="9.70909090909091" style="145" customWidth="1"/>
    <col min="8189" max="8189" width="11.7090909090909" style="145" customWidth="1"/>
    <col min="8190" max="8190" width="10" style="145" customWidth="1"/>
    <col min="8191" max="8191" width="12.5727272727273" style="145" customWidth="1"/>
    <col min="8192" max="8194" width="12.2818181818182" style="145" customWidth="1"/>
    <col min="8195" max="8195" width="13.7090909090909" style="145" customWidth="1"/>
    <col min="8196" max="8196" width="12.2818181818182" style="145" customWidth="1"/>
    <col min="8197" max="8197" width="14.7090909090909" style="145" customWidth="1"/>
    <col min="8198" max="8198" width="8.28181818181818" style="145" customWidth="1"/>
    <col min="8199" max="8199" width="5.57272727272727" style="145" customWidth="1"/>
    <col min="8200" max="8441" width="8.70909090909091" style="145"/>
    <col min="8442" max="8442" width="21.1363636363636" style="145" customWidth="1"/>
    <col min="8443" max="8443" width="10.8545454545455" style="145" customWidth="1"/>
    <col min="8444" max="8444" width="9.70909090909091" style="145" customWidth="1"/>
    <col min="8445" max="8445" width="11.7090909090909" style="145" customWidth="1"/>
    <col min="8446" max="8446" width="10" style="145" customWidth="1"/>
    <col min="8447" max="8447" width="12.5727272727273" style="145" customWidth="1"/>
    <col min="8448" max="8450" width="12.2818181818182" style="145" customWidth="1"/>
    <col min="8451" max="8451" width="13.7090909090909" style="145" customWidth="1"/>
    <col min="8452" max="8452" width="12.2818181818182" style="145" customWidth="1"/>
    <col min="8453" max="8453" width="14.7090909090909" style="145" customWidth="1"/>
    <col min="8454" max="8454" width="8.28181818181818" style="145" customWidth="1"/>
    <col min="8455" max="8455" width="5.57272727272727" style="145" customWidth="1"/>
    <col min="8456" max="8697" width="8.70909090909091" style="145"/>
    <col min="8698" max="8698" width="21.1363636363636" style="145" customWidth="1"/>
    <col min="8699" max="8699" width="10.8545454545455" style="145" customWidth="1"/>
    <col min="8700" max="8700" width="9.70909090909091" style="145" customWidth="1"/>
    <col min="8701" max="8701" width="11.7090909090909" style="145" customWidth="1"/>
    <col min="8702" max="8702" width="10" style="145" customWidth="1"/>
    <col min="8703" max="8703" width="12.5727272727273" style="145" customWidth="1"/>
    <col min="8704" max="8706" width="12.2818181818182" style="145" customWidth="1"/>
    <col min="8707" max="8707" width="13.7090909090909" style="145" customWidth="1"/>
    <col min="8708" max="8708" width="12.2818181818182" style="145" customWidth="1"/>
    <col min="8709" max="8709" width="14.7090909090909" style="145" customWidth="1"/>
    <col min="8710" max="8710" width="8.28181818181818" style="145" customWidth="1"/>
    <col min="8711" max="8711" width="5.57272727272727" style="145" customWidth="1"/>
    <col min="8712" max="8953" width="8.70909090909091" style="145"/>
    <col min="8954" max="8954" width="21.1363636363636" style="145" customWidth="1"/>
    <col min="8955" max="8955" width="10.8545454545455" style="145" customWidth="1"/>
    <col min="8956" max="8956" width="9.70909090909091" style="145" customWidth="1"/>
    <col min="8957" max="8957" width="11.7090909090909" style="145" customWidth="1"/>
    <col min="8958" max="8958" width="10" style="145" customWidth="1"/>
    <col min="8959" max="8959" width="12.5727272727273" style="145" customWidth="1"/>
    <col min="8960" max="8962" width="12.2818181818182" style="145" customWidth="1"/>
    <col min="8963" max="8963" width="13.7090909090909" style="145" customWidth="1"/>
    <col min="8964" max="8964" width="12.2818181818182" style="145" customWidth="1"/>
    <col min="8965" max="8965" width="14.7090909090909" style="145" customWidth="1"/>
    <col min="8966" max="8966" width="8.28181818181818" style="145" customWidth="1"/>
    <col min="8967" max="8967" width="5.57272727272727" style="145" customWidth="1"/>
    <col min="8968" max="9209" width="8.70909090909091" style="145"/>
    <col min="9210" max="9210" width="21.1363636363636" style="145" customWidth="1"/>
    <col min="9211" max="9211" width="10.8545454545455" style="145" customWidth="1"/>
    <col min="9212" max="9212" width="9.70909090909091" style="145" customWidth="1"/>
    <col min="9213" max="9213" width="11.7090909090909" style="145" customWidth="1"/>
    <col min="9214" max="9214" width="10" style="145" customWidth="1"/>
    <col min="9215" max="9215" width="12.5727272727273" style="145" customWidth="1"/>
    <col min="9216" max="9218" width="12.2818181818182" style="145" customWidth="1"/>
    <col min="9219" max="9219" width="13.7090909090909" style="145" customWidth="1"/>
    <col min="9220" max="9220" width="12.2818181818182" style="145" customWidth="1"/>
    <col min="9221" max="9221" width="14.7090909090909" style="145" customWidth="1"/>
    <col min="9222" max="9222" width="8.28181818181818" style="145" customWidth="1"/>
    <col min="9223" max="9223" width="5.57272727272727" style="145" customWidth="1"/>
    <col min="9224" max="9465" width="8.70909090909091" style="145"/>
    <col min="9466" max="9466" width="21.1363636363636" style="145" customWidth="1"/>
    <col min="9467" max="9467" width="10.8545454545455" style="145" customWidth="1"/>
    <col min="9468" max="9468" width="9.70909090909091" style="145" customWidth="1"/>
    <col min="9469" max="9469" width="11.7090909090909" style="145" customWidth="1"/>
    <col min="9470" max="9470" width="10" style="145" customWidth="1"/>
    <col min="9471" max="9471" width="12.5727272727273" style="145" customWidth="1"/>
    <col min="9472" max="9474" width="12.2818181818182" style="145" customWidth="1"/>
    <col min="9475" max="9475" width="13.7090909090909" style="145" customWidth="1"/>
    <col min="9476" max="9476" width="12.2818181818182" style="145" customWidth="1"/>
    <col min="9477" max="9477" width="14.7090909090909" style="145" customWidth="1"/>
    <col min="9478" max="9478" width="8.28181818181818" style="145" customWidth="1"/>
    <col min="9479" max="9479" width="5.57272727272727" style="145" customWidth="1"/>
    <col min="9480" max="9721" width="8.70909090909091" style="145"/>
    <col min="9722" max="9722" width="21.1363636363636" style="145" customWidth="1"/>
    <col min="9723" max="9723" width="10.8545454545455" style="145" customWidth="1"/>
    <col min="9724" max="9724" width="9.70909090909091" style="145" customWidth="1"/>
    <col min="9725" max="9725" width="11.7090909090909" style="145" customWidth="1"/>
    <col min="9726" max="9726" width="10" style="145" customWidth="1"/>
    <col min="9727" max="9727" width="12.5727272727273" style="145" customWidth="1"/>
    <col min="9728" max="9730" width="12.2818181818182" style="145" customWidth="1"/>
    <col min="9731" max="9731" width="13.7090909090909" style="145" customWidth="1"/>
    <col min="9732" max="9732" width="12.2818181818182" style="145" customWidth="1"/>
    <col min="9733" max="9733" width="14.7090909090909" style="145" customWidth="1"/>
    <col min="9734" max="9734" width="8.28181818181818" style="145" customWidth="1"/>
    <col min="9735" max="9735" width="5.57272727272727" style="145" customWidth="1"/>
    <col min="9736" max="9977" width="8.70909090909091" style="145"/>
    <col min="9978" max="9978" width="21.1363636363636" style="145" customWidth="1"/>
    <col min="9979" max="9979" width="10.8545454545455" style="145" customWidth="1"/>
    <col min="9980" max="9980" width="9.70909090909091" style="145" customWidth="1"/>
    <col min="9981" max="9981" width="11.7090909090909" style="145" customWidth="1"/>
    <col min="9982" max="9982" width="10" style="145" customWidth="1"/>
    <col min="9983" max="9983" width="12.5727272727273" style="145" customWidth="1"/>
    <col min="9984" max="9986" width="12.2818181818182" style="145" customWidth="1"/>
    <col min="9987" max="9987" width="13.7090909090909" style="145" customWidth="1"/>
    <col min="9988" max="9988" width="12.2818181818182" style="145" customWidth="1"/>
    <col min="9989" max="9989" width="14.7090909090909" style="145" customWidth="1"/>
    <col min="9990" max="9990" width="8.28181818181818" style="145" customWidth="1"/>
    <col min="9991" max="9991" width="5.57272727272727" style="145" customWidth="1"/>
    <col min="9992" max="10233" width="8.70909090909091" style="145"/>
    <col min="10234" max="10234" width="21.1363636363636" style="145" customWidth="1"/>
    <col min="10235" max="10235" width="10.8545454545455" style="145" customWidth="1"/>
    <col min="10236" max="10236" width="9.70909090909091" style="145" customWidth="1"/>
    <col min="10237" max="10237" width="11.7090909090909" style="145" customWidth="1"/>
    <col min="10238" max="10238" width="10" style="145" customWidth="1"/>
    <col min="10239" max="10239" width="12.5727272727273" style="145" customWidth="1"/>
    <col min="10240" max="10242" width="12.2818181818182" style="145" customWidth="1"/>
    <col min="10243" max="10243" width="13.7090909090909" style="145" customWidth="1"/>
    <col min="10244" max="10244" width="12.2818181818182" style="145" customWidth="1"/>
    <col min="10245" max="10245" width="14.7090909090909" style="145" customWidth="1"/>
    <col min="10246" max="10246" width="8.28181818181818" style="145" customWidth="1"/>
    <col min="10247" max="10247" width="5.57272727272727" style="145" customWidth="1"/>
    <col min="10248" max="10489" width="8.70909090909091" style="145"/>
    <col min="10490" max="10490" width="21.1363636363636" style="145" customWidth="1"/>
    <col min="10491" max="10491" width="10.8545454545455" style="145" customWidth="1"/>
    <col min="10492" max="10492" width="9.70909090909091" style="145" customWidth="1"/>
    <col min="10493" max="10493" width="11.7090909090909" style="145" customWidth="1"/>
    <col min="10494" max="10494" width="10" style="145" customWidth="1"/>
    <col min="10495" max="10495" width="12.5727272727273" style="145" customWidth="1"/>
    <col min="10496" max="10498" width="12.2818181818182" style="145" customWidth="1"/>
    <col min="10499" max="10499" width="13.7090909090909" style="145" customWidth="1"/>
    <col min="10500" max="10500" width="12.2818181818182" style="145" customWidth="1"/>
    <col min="10501" max="10501" width="14.7090909090909" style="145" customWidth="1"/>
    <col min="10502" max="10502" width="8.28181818181818" style="145" customWidth="1"/>
    <col min="10503" max="10503" width="5.57272727272727" style="145" customWidth="1"/>
    <col min="10504" max="10745" width="8.70909090909091" style="145"/>
    <col min="10746" max="10746" width="21.1363636363636" style="145" customWidth="1"/>
    <col min="10747" max="10747" width="10.8545454545455" style="145" customWidth="1"/>
    <col min="10748" max="10748" width="9.70909090909091" style="145" customWidth="1"/>
    <col min="10749" max="10749" width="11.7090909090909" style="145" customWidth="1"/>
    <col min="10750" max="10750" width="10" style="145" customWidth="1"/>
    <col min="10751" max="10751" width="12.5727272727273" style="145" customWidth="1"/>
    <col min="10752" max="10754" width="12.2818181818182" style="145" customWidth="1"/>
    <col min="10755" max="10755" width="13.7090909090909" style="145" customWidth="1"/>
    <col min="10756" max="10756" width="12.2818181818182" style="145" customWidth="1"/>
    <col min="10757" max="10757" width="14.7090909090909" style="145" customWidth="1"/>
    <col min="10758" max="10758" width="8.28181818181818" style="145" customWidth="1"/>
    <col min="10759" max="10759" width="5.57272727272727" style="145" customWidth="1"/>
    <col min="10760" max="11001" width="8.70909090909091" style="145"/>
    <col min="11002" max="11002" width="21.1363636363636" style="145" customWidth="1"/>
    <col min="11003" max="11003" width="10.8545454545455" style="145" customWidth="1"/>
    <col min="11004" max="11004" width="9.70909090909091" style="145" customWidth="1"/>
    <col min="11005" max="11005" width="11.7090909090909" style="145" customWidth="1"/>
    <col min="11006" max="11006" width="10" style="145" customWidth="1"/>
    <col min="11007" max="11007" width="12.5727272727273" style="145" customWidth="1"/>
    <col min="11008" max="11010" width="12.2818181818182" style="145" customWidth="1"/>
    <col min="11011" max="11011" width="13.7090909090909" style="145" customWidth="1"/>
    <col min="11012" max="11012" width="12.2818181818182" style="145" customWidth="1"/>
    <col min="11013" max="11013" width="14.7090909090909" style="145" customWidth="1"/>
    <col min="11014" max="11014" width="8.28181818181818" style="145" customWidth="1"/>
    <col min="11015" max="11015" width="5.57272727272727" style="145" customWidth="1"/>
    <col min="11016" max="11257" width="8.70909090909091" style="145"/>
    <col min="11258" max="11258" width="21.1363636363636" style="145" customWidth="1"/>
    <col min="11259" max="11259" width="10.8545454545455" style="145" customWidth="1"/>
    <col min="11260" max="11260" width="9.70909090909091" style="145" customWidth="1"/>
    <col min="11261" max="11261" width="11.7090909090909" style="145" customWidth="1"/>
    <col min="11262" max="11262" width="10" style="145" customWidth="1"/>
    <col min="11263" max="11263" width="12.5727272727273" style="145" customWidth="1"/>
    <col min="11264" max="11266" width="12.2818181818182" style="145" customWidth="1"/>
    <col min="11267" max="11267" width="13.7090909090909" style="145" customWidth="1"/>
    <col min="11268" max="11268" width="12.2818181818182" style="145" customWidth="1"/>
    <col min="11269" max="11269" width="14.7090909090909" style="145" customWidth="1"/>
    <col min="11270" max="11270" width="8.28181818181818" style="145" customWidth="1"/>
    <col min="11271" max="11271" width="5.57272727272727" style="145" customWidth="1"/>
    <col min="11272" max="11513" width="8.70909090909091" style="145"/>
    <col min="11514" max="11514" width="21.1363636363636" style="145" customWidth="1"/>
    <col min="11515" max="11515" width="10.8545454545455" style="145" customWidth="1"/>
    <col min="11516" max="11516" width="9.70909090909091" style="145" customWidth="1"/>
    <col min="11517" max="11517" width="11.7090909090909" style="145" customWidth="1"/>
    <col min="11518" max="11518" width="10" style="145" customWidth="1"/>
    <col min="11519" max="11519" width="12.5727272727273" style="145" customWidth="1"/>
    <col min="11520" max="11522" width="12.2818181818182" style="145" customWidth="1"/>
    <col min="11523" max="11523" width="13.7090909090909" style="145" customWidth="1"/>
    <col min="11524" max="11524" width="12.2818181818182" style="145" customWidth="1"/>
    <col min="11525" max="11525" width="14.7090909090909" style="145" customWidth="1"/>
    <col min="11526" max="11526" width="8.28181818181818" style="145" customWidth="1"/>
    <col min="11527" max="11527" width="5.57272727272727" style="145" customWidth="1"/>
    <col min="11528" max="11769" width="8.70909090909091" style="145"/>
    <col min="11770" max="11770" width="21.1363636363636" style="145" customWidth="1"/>
    <col min="11771" max="11771" width="10.8545454545455" style="145" customWidth="1"/>
    <col min="11772" max="11772" width="9.70909090909091" style="145" customWidth="1"/>
    <col min="11773" max="11773" width="11.7090909090909" style="145" customWidth="1"/>
    <col min="11774" max="11774" width="10" style="145" customWidth="1"/>
    <col min="11775" max="11775" width="12.5727272727273" style="145" customWidth="1"/>
    <col min="11776" max="11778" width="12.2818181818182" style="145" customWidth="1"/>
    <col min="11779" max="11779" width="13.7090909090909" style="145" customWidth="1"/>
    <col min="11780" max="11780" width="12.2818181818182" style="145" customWidth="1"/>
    <col min="11781" max="11781" width="14.7090909090909" style="145" customWidth="1"/>
    <col min="11782" max="11782" width="8.28181818181818" style="145" customWidth="1"/>
    <col min="11783" max="11783" width="5.57272727272727" style="145" customWidth="1"/>
    <col min="11784" max="12025" width="8.70909090909091" style="145"/>
    <col min="12026" max="12026" width="21.1363636363636" style="145" customWidth="1"/>
    <col min="12027" max="12027" width="10.8545454545455" style="145" customWidth="1"/>
    <col min="12028" max="12028" width="9.70909090909091" style="145" customWidth="1"/>
    <col min="12029" max="12029" width="11.7090909090909" style="145" customWidth="1"/>
    <col min="12030" max="12030" width="10" style="145" customWidth="1"/>
    <col min="12031" max="12031" width="12.5727272727273" style="145" customWidth="1"/>
    <col min="12032" max="12034" width="12.2818181818182" style="145" customWidth="1"/>
    <col min="12035" max="12035" width="13.7090909090909" style="145" customWidth="1"/>
    <col min="12036" max="12036" width="12.2818181818182" style="145" customWidth="1"/>
    <col min="12037" max="12037" width="14.7090909090909" style="145" customWidth="1"/>
    <col min="12038" max="12038" width="8.28181818181818" style="145" customWidth="1"/>
    <col min="12039" max="12039" width="5.57272727272727" style="145" customWidth="1"/>
    <col min="12040" max="12281" width="8.70909090909091" style="145"/>
    <col min="12282" max="12282" width="21.1363636363636" style="145" customWidth="1"/>
    <col min="12283" max="12283" width="10.8545454545455" style="145" customWidth="1"/>
    <col min="12284" max="12284" width="9.70909090909091" style="145" customWidth="1"/>
    <col min="12285" max="12285" width="11.7090909090909" style="145" customWidth="1"/>
    <col min="12286" max="12286" width="10" style="145" customWidth="1"/>
    <col min="12287" max="12287" width="12.5727272727273" style="145" customWidth="1"/>
    <col min="12288" max="12290" width="12.2818181818182" style="145" customWidth="1"/>
    <col min="12291" max="12291" width="13.7090909090909" style="145" customWidth="1"/>
    <col min="12292" max="12292" width="12.2818181818182" style="145" customWidth="1"/>
    <col min="12293" max="12293" width="14.7090909090909" style="145" customWidth="1"/>
    <col min="12294" max="12294" width="8.28181818181818" style="145" customWidth="1"/>
    <col min="12295" max="12295" width="5.57272727272727" style="145" customWidth="1"/>
    <col min="12296" max="12537" width="8.70909090909091" style="145"/>
    <col min="12538" max="12538" width="21.1363636363636" style="145" customWidth="1"/>
    <col min="12539" max="12539" width="10.8545454545455" style="145" customWidth="1"/>
    <col min="12540" max="12540" width="9.70909090909091" style="145" customWidth="1"/>
    <col min="12541" max="12541" width="11.7090909090909" style="145" customWidth="1"/>
    <col min="12542" max="12542" width="10" style="145" customWidth="1"/>
    <col min="12543" max="12543" width="12.5727272727273" style="145" customWidth="1"/>
    <col min="12544" max="12546" width="12.2818181818182" style="145" customWidth="1"/>
    <col min="12547" max="12547" width="13.7090909090909" style="145" customWidth="1"/>
    <col min="12548" max="12548" width="12.2818181818182" style="145" customWidth="1"/>
    <col min="12549" max="12549" width="14.7090909090909" style="145" customWidth="1"/>
    <col min="12550" max="12550" width="8.28181818181818" style="145" customWidth="1"/>
    <col min="12551" max="12551" width="5.57272727272727" style="145" customWidth="1"/>
    <col min="12552" max="12793" width="8.70909090909091" style="145"/>
    <col min="12794" max="12794" width="21.1363636363636" style="145" customWidth="1"/>
    <col min="12795" max="12795" width="10.8545454545455" style="145" customWidth="1"/>
    <col min="12796" max="12796" width="9.70909090909091" style="145" customWidth="1"/>
    <col min="12797" max="12797" width="11.7090909090909" style="145" customWidth="1"/>
    <col min="12798" max="12798" width="10" style="145" customWidth="1"/>
    <col min="12799" max="12799" width="12.5727272727273" style="145" customWidth="1"/>
    <col min="12800" max="12802" width="12.2818181818182" style="145" customWidth="1"/>
    <col min="12803" max="12803" width="13.7090909090909" style="145" customWidth="1"/>
    <col min="12804" max="12804" width="12.2818181818182" style="145" customWidth="1"/>
    <col min="12805" max="12805" width="14.7090909090909" style="145" customWidth="1"/>
    <col min="12806" max="12806" width="8.28181818181818" style="145" customWidth="1"/>
    <col min="12807" max="12807" width="5.57272727272727" style="145" customWidth="1"/>
    <col min="12808" max="13049" width="8.70909090909091" style="145"/>
    <col min="13050" max="13050" width="21.1363636363636" style="145" customWidth="1"/>
    <col min="13051" max="13051" width="10.8545454545455" style="145" customWidth="1"/>
    <col min="13052" max="13052" width="9.70909090909091" style="145" customWidth="1"/>
    <col min="13053" max="13053" width="11.7090909090909" style="145" customWidth="1"/>
    <col min="13054" max="13054" width="10" style="145" customWidth="1"/>
    <col min="13055" max="13055" width="12.5727272727273" style="145" customWidth="1"/>
    <col min="13056" max="13058" width="12.2818181818182" style="145" customWidth="1"/>
    <col min="13059" max="13059" width="13.7090909090909" style="145" customWidth="1"/>
    <col min="13060" max="13060" width="12.2818181818182" style="145" customWidth="1"/>
    <col min="13061" max="13061" width="14.7090909090909" style="145" customWidth="1"/>
    <col min="13062" max="13062" width="8.28181818181818" style="145" customWidth="1"/>
    <col min="13063" max="13063" width="5.57272727272727" style="145" customWidth="1"/>
    <col min="13064" max="13305" width="8.70909090909091" style="145"/>
    <col min="13306" max="13306" width="21.1363636363636" style="145" customWidth="1"/>
    <col min="13307" max="13307" width="10.8545454545455" style="145" customWidth="1"/>
    <col min="13308" max="13308" width="9.70909090909091" style="145" customWidth="1"/>
    <col min="13309" max="13309" width="11.7090909090909" style="145" customWidth="1"/>
    <col min="13310" max="13310" width="10" style="145" customWidth="1"/>
    <col min="13311" max="13311" width="12.5727272727273" style="145" customWidth="1"/>
    <col min="13312" max="13314" width="12.2818181818182" style="145" customWidth="1"/>
    <col min="13315" max="13315" width="13.7090909090909" style="145" customWidth="1"/>
    <col min="13316" max="13316" width="12.2818181818182" style="145" customWidth="1"/>
    <col min="13317" max="13317" width="14.7090909090909" style="145" customWidth="1"/>
    <col min="13318" max="13318" width="8.28181818181818" style="145" customWidth="1"/>
    <col min="13319" max="13319" width="5.57272727272727" style="145" customWidth="1"/>
    <col min="13320" max="13561" width="8.70909090909091" style="145"/>
    <col min="13562" max="13562" width="21.1363636363636" style="145" customWidth="1"/>
    <col min="13563" max="13563" width="10.8545454545455" style="145" customWidth="1"/>
    <col min="13564" max="13564" width="9.70909090909091" style="145" customWidth="1"/>
    <col min="13565" max="13565" width="11.7090909090909" style="145" customWidth="1"/>
    <col min="13566" max="13566" width="10" style="145" customWidth="1"/>
    <col min="13567" max="13567" width="12.5727272727273" style="145" customWidth="1"/>
    <col min="13568" max="13570" width="12.2818181818182" style="145" customWidth="1"/>
    <col min="13571" max="13571" width="13.7090909090909" style="145" customWidth="1"/>
    <col min="13572" max="13572" width="12.2818181818182" style="145" customWidth="1"/>
    <col min="13573" max="13573" width="14.7090909090909" style="145" customWidth="1"/>
    <col min="13574" max="13574" width="8.28181818181818" style="145" customWidth="1"/>
    <col min="13575" max="13575" width="5.57272727272727" style="145" customWidth="1"/>
    <col min="13576" max="13817" width="8.70909090909091" style="145"/>
    <col min="13818" max="13818" width="21.1363636363636" style="145" customWidth="1"/>
    <col min="13819" max="13819" width="10.8545454545455" style="145" customWidth="1"/>
    <col min="13820" max="13820" width="9.70909090909091" style="145" customWidth="1"/>
    <col min="13821" max="13821" width="11.7090909090909" style="145" customWidth="1"/>
    <col min="13822" max="13822" width="10" style="145" customWidth="1"/>
    <col min="13823" max="13823" width="12.5727272727273" style="145" customWidth="1"/>
    <col min="13824" max="13826" width="12.2818181818182" style="145" customWidth="1"/>
    <col min="13827" max="13827" width="13.7090909090909" style="145" customWidth="1"/>
    <col min="13828" max="13828" width="12.2818181818182" style="145" customWidth="1"/>
    <col min="13829" max="13829" width="14.7090909090909" style="145" customWidth="1"/>
    <col min="13830" max="13830" width="8.28181818181818" style="145" customWidth="1"/>
    <col min="13831" max="13831" width="5.57272727272727" style="145" customWidth="1"/>
    <col min="13832" max="14073" width="8.70909090909091" style="145"/>
    <col min="14074" max="14074" width="21.1363636363636" style="145" customWidth="1"/>
    <col min="14075" max="14075" width="10.8545454545455" style="145" customWidth="1"/>
    <col min="14076" max="14076" width="9.70909090909091" style="145" customWidth="1"/>
    <col min="14077" max="14077" width="11.7090909090909" style="145" customWidth="1"/>
    <col min="14078" max="14078" width="10" style="145" customWidth="1"/>
    <col min="14079" max="14079" width="12.5727272727273" style="145" customWidth="1"/>
    <col min="14080" max="14082" width="12.2818181818182" style="145" customWidth="1"/>
    <col min="14083" max="14083" width="13.7090909090909" style="145" customWidth="1"/>
    <col min="14084" max="14084" width="12.2818181818182" style="145" customWidth="1"/>
    <col min="14085" max="14085" width="14.7090909090909" style="145" customWidth="1"/>
    <col min="14086" max="14086" width="8.28181818181818" style="145" customWidth="1"/>
    <col min="14087" max="14087" width="5.57272727272727" style="145" customWidth="1"/>
    <col min="14088" max="14329" width="8.70909090909091" style="145"/>
    <col min="14330" max="14330" width="21.1363636363636" style="145" customWidth="1"/>
    <col min="14331" max="14331" width="10.8545454545455" style="145" customWidth="1"/>
    <col min="14332" max="14332" width="9.70909090909091" style="145" customWidth="1"/>
    <col min="14333" max="14333" width="11.7090909090909" style="145" customWidth="1"/>
    <col min="14334" max="14334" width="10" style="145" customWidth="1"/>
    <col min="14335" max="14335" width="12.5727272727273" style="145" customWidth="1"/>
    <col min="14336" max="14338" width="12.2818181818182" style="145" customWidth="1"/>
    <col min="14339" max="14339" width="13.7090909090909" style="145" customWidth="1"/>
    <col min="14340" max="14340" width="12.2818181818182" style="145" customWidth="1"/>
    <col min="14341" max="14341" width="14.7090909090909" style="145" customWidth="1"/>
    <col min="14342" max="14342" width="8.28181818181818" style="145" customWidth="1"/>
    <col min="14343" max="14343" width="5.57272727272727" style="145" customWidth="1"/>
    <col min="14344" max="14585" width="8.70909090909091" style="145"/>
    <col min="14586" max="14586" width="21.1363636363636" style="145" customWidth="1"/>
    <col min="14587" max="14587" width="10.8545454545455" style="145" customWidth="1"/>
    <col min="14588" max="14588" width="9.70909090909091" style="145" customWidth="1"/>
    <col min="14589" max="14589" width="11.7090909090909" style="145" customWidth="1"/>
    <col min="14590" max="14590" width="10" style="145" customWidth="1"/>
    <col min="14591" max="14591" width="12.5727272727273" style="145" customWidth="1"/>
    <col min="14592" max="14594" width="12.2818181818182" style="145" customWidth="1"/>
    <col min="14595" max="14595" width="13.7090909090909" style="145" customWidth="1"/>
    <col min="14596" max="14596" width="12.2818181818182" style="145" customWidth="1"/>
    <col min="14597" max="14597" width="14.7090909090909" style="145" customWidth="1"/>
    <col min="14598" max="14598" width="8.28181818181818" style="145" customWidth="1"/>
    <col min="14599" max="14599" width="5.57272727272727" style="145" customWidth="1"/>
    <col min="14600" max="14841" width="8.70909090909091" style="145"/>
    <col min="14842" max="14842" width="21.1363636363636" style="145" customWidth="1"/>
    <col min="14843" max="14843" width="10.8545454545455" style="145" customWidth="1"/>
    <col min="14844" max="14844" width="9.70909090909091" style="145" customWidth="1"/>
    <col min="14845" max="14845" width="11.7090909090909" style="145" customWidth="1"/>
    <col min="14846" max="14846" width="10" style="145" customWidth="1"/>
    <col min="14847" max="14847" width="12.5727272727273" style="145" customWidth="1"/>
    <col min="14848" max="14850" width="12.2818181818182" style="145" customWidth="1"/>
    <col min="14851" max="14851" width="13.7090909090909" style="145" customWidth="1"/>
    <col min="14852" max="14852" width="12.2818181818182" style="145" customWidth="1"/>
    <col min="14853" max="14853" width="14.7090909090909" style="145" customWidth="1"/>
    <col min="14854" max="14854" width="8.28181818181818" style="145" customWidth="1"/>
    <col min="14855" max="14855" width="5.57272727272727" style="145" customWidth="1"/>
    <col min="14856" max="15097" width="8.70909090909091" style="145"/>
    <col min="15098" max="15098" width="21.1363636363636" style="145" customWidth="1"/>
    <col min="15099" max="15099" width="10.8545454545455" style="145" customWidth="1"/>
    <col min="15100" max="15100" width="9.70909090909091" style="145" customWidth="1"/>
    <col min="15101" max="15101" width="11.7090909090909" style="145" customWidth="1"/>
    <col min="15102" max="15102" width="10" style="145" customWidth="1"/>
    <col min="15103" max="15103" width="12.5727272727273" style="145" customWidth="1"/>
    <col min="15104" max="15106" width="12.2818181818182" style="145" customWidth="1"/>
    <col min="15107" max="15107" width="13.7090909090909" style="145" customWidth="1"/>
    <col min="15108" max="15108" width="12.2818181818182" style="145" customWidth="1"/>
    <col min="15109" max="15109" width="14.7090909090909" style="145" customWidth="1"/>
    <col min="15110" max="15110" width="8.28181818181818" style="145" customWidth="1"/>
    <col min="15111" max="15111" width="5.57272727272727" style="145" customWidth="1"/>
    <col min="15112" max="15353" width="8.70909090909091" style="145"/>
    <col min="15354" max="15354" width="21.1363636363636" style="145" customWidth="1"/>
    <col min="15355" max="15355" width="10.8545454545455" style="145" customWidth="1"/>
    <col min="15356" max="15356" width="9.70909090909091" style="145" customWidth="1"/>
    <col min="15357" max="15357" width="11.7090909090909" style="145" customWidth="1"/>
    <col min="15358" max="15358" width="10" style="145" customWidth="1"/>
    <col min="15359" max="15359" width="12.5727272727273" style="145" customWidth="1"/>
    <col min="15360" max="15362" width="12.2818181818182" style="145" customWidth="1"/>
    <col min="15363" max="15363" width="13.7090909090909" style="145" customWidth="1"/>
    <col min="15364" max="15364" width="12.2818181818182" style="145" customWidth="1"/>
    <col min="15365" max="15365" width="14.7090909090909" style="145" customWidth="1"/>
    <col min="15366" max="15366" width="8.28181818181818" style="145" customWidth="1"/>
    <col min="15367" max="15367" width="5.57272727272727" style="145" customWidth="1"/>
    <col min="15368" max="15609" width="8.70909090909091" style="145"/>
    <col min="15610" max="15610" width="21.1363636363636" style="145" customWidth="1"/>
    <col min="15611" max="15611" width="10.8545454545455" style="145" customWidth="1"/>
    <col min="15612" max="15612" width="9.70909090909091" style="145" customWidth="1"/>
    <col min="15613" max="15613" width="11.7090909090909" style="145" customWidth="1"/>
    <col min="15614" max="15614" width="10" style="145" customWidth="1"/>
    <col min="15615" max="15615" width="12.5727272727273" style="145" customWidth="1"/>
    <col min="15616" max="15618" width="12.2818181818182" style="145" customWidth="1"/>
    <col min="15619" max="15619" width="13.7090909090909" style="145" customWidth="1"/>
    <col min="15620" max="15620" width="12.2818181818182" style="145" customWidth="1"/>
    <col min="15621" max="15621" width="14.7090909090909" style="145" customWidth="1"/>
    <col min="15622" max="15622" width="8.28181818181818" style="145" customWidth="1"/>
    <col min="15623" max="15623" width="5.57272727272727" style="145" customWidth="1"/>
    <col min="15624" max="15865" width="8.70909090909091" style="145"/>
    <col min="15866" max="15866" width="21.1363636363636" style="145" customWidth="1"/>
    <col min="15867" max="15867" width="10.8545454545455" style="145" customWidth="1"/>
    <col min="15868" max="15868" width="9.70909090909091" style="145" customWidth="1"/>
    <col min="15869" max="15869" width="11.7090909090909" style="145" customWidth="1"/>
    <col min="15870" max="15870" width="10" style="145" customWidth="1"/>
    <col min="15871" max="15871" width="12.5727272727273" style="145" customWidth="1"/>
    <col min="15872" max="15874" width="12.2818181818182" style="145" customWidth="1"/>
    <col min="15875" max="15875" width="13.7090909090909" style="145" customWidth="1"/>
    <col min="15876" max="15876" width="12.2818181818182" style="145" customWidth="1"/>
    <col min="15877" max="15877" width="14.7090909090909" style="145" customWidth="1"/>
    <col min="15878" max="15878" width="8.28181818181818" style="145" customWidth="1"/>
    <col min="15879" max="15879" width="5.57272727272727" style="145" customWidth="1"/>
    <col min="15880" max="16121" width="8.70909090909091" style="145"/>
    <col min="16122" max="16122" width="21.1363636363636" style="145" customWidth="1"/>
    <col min="16123" max="16123" width="10.8545454545455" style="145" customWidth="1"/>
    <col min="16124" max="16124" width="9.70909090909091" style="145" customWidth="1"/>
    <col min="16125" max="16125" width="11.7090909090909" style="145" customWidth="1"/>
    <col min="16126" max="16126" width="10" style="145" customWidth="1"/>
    <col min="16127" max="16127" width="12.5727272727273" style="145" customWidth="1"/>
    <col min="16128" max="16130" width="12.2818181818182" style="145" customWidth="1"/>
    <col min="16131" max="16131" width="13.7090909090909" style="145" customWidth="1"/>
    <col min="16132" max="16132" width="12.2818181818182" style="145" customWidth="1"/>
    <col min="16133" max="16133" width="14.7090909090909" style="145" customWidth="1"/>
    <col min="16134" max="16134" width="8.28181818181818" style="145" customWidth="1"/>
    <col min="16135" max="16135" width="5.57272727272727" style="145" customWidth="1"/>
    <col min="16136" max="16384" width="8.70909090909091" style="145"/>
  </cols>
  <sheetData>
    <row r="1" ht="14.45" customHeight="1" spans="1:12">
      <c r="A1" s="146"/>
      <c r="K1" s="206" t="s">
        <v>191</v>
      </c>
      <c r="L1" s="206"/>
    </row>
    <row r="2" ht="13.9" customHeight="1" spans="1:12">
      <c r="A2" s="146"/>
      <c r="K2" s="206"/>
      <c r="L2" s="206"/>
    </row>
    <row r="3" ht="15.5" spans="1:40">
      <c r="A3" s="147" t="s">
        <v>192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N3" s="207"/>
      <c r="O3" s="208"/>
      <c r="P3" s="209"/>
      <c r="Q3" s="229"/>
      <c r="R3" s="217"/>
      <c r="S3" s="217"/>
      <c r="T3" s="217"/>
      <c r="U3" s="217"/>
      <c r="V3" s="217"/>
      <c r="W3" s="217"/>
      <c r="X3" s="217"/>
      <c r="Y3" s="217"/>
      <c r="Z3" s="217"/>
      <c r="AA3" s="217"/>
      <c r="AF3" s="217"/>
      <c r="AG3" s="217"/>
      <c r="AH3" s="217"/>
      <c r="AI3" s="217"/>
      <c r="AJ3" s="217"/>
      <c r="AK3" s="217"/>
      <c r="AL3" s="217"/>
      <c r="AM3" s="217"/>
      <c r="AN3" s="217"/>
    </row>
    <row r="4" ht="22.5" spans="1:40">
      <c r="A4" s="148" t="s">
        <v>193</v>
      </c>
      <c r="N4" s="210"/>
      <c r="O4" s="210"/>
      <c r="P4" s="209"/>
      <c r="Q4" s="210"/>
      <c r="R4" s="230"/>
      <c r="S4" s="230"/>
      <c r="T4" s="209"/>
      <c r="U4" s="209"/>
      <c r="V4" s="207"/>
      <c r="W4" s="209"/>
      <c r="X4" s="231"/>
      <c r="Y4" s="240"/>
      <c r="Z4" s="240"/>
      <c r="AA4" s="240"/>
      <c r="AF4" s="234"/>
      <c r="AG4" s="234"/>
      <c r="AH4" s="234"/>
      <c r="AM4" s="210"/>
      <c r="AN4" s="210"/>
    </row>
    <row r="5" ht="14" spans="1:40">
      <c r="A5" s="149" t="s">
        <v>194</v>
      </c>
      <c r="O5" s="145" t="s">
        <v>195</v>
      </c>
      <c r="P5" s="145" t="s">
        <v>196</v>
      </c>
      <c r="T5" s="210"/>
      <c r="U5" s="232" t="s">
        <v>197</v>
      </c>
      <c r="V5" s="232"/>
      <c r="W5" s="232"/>
      <c r="X5" s="232"/>
      <c r="Y5" s="232"/>
      <c r="Z5" s="210"/>
      <c r="AH5" s="210"/>
      <c r="AM5" s="210"/>
      <c r="AN5" s="210"/>
    </row>
    <row r="6" ht="14" spans="1:40">
      <c r="A6" s="150" t="s">
        <v>198</v>
      </c>
      <c r="B6" s="145" t="s">
        <v>2</v>
      </c>
      <c r="C6" s="145" t="s">
        <v>199</v>
      </c>
      <c r="O6" s="145" t="s">
        <v>200</v>
      </c>
      <c r="P6" s="211" t="s">
        <v>201</v>
      </c>
      <c r="T6" s="210"/>
      <c r="U6" s="233" t="s">
        <v>202</v>
      </c>
      <c r="V6" s="233"/>
      <c r="W6" s="233"/>
      <c r="X6" s="233"/>
      <c r="Y6" s="233"/>
      <c r="Z6" s="210"/>
      <c r="AH6" s="210"/>
      <c r="AM6" s="210"/>
      <c r="AN6" s="210"/>
    </row>
    <row r="7" ht="14" spans="1:40">
      <c r="A7" s="150" t="s">
        <v>203</v>
      </c>
      <c r="B7" s="145" t="s">
        <v>2</v>
      </c>
      <c r="C7" s="145" t="s">
        <v>199</v>
      </c>
      <c r="O7" s="145" t="s">
        <v>204</v>
      </c>
      <c r="P7" s="145" t="s">
        <v>174</v>
      </c>
      <c r="Q7" s="210"/>
      <c r="R7" s="210"/>
      <c r="S7" s="210"/>
      <c r="T7" s="234"/>
      <c r="U7" s="235" t="s">
        <v>205</v>
      </c>
      <c r="V7" s="235"/>
      <c r="W7" s="235"/>
      <c r="X7" s="235"/>
      <c r="Y7" s="235"/>
      <c r="Z7" s="235"/>
      <c r="AA7" s="235"/>
      <c r="AB7" s="235"/>
      <c r="AH7" s="234"/>
      <c r="AM7" s="241"/>
      <c r="AN7" s="241"/>
    </row>
    <row r="8" ht="14" spans="1:40">
      <c r="A8" s="146"/>
      <c r="O8" s="145" t="s">
        <v>206</v>
      </c>
      <c r="P8" s="145" t="s">
        <v>207</v>
      </c>
      <c r="Q8" s="210"/>
      <c r="R8" s="210"/>
      <c r="S8" s="210"/>
      <c r="T8" s="234"/>
      <c r="U8" s="236" t="s">
        <v>208</v>
      </c>
      <c r="V8" s="236"/>
      <c r="W8" s="236"/>
      <c r="X8" s="236"/>
      <c r="Y8" s="236"/>
      <c r="Z8" s="236"/>
      <c r="AA8" s="236"/>
      <c r="AB8" s="236"/>
      <c r="AH8" s="234"/>
      <c r="AM8" s="241"/>
      <c r="AN8" s="241"/>
    </row>
    <row r="9" ht="14" spans="1:40">
      <c r="A9" s="151" t="s">
        <v>209</v>
      </c>
      <c r="B9" s="152"/>
      <c r="C9" s="152"/>
      <c r="D9" s="152"/>
      <c r="E9" s="152"/>
      <c r="F9" s="153"/>
      <c r="G9" s="153"/>
      <c r="H9" s="153"/>
      <c r="I9" s="153"/>
      <c r="J9" s="153"/>
      <c r="K9" s="153"/>
      <c r="L9" s="212"/>
      <c r="O9" s="145" t="s">
        <v>210</v>
      </c>
      <c r="P9" s="145" t="s">
        <v>211</v>
      </c>
      <c r="Q9" s="210"/>
      <c r="R9" s="210"/>
      <c r="S9" s="210"/>
      <c r="T9" s="210"/>
      <c r="U9" s="237" t="s">
        <v>212</v>
      </c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H9" s="210"/>
      <c r="AM9" s="241"/>
      <c r="AN9" s="242"/>
    </row>
    <row r="10" ht="14.5" spans="1:40">
      <c r="A10" s="154"/>
      <c r="B10" s="154"/>
      <c r="C10" s="154"/>
      <c r="N10" s="207"/>
      <c r="O10" s="145" t="s">
        <v>213</v>
      </c>
      <c r="P10" s="145" t="s">
        <v>214</v>
      </c>
      <c r="Q10" s="210"/>
      <c r="R10" s="210"/>
      <c r="S10" s="210"/>
      <c r="T10" s="210"/>
      <c r="U10" s="210"/>
      <c r="V10" s="209"/>
      <c r="W10" s="209"/>
      <c r="X10" s="210"/>
      <c r="Y10" s="210"/>
      <c r="Z10" s="210"/>
      <c r="AH10" s="210"/>
      <c r="AM10" s="241"/>
      <c r="AN10" s="242"/>
    </row>
    <row r="11" ht="14.5" spans="1:40">
      <c r="A11" s="154"/>
      <c r="B11" s="154"/>
      <c r="C11" s="154"/>
      <c r="N11" s="207"/>
      <c r="O11" s="210"/>
      <c r="P11" s="209"/>
      <c r="Q11" s="238"/>
      <c r="R11" s="239"/>
      <c r="S11" s="239"/>
      <c r="T11" s="209"/>
      <c r="U11" s="209"/>
      <c r="Z11" s="210"/>
      <c r="AA11" s="210"/>
      <c r="AB11" s="210"/>
      <c r="AC11" s="210"/>
      <c r="AD11" s="210"/>
      <c r="AE11" s="210"/>
      <c r="AF11" s="210"/>
      <c r="AG11" s="210"/>
      <c r="AH11" s="210"/>
      <c r="AM11" s="241"/>
      <c r="AN11" s="242"/>
    </row>
    <row r="12" ht="14.5" spans="1:40">
      <c r="A12" s="155" t="s">
        <v>215</v>
      </c>
      <c r="B12" s="156"/>
      <c r="C12" s="156"/>
      <c r="D12" s="157" t="s">
        <v>216</v>
      </c>
      <c r="E12" s="157"/>
      <c r="F12" s="157"/>
      <c r="G12" s="157"/>
      <c r="H12" s="157"/>
      <c r="I12" s="157"/>
      <c r="J12" s="157"/>
      <c r="K12" s="213"/>
      <c r="N12" s="207"/>
      <c r="O12" s="214"/>
      <c r="P12" s="209"/>
      <c r="Q12" s="238"/>
      <c r="R12" s="239"/>
      <c r="S12" s="239"/>
      <c r="T12" s="209"/>
      <c r="U12" s="209"/>
      <c r="Z12" s="209"/>
      <c r="AA12" s="209"/>
      <c r="AB12" s="209"/>
      <c r="AC12" s="209"/>
      <c r="AD12" s="209"/>
      <c r="AE12" s="209"/>
      <c r="AF12" s="209" t="s">
        <v>217</v>
      </c>
      <c r="AG12" s="209"/>
      <c r="AH12" s="209"/>
      <c r="AI12" s="209"/>
      <c r="AJ12" s="209"/>
      <c r="AK12" s="243"/>
      <c r="AL12" s="210"/>
      <c r="AM12" s="241"/>
      <c r="AN12" s="242"/>
    </row>
    <row r="13" ht="14.5" spans="1:40">
      <c r="A13" s="158" t="s">
        <v>218</v>
      </c>
      <c r="D13" s="159" t="s">
        <v>219</v>
      </c>
      <c r="E13" s="160"/>
      <c r="K13" s="215"/>
      <c r="R13" s="239"/>
      <c r="S13" s="239"/>
      <c r="T13" s="209"/>
      <c r="U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43"/>
      <c r="AL13" s="209"/>
      <c r="AM13" s="242"/>
      <c r="AN13" s="242"/>
    </row>
    <row r="14" ht="14.5" spans="1:40">
      <c r="A14" s="158" t="s">
        <v>220</v>
      </c>
      <c r="D14" s="159" t="s">
        <v>221</v>
      </c>
      <c r="E14" s="160"/>
      <c r="K14" s="215"/>
      <c r="N14" s="209"/>
      <c r="P14" s="216"/>
      <c r="Q14" s="209"/>
      <c r="R14" s="239"/>
      <c r="S14" s="239"/>
      <c r="T14" s="209"/>
      <c r="U14" s="209"/>
      <c r="AF14" s="209"/>
      <c r="AG14" s="209"/>
      <c r="AH14" s="209"/>
      <c r="AI14" s="209"/>
      <c r="AJ14" s="209"/>
      <c r="AK14" s="243"/>
      <c r="AL14" s="209"/>
      <c r="AM14" s="242"/>
      <c r="AN14" s="242"/>
    </row>
    <row r="15" ht="14.5" spans="1:40">
      <c r="A15" s="158" t="s">
        <v>222</v>
      </c>
      <c r="D15" s="159" t="s">
        <v>223</v>
      </c>
      <c r="E15" s="160"/>
      <c r="K15" s="215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09"/>
    </row>
    <row r="16" ht="13" spans="1:11">
      <c r="A16" s="158" t="s">
        <v>224</v>
      </c>
      <c r="D16" s="159" t="s">
        <v>225</v>
      </c>
      <c r="E16" s="160"/>
      <c r="F16" s="141"/>
      <c r="G16" s="141"/>
      <c r="H16" s="141"/>
      <c r="I16" s="141"/>
      <c r="J16" s="141"/>
      <c r="K16" s="218"/>
    </row>
    <row r="17" ht="14.5" spans="1:11">
      <c r="A17" s="161" t="s">
        <v>226</v>
      </c>
      <c r="B17" s="145" t="s">
        <v>227</v>
      </c>
      <c r="D17" s="162">
        <f>'LHKS SEISMO'!$B$21</f>
        <v>0.01</v>
      </c>
      <c r="E17" s="163" t="s">
        <v>228</v>
      </c>
      <c r="F17" s="141"/>
      <c r="G17" s="141"/>
      <c r="H17" s="141"/>
      <c r="I17" s="141"/>
      <c r="J17" s="141"/>
      <c r="K17" s="218"/>
    </row>
    <row r="18" ht="13" spans="1:11">
      <c r="A18" s="164"/>
      <c r="B18" s="165" t="s">
        <v>229</v>
      </c>
      <c r="C18" s="166"/>
      <c r="D18" s="165">
        <f>'LHKS SEISMO'!$C$21</f>
        <v>0.05</v>
      </c>
      <c r="E18" s="167" t="s">
        <v>206</v>
      </c>
      <c r="F18" s="166"/>
      <c r="G18" s="166"/>
      <c r="H18" s="166"/>
      <c r="I18" s="166"/>
      <c r="J18" s="166"/>
      <c r="K18" s="219"/>
    </row>
    <row r="20" ht="14.5" spans="1:11">
      <c r="A20" s="168" t="s">
        <v>230</v>
      </c>
      <c r="B20" s="169" t="s">
        <v>231</v>
      </c>
      <c r="C20" s="169" t="s">
        <v>232</v>
      </c>
      <c r="D20" s="170" t="s">
        <v>233</v>
      </c>
      <c r="E20" s="169" t="s">
        <v>234</v>
      </c>
      <c r="F20" s="169" t="s">
        <v>235</v>
      </c>
      <c r="G20" s="169" t="s">
        <v>236</v>
      </c>
      <c r="H20" s="169" t="s">
        <v>237</v>
      </c>
      <c r="I20" s="169" t="s">
        <v>238</v>
      </c>
      <c r="J20" s="169" t="s">
        <v>239</v>
      </c>
      <c r="K20" s="169" t="s">
        <v>240</v>
      </c>
    </row>
    <row r="21" s="141" customFormat="1" ht="14.5" spans="1:11">
      <c r="A21" s="171" t="s">
        <v>241</v>
      </c>
      <c r="B21" s="172" t="s">
        <v>206</v>
      </c>
      <c r="C21" s="173" t="s">
        <v>242</v>
      </c>
      <c r="D21" s="174">
        <f>'LHKS SEISMO'!$Q$21</f>
        <v>0.0106617111202776</v>
      </c>
      <c r="E21" s="175">
        <v>1</v>
      </c>
      <c r="F21" s="172">
        <v>4</v>
      </c>
      <c r="G21" s="176">
        <f t="shared" ref="G21:G27" si="0">D21/E21</f>
        <v>0.0106617111202776</v>
      </c>
      <c r="H21" s="177">
        <f>('LHKS SEISMO'!$D$16*2*PI()*D17)/(D18)</f>
        <v>122.836272755361</v>
      </c>
      <c r="I21" s="176">
        <f t="shared" ref="I21:I27" si="1">H21*G21</f>
        <v>1.30964485520928</v>
      </c>
      <c r="J21" s="172">
        <f t="shared" ref="J21:J27" si="2">POWER(I21,2)</f>
        <v>1.71516964677614</v>
      </c>
      <c r="K21" s="172">
        <f t="shared" ref="K21:K27" si="3">(POWER(I21,4))/F21</f>
        <v>0.735451729305548</v>
      </c>
    </row>
    <row r="22" s="141" customFormat="1" ht="13" spans="1:11">
      <c r="A22" s="171" t="s">
        <v>243</v>
      </c>
      <c r="B22" s="172" t="s">
        <v>206</v>
      </c>
      <c r="C22" s="172" t="s">
        <v>244</v>
      </c>
      <c r="D22" s="174">
        <f>(0.5%*'LHKS SEISMO'!$N$21)</f>
        <v>0.0383939445018768</v>
      </c>
      <c r="E22" s="175">
        <f>SQRT(3)</f>
        <v>1.73205080756888</v>
      </c>
      <c r="F22" s="172">
        <v>50</v>
      </c>
      <c r="G22" s="176">
        <f t="shared" si="0"/>
        <v>0.0221667541934101</v>
      </c>
      <c r="H22" s="177">
        <f>('LHKS SEISMO'!$D$16*2*PI()*D17)/(D18)</f>
        <v>122.836272755361</v>
      </c>
      <c r="I22" s="172">
        <f t="shared" si="1"/>
        <v>2.72288146420277</v>
      </c>
      <c r="J22" s="172">
        <f t="shared" si="2"/>
        <v>7.41408346809901</v>
      </c>
      <c r="K22" s="172">
        <f t="shared" si="3"/>
        <v>1.09937267343878</v>
      </c>
    </row>
    <row r="23" s="141" customFormat="1" ht="13" spans="1:11">
      <c r="A23" s="171" t="s">
        <v>245</v>
      </c>
      <c r="B23" s="172" t="s">
        <v>206</v>
      </c>
      <c r="C23" s="172" t="s">
        <v>244</v>
      </c>
      <c r="D23" s="174">
        <f>'LHKS SEISMO'!$S$13</f>
        <v>2.38418579101562e-6</v>
      </c>
      <c r="E23" s="175">
        <f>SQRT(3)</f>
        <v>1.73205080756888</v>
      </c>
      <c r="F23" s="172">
        <v>50</v>
      </c>
      <c r="G23" s="176">
        <f t="shared" si="0"/>
        <v>1.37651030824095e-6</v>
      </c>
      <c r="H23" s="177">
        <f>('LHKS SEISMO'!$D$16*2*PI()*D17)/(D18)</f>
        <v>122.836272755361</v>
      </c>
      <c r="I23" s="172">
        <f t="shared" si="1"/>
        <v>0.000169085395673652</v>
      </c>
      <c r="J23" s="172">
        <f t="shared" si="2"/>
        <v>2.85898710301153e-8</v>
      </c>
      <c r="K23" s="172">
        <f t="shared" si="3"/>
        <v>1.63476145103725e-17</v>
      </c>
    </row>
    <row r="24" s="141" customFormat="1" ht="13" spans="1:11">
      <c r="A24" s="178" t="s">
        <v>246</v>
      </c>
      <c r="B24" s="179" t="s">
        <v>247</v>
      </c>
      <c r="C24" s="179" t="s">
        <v>244</v>
      </c>
      <c r="D24" s="180">
        <f>(1/100)*'LHKS SEISMO'!$D$16</f>
        <v>0.9775</v>
      </c>
      <c r="E24" s="181">
        <f>SQRT(3)</f>
        <v>1.73205080756888</v>
      </c>
      <c r="F24" s="179">
        <v>50</v>
      </c>
      <c r="G24" s="182">
        <f t="shared" si="0"/>
        <v>0.564359888132859</v>
      </c>
      <c r="H24" s="183">
        <f>('LHKS SEISMO'!$N$21*2*PI()*D17)/D18</f>
        <v>9.64945071915444</v>
      </c>
      <c r="I24" s="182">
        <f t="shared" si="1"/>
        <v>5.44576292840554</v>
      </c>
      <c r="J24" s="179">
        <f t="shared" si="2"/>
        <v>29.656333872396</v>
      </c>
      <c r="K24" s="179">
        <f t="shared" si="3"/>
        <v>17.5899627750205</v>
      </c>
    </row>
    <row r="25" s="141" customFormat="1" ht="13" spans="1:11">
      <c r="A25" s="184" t="s">
        <v>248</v>
      </c>
      <c r="B25" s="185" t="s">
        <v>228</v>
      </c>
      <c r="C25" s="185" t="s">
        <v>242</v>
      </c>
      <c r="D25" s="186">
        <v>6e-7</v>
      </c>
      <c r="E25" s="187">
        <v>2</v>
      </c>
      <c r="F25" s="185">
        <v>2</v>
      </c>
      <c r="G25" s="188">
        <f t="shared" si="0"/>
        <v>3e-7</v>
      </c>
      <c r="H25" s="189">
        <f>('LHKS SEISMO'!$N$21*'LHKS SEISMO'!$D$16*2*PI())/D18</f>
        <v>94323.3807797346</v>
      </c>
      <c r="I25" s="188">
        <f t="shared" si="1"/>
        <v>0.0282970142339204</v>
      </c>
      <c r="J25" s="185">
        <f t="shared" si="2"/>
        <v>0.000800721014554693</v>
      </c>
      <c r="K25" s="185">
        <f t="shared" si="3"/>
        <v>3.20577071574748e-7</v>
      </c>
    </row>
    <row r="26" s="141" customFormat="1" ht="13" spans="1:11">
      <c r="A26" s="190" t="s">
        <v>249</v>
      </c>
      <c r="B26" s="191" t="s">
        <v>206</v>
      </c>
      <c r="C26" s="191" t="s">
        <v>242</v>
      </c>
      <c r="D26" s="192">
        <v>1.4e-5</v>
      </c>
      <c r="E26" s="193">
        <v>2</v>
      </c>
      <c r="F26" s="191">
        <v>2</v>
      </c>
      <c r="G26" s="194">
        <f t="shared" si="0"/>
        <v>7e-6</v>
      </c>
      <c r="H26" s="195">
        <f>('LHKS SEISMO'!$N$21*'LHKS SEISMO'!$D$16*2*PI()*D17)/(D18^2)</f>
        <v>18864.6761559469</v>
      </c>
      <c r="I26" s="194">
        <f t="shared" si="1"/>
        <v>0.132052733091628</v>
      </c>
      <c r="J26" s="191">
        <f t="shared" si="2"/>
        <v>0.0174379243169689</v>
      </c>
      <c r="K26" s="194">
        <f t="shared" si="3"/>
        <v>0.000152040602242167</v>
      </c>
    </row>
    <row r="27" s="141" customFormat="1" ht="25" spans="1:11">
      <c r="A27" s="196" t="s">
        <v>250</v>
      </c>
      <c r="B27" s="197" t="s">
        <v>206</v>
      </c>
      <c r="C27" s="198" t="s">
        <v>242</v>
      </c>
      <c r="D27" s="199">
        <f>'LHKS Mass Center'!$R$22</f>
        <v>1</v>
      </c>
      <c r="E27" s="200">
        <v>1</v>
      </c>
      <c r="F27" s="197">
        <v>4</v>
      </c>
      <c r="G27" s="201">
        <f t="shared" si="0"/>
        <v>1</v>
      </c>
      <c r="H27" s="197">
        <v>1</v>
      </c>
      <c r="I27" s="201">
        <f t="shared" si="1"/>
        <v>1</v>
      </c>
      <c r="J27" s="197">
        <f t="shared" si="2"/>
        <v>1</v>
      </c>
      <c r="K27" s="201">
        <f t="shared" si="3"/>
        <v>0.25</v>
      </c>
    </row>
    <row r="28" s="141" customFormat="1" ht="13" spans="1:11">
      <c r="A28" s="202" t="s">
        <v>251</v>
      </c>
      <c r="B28" s="202"/>
      <c r="C28" s="202"/>
      <c r="D28" s="202"/>
      <c r="E28" s="202"/>
      <c r="F28" s="202"/>
      <c r="G28" s="202"/>
      <c r="H28" s="202"/>
      <c r="I28" s="202"/>
      <c r="J28" s="169">
        <f>SUM(J21:J27)</f>
        <v>39.8038256611926</v>
      </c>
      <c r="K28" s="169">
        <f>SUM(K21:K27)</f>
        <v>19.6749395389441</v>
      </c>
    </row>
    <row r="29" s="141" customFormat="1" ht="13" spans="1:11">
      <c r="A29" s="202" t="s">
        <v>252</v>
      </c>
      <c r="B29" s="202"/>
      <c r="C29" s="202"/>
      <c r="D29" s="202"/>
      <c r="E29" s="202"/>
      <c r="F29" s="202"/>
      <c r="G29" s="202"/>
      <c r="H29" s="202"/>
      <c r="I29" s="202"/>
      <c r="J29" s="220">
        <f>SQRT(J28)</f>
        <v>6.30902731498229</v>
      </c>
      <c r="K29" s="221"/>
    </row>
    <row r="30" s="141" customFormat="1" ht="13" spans="1:11">
      <c r="A30" s="202" t="s">
        <v>253</v>
      </c>
      <c r="B30" s="202"/>
      <c r="C30" s="202"/>
      <c r="D30" s="202"/>
      <c r="E30" s="202"/>
      <c r="F30" s="202"/>
      <c r="G30" s="202"/>
      <c r="H30" s="202"/>
      <c r="I30" s="202"/>
      <c r="J30" s="168">
        <f>(POWER(J29,4))/K28</f>
        <v>80.5260180917251</v>
      </c>
      <c r="K30" s="222"/>
    </row>
    <row r="31" s="141" customFormat="1" ht="14.5" spans="1:11">
      <c r="A31" s="203" t="s">
        <v>254</v>
      </c>
      <c r="B31" s="202"/>
      <c r="C31" s="202"/>
      <c r="D31" s="202"/>
      <c r="E31" s="202"/>
      <c r="F31" s="202"/>
      <c r="G31" s="202"/>
      <c r="H31" s="202"/>
      <c r="I31" s="202"/>
      <c r="J31" s="168">
        <v>2</v>
      </c>
      <c r="K31" s="222"/>
    </row>
    <row r="32" s="142" customFormat="1" ht="16" spans="1:11">
      <c r="A32" s="204" t="s">
        <v>255</v>
      </c>
      <c r="B32" s="204"/>
      <c r="C32" s="204"/>
      <c r="D32" s="204"/>
      <c r="E32" s="204"/>
      <c r="F32" s="204"/>
      <c r="G32" s="204"/>
      <c r="H32" s="204"/>
      <c r="I32" s="204"/>
      <c r="J32" s="223">
        <f>J29*J31</f>
        <v>12.6180546299646</v>
      </c>
      <c r="K32" s="224"/>
    </row>
    <row r="33" s="142" customFormat="1" ht="16" spans="1:11">
      <c r="A33" s="202" t="s">
        <v>256</v>
      </c>
      <c r="B33" s="202"/>
      <c r="C33" s="202"/>
      <c r="D33" s="202"/>
      <c r="E33" s="202"/>
      <c r="F33" s="202"/>
      <c r="G33" s="202"/>
      <c r="H33" s="202"/>
      <c r="I33" s="202"/>
      <c r="J33" s="225">
        <f>(J32/'LHKS SEISMO'!$Z$21)</f>
        <v>0.0133774410179703</v>
      </c>
      <c r="K33" s="226"/>
    </row>
    <row r="34" s="142" customFormat="1" spans="1:11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</row>
    <row r="35" s="142" customFormat="1" spans="1:11">
      <c r="A35" s="155" t="s">
        <v>215</v>
      </c>
      <c r="B35" s="156"/>
      <c r="C35" s="156"/>
      <c r="D35" s="157" t="s">
        <v>216</v>
      </c>
      <c r="E35" s="157"/>
      <c r="F35" s="157"/>
      <c r="G35" s="157"/>
      <c r="H35" s="157"/>
      <c r="I35" s="157"/>
      <c r="J35" s="157"/>
      <c r="K35" s="213"/>
    </row>
    <row r="36" spans="1:11">
      <c r="A36" s="158" t="s">
        <v>218</v>
      </c>
      <c r="D36" s="159" t="s">
        <v>219</v>
      </c>
      <c r="E36" s="160"/>
      <c r="K36" s="215"/>
    </row>
    <row r="37" spans="1:11">
      <c r="A37" s="158" t="s">
        <v>220</v>
      </c>
      <c r="D37" s="159" t="s">
        <v>221</v>
      </c>
      <c r="E37" s="160"/>
      <c r="K37" s="215"/>
    </row>
    <row r="38" spans="1:11">
      <c r="A38" s="158" t="s">
        <v>222</v>
      </c>
      <c r="D38" s="159" t="s">
        <v>223</v>
      </c>
      <c r="E38" s="160"/>
      <c r="K38" s="215"/>
    </row>
    <row r="39" ht="13" spans="1:11">
      <c r="A39" s="158" t="s">
        <v>224</v>
      </c>
      <c r="D39" s="159" t="s">
        <v>225</v>
      </c>
      <c r="E39" s="160"/>
      <c r="F39" s="141"/>
      <c r="G39" s="141"/>
      <c r="H39" s="141"/>
      <c r="I39" s="141"/>
      <c r="J39" s="141"/>
      <c r="K39" s="218"/>
    </row>
    <row r="40" ht="13" spans="1:11">
      <c r="A40" s="205" t="s">
        <v>226</v>
      </c>
      <c r="B40" s="145" t="s">
        <v>227</v>
      </c>
      <c r="D40" s="162">
        <f>'LHKS SEISMO'!$B$26</f>
        <v>0.02</v>
      </c>
      <c r="E40" s="163" t="s">
        <v>228</v>
      </c>
      <c r="F40" s="141"/>
      <c r="G40" s="141"/>
      <c r="H40" s="141"/>
      <c r="I40" s="141"/>
      <c r="J40" s="141"/>
      <c r="K40" s="218"/>
    </row>
    <row r="41" ht="13" spans="1:11">
      <c r="A41" s="164"/>
      <c r="B41" s="165" t="s">
        <v>229</v>
      </c>
      <c r="C41" s="166"/>
      <c r="D41" s="165">
        <f>'LHKS SEISMO'!$C$26</f>
        <v>0.05</v>
      </c>
      <c r="E41" s="167" t="s">
        <v>206</v>
      </c>
      <c r="F41" s="166"/>
      <c r="G41" s="166"/>
      <c r="H41" s="166"/>
      <c r="I41" s="166"/>
      <c r="J41" s="166"/>
      <c r="K41" s="219"/>
    </row>
    <row r="43" ht="14.5" spans="1:11">
      <c r="A43" s="168" t="s">
        <v>230</v>
      </c>
      <c r="B43" s="169" t="s">
        <v>231</v>
      </c>
      <c r="C43" s="169" t="s">
        <v>232</v>
      </c>
      <c r="D43" s="170" t="s">
        <v>233</v>
      </c>
      <c r="E43" s="169" t="s">
        <v>234</v>
      </c>
      <c r="F43" s="169" t="s">
        <v>235</v>
      </c>
      <c r="G43" s="169" t="s">
        <v>236</v>
      </c>
      <c r="H43" s="169" t="s">
        <v>237</v>
      </c>
      <c r="I43" s="169" t="s">
        <v>238</v>
      </c>
      <c r="J43" s="169" t="s">
        <v>239</v>
      </c>
      <c r="K43" s="169" t="s">
        <v>240</v>
      </c>
    </row>
    <row r="44" ht="14.5" spans="1:11">
      <c r="A44" s="171" t="s">
        <v>241</v>
      </c>
      <c r="B44" s="172" t="s">
        <v>206</v>
      </c>
      <c r="C44" s="173" t="s">
        <v>242</v>
      </c>
      <c r="D44" s="174">
        <f>'LHKS SEISMO'!$Q$26</f>
        <v>0.0106169307071196</v>
      </c>
      <c r="E44" s="175">
        <v>1</v>
      </c>
      <c r="F44" s="172">
        <v>4</v>
      </c>
      <c r="G44" s="176">
        <f t="shared" ref="G44:G50" si="4">D44/E44</f>
        <v>0.0106169307071196</v>
      </c>
      <c r="H44" s="177">
        <f>('LHKS SEISMO'!$D$16*2*PI()*D40)/(D41)</f>
        <v>245.672545510722</v>
      </c>
      <c r="I44" s="176">
        <f t="shared" ref="I44:I50" si="5">H44*G44</f>
        <v>2.60828839232901</v>
      </c>
      <c r="J44" s="172">
        <f t="shared" ref="J44:J50" si="6">POWER(I44,2)</f>
        <v>6.80316833755826</v>
      </c>
      <c r="K44" s="176">
        <f t="shared" ref="K44:K50" si="7">(POWER(I44,4))/F44</f>
        <v>11.5707748572888</v>
      </c>
    </row>
    <row r="45" spans="1:11">
      <c r="A45" s="171" t="s">
        <v>243</v>
      </c>
      <c r="B45" s="172" t="s">
        <v>206</v>
      </c>
      <c r="C45" s="172" t="s">
        <v>244</v>
      </c>
      <c r="D45" s="174">
        <f>(0.5%*'LHKS SEISMO'!$N$26)</f>
        <v>0.0229281723499298</v>
      </c>
      <c r="E45" s="175">
        <f>SQRT(3)</f>
        <v>1.73205080756888</v>
      </c>
      <c r="F45" s="172">
        <v>50</v>
      </c>
      <c r="G45" s="176">
        <f t="shared" si="4"/>
        <v>0.0132375864782581</v>
      </c>
      <c r="H45" s="177">
        <f>('LHKS SEISMO'!$D$16*2*PI()*D40)/(D41)</f>
        <v>245.672545510722</v>
      </c>
      <c r="I45" s="172">
        <f t="shared" si="5"/>
        <v>3.25211156653198</v>
      </c>
      <c r="J45" s="172">
        <f t="shared" si="6"/>
        <v>10.5762296411711</v>
      </c>
      <c r="K45" s="172">
        <f t="shared" si="7"/>
        <v>2.23713266845572</v>
      </c>
    </row>
    <row r="46" spans="1:11">
      <c r="A46" s="171" t="s">
        <v>245</v>
      </c>
      <c r="B46" s="172" t="s">
        <v>206</v>
      </c>
      <c r="C46" s="172" t="s">
        <v>244</v>
      </c>
      <c r="D46" s="174">
        <f>'LHKS SEISMO'!$S$13</f>
        <v>2.38418579101562e-6</v>
      </c>
      <c r="E46" s="175">
        <f>SQRT(3)</f>
        <v>1.73205080756888</v>
      </c>
      <c r="F46" s="172">
        <v>50</v>
      </c>
      <c r="G46" s="176">
        <f t="shared" si="4"/>
        <v>1.37651030824095e-6</v>
      </c>
      <c r="H46" s="177">
        <f>('LHKS SEISMO'!$D$16*2*PI()*D40)/(D41)</f>
        <v>245.672545510722</v>
      </c>
      <c r="I46" s="172">
        <f t="shared" si="5"/>
        <v>0.000338170791347303</v>
      </c>
      <c r="J46" s="172">
        <f t="shared" si="6"/>
        <v>1.14359484120461e-7</v>
      </c>
      <c r="K46" s="172">
        <f t="shared" si="7"/>
        <v>2.6156183216596e-16</v>
      </c>
    </row>
    <row r="47" spans="1:11">
      <c r="A47" s="178" t="s">
        <v>246</v>
      </c>
      <c r="B47" s="179" t="s">
        <v>247</v>
      </c>
      <c r="C47" s="179" t="s">
        <v>244</v>
      </c>
      <c r="D47" s="180">
        <f>(1/100)*'LHKS SEISMO'!$D$16</f>
        <v>0.9775</v>
      </c>
      <c r="E47" s="181">
        <f>SQRT(3)</f>
        <v>1.73205080756888</v>
      </c>
      <c r="F47" s="179">
        <v>50</v>
      </c>
      <c r="G47" s="182">
        <f t="shared" si="4"/>
        <v>0.564359888132859</v>
      </c>
      <c r="H47" s="183">
        <f>('LHKS SEISMO'!$N$26*2*PI()*D40)/D41</f>
        <v>11.5249564503648</v>
      </c>
      <c r="I47" s="182">
        <f t="shared" si="5"/>
        <v>6.50422313306396</v>
      </c>
      <c r="J47" s="179">
        <f t="shared" si="6"/>
        <v>42.3049185646844</v>
      </c>
      <c r="K47" s="179">
        <f t="shared" si="7"/>
        <v>35.7941226952916</v>
      </c>
    </row>
    <row r="48" spans="1:11">
      <c r="A48" s="184" t="s">
        <v>248</v>
      </c>
      <c r="B48" s="185" t="s">
        <v>228</v>
      </c>
      <c r="C48" s="185" t="s">
        <v>242</v>
      </c>
      <c r="D48" s="186">
        <v>7e-7</v>
      </c>
      <c r="E48" s="187">
        <v>2</v>
      </c>
      <c r="F48" s="185">
        <v>2</v>
      </c>
      <c r="G48" s="188">
        <f t="shared" si="4"/>
        <v>3.5e-7</v>
      </c>
      <c r="H48" s="189">
        <f>('LHKS SEISMO'!$N$26*'LHKS SEISMO'!$D$16*2*PI())/D41</f>
        <v>56328.2246511581</v>
      </c>
      <c r="I48" s="188">
        <f t="shared" si="5"/>
        <v>0.0197148786279053</v>
      </c>
      <c r="J48" s="185">
        <f t="shared" si="6"/>
        <v>0.000388676439313038</v>
      </c>
      <c r="K48" s="185">
        <f t="shared" si="7"/>
        <v>7.55346872385308e-8</v>
      </c>
    </row>
    <row r="49" spans="1:11">
      <c r="A49" s="190" t="s">
        <v>249</v>
      </c>
      <c r="B49" s="191" t="s">
        <v>206</v>
      </c>
      <c r="C49" s="191" t="s">
        <v>242</v>
      </c>
      <c r="D49" s="192">
        <v>1.4e-5</v>
      </c>
      <c r="E49" s="193">
        <v>2</v>
      </c>
      <c r="F49" s="191">
        <v>2</v>
      </c>
      <c r="G49" s="194">
        <f t="shared" si="4"/>
        <v>7e-6</v>
      </c>
      <c r="H49" s="195">
        <f>('LHKS SEISMO'!$N$26*'LHKS SEISMO'!$D$16*2*PI()*D40)/(D41^2)</f>
        <v>22531.2898604632</v>
      </c>
      <c r="I49" s="194">
        <f t="shared" si="5"/>
        <v>0.157719029023243</v>
      </c>
      <c r="J49" s="191">
        <f t="shared" si="6"/>
        <v>0.0248752921160344</v>
      </c>
      <c r="K49" s="194">
        <f t="shared" si="7"/>
        <v>0.000309390078929022</v>
      </c>
    </row>
    <row r="50" ht="25" spans="1:11">
      <c r="A50" s="196" t="s">
        <v>250</v>
      </c>
      <c r="B50" s="197" t="s">
        <v>206</v>
      </c>
      <c r="C50" s="198" t="s">
        <v>242</v>
      </c>
      <c r="D50" s="199">
        <f>'LHKS Mass Center'!$R$22</f>
        <v>1</v>
      </c>
      <c r="E50" s="200">
        <v>1</v>
      </c>
      <c r="F50" s="197">
        <v>4</v>
      </c>
      <c r="G50" s="201">
        <f t="shared" si="4"/>
        <v>1</v>
      </c>
      <c r="H50" s="197">
        <v>1</v>
      </c>
      <c r="I50" s="201">
        <f t="shared" si="5"/>
        <v>1</v>
      </c>
      <c r="J50" s="197">
        <f t="shared" si="6"/>
        <v>1</v>
      </c>
      <c r="K50" s="201">
        <f t="shared" si="7"/>
        <v>0.25</v>
      </c>
    </row>
    <row r="51" spans="1:11">
      <c r="A51" s="202" t="s">
        <v>251</v>
      </c>
      <c r="B51" s="202"/>
      <c r="C51" s="202"/>
      <c r="D51" s="202"/>
      <c r="E51" s="202"/>
      <c r="F51" s="202"/>
      <c r="G51" s="202"/>
      <c r="H51" s="202"/>
      <c r="I51" s="202"/>
      <c r="J51" s="169">
        <f>SUM(J44:J50)</f>
        <v>60.7095806263286</v>
      </c>
      <c r="K51" s="169">
        <f>SUM(K44:K50)</f>
        <v>49.8523396866497</v>
      </c>
    </row>
    <row r="52" spans="1:11">
      <c r="A52" s="202" t="s">
        <v>252</v>
      </c>
      <c r="B52" s="202"/>
      <c r="C52" s="202"/>
      <c r="D52" s="202"/>
      <c r="E52" s="202"/>
      <c r="F52" s="202"/>
      <c r="G52" s="202"/>
      <c r="H52" s="202"/>
      <c r="I52" s="202"/>
      <c r="J52" s="220">
        <f>SQRT(J51)</f>
        <v>7.79163529859609</v>
      </c>
      <c r="K52" s="221"/>
    </row>
    <row r="53" spans="1:11">
      <c r="A53" s="202" t="s">
        <v>253</v>
      </c>
      <c r="B53" s="202"/>
      <c r="C53" s="202"/>
      <c r="D53" s="202"/>
      <c r="E53" s="202"/>
      <c r="F53" s="202"/>
      <c r="G53" s="202"/>
      <c r="H53" s="202"/>
      <c r="I53" s="202"/>
      <c r="J53" s="168">
        <f>(POWER(J52,4))/K51</f>
        <v>73.931398265179</v>
      </c>
      <c r="K53" s="222"/>
    </row>
    <row r="54" ht="14.5" spans="1:11">
      <c r="A54" s="203" t="s">
        <v>254</v>
      </c>
      <c r="B54" s="202"/>
      <c r="C54" s="202"/>
      <c r="D54" s="202"/>
      <c r="E54" s="202"/>
      <c r="F54" s="202"/>
      <c r="G54" s="202"/>
      <c r="H54" s="202"/>
      <c r="I54" s="202"/>
      <c r="J54" s="168">
        <v>2</v>
      </c>
      <c r="K54" s="222"/>
    </row>
    <row r="55" ht="16" spans="1:11">
      <c r="A55" s="204" t="s">
        <v>255</v>
      </c>
      <c r="B55" s="204"/>
      <c r="C55" s="204"/>
      <c r="D55" s="204"/>
      <c r="E55" s="204"/>
      <c r="F55" s="204"/>
      <c r="G55" s="204"/>
      <c r="H55" s="204"/>
      <c r="I55" s="204"/>
      <c r="J55" s="223">
        <f>J52*J54</f>
        <v>15.5832705971922</v>
      </c>
      <c r="K55" s="224"/>
    </row>
    <row r="56" ht="16" spans="1:11">
      <c r="A56" s="202" t="s">
        <v>256</v>
      </c>
      <c r="B56" s="202"/>
      <c r="C56" s="202"/>
      <c r="D56" s="202"/>
      <c r="E56" s="202"/>
      <c r="F56" s="202"/>
      <c r="G56" s="202"/>
      <c r="H56" s="202"/>
      <c r="I56" s="202"/>
      <c r="J56" s="227">
        <f>(J55/'LHKS SEISMO'!$Z$26)</f>
        <v>0.0138325596924985</v>
      </c>
      <c r="K56" s="228"/>
    </row>
    <row r="58" spans="1:11">
      <c r="A58" s="155" t="s">
        <v>215</v>
      </c>
      <c r="B58" s="156"/>
      <c r="C58" s="156"/>
      <c r="D58" s="157" t="s">
        <v>216</v>
      </c>
      <c r="E58" s="157"/>
      <c r="F58" s="157"/>
      <c r="G58" s="157"/>
      <c r="H58" s="157"/>
      <c r="I58" s="157"/>
      <c r="J58" s="157"/>
      <c r="K58" s="213"/>
    </row>
    <row r="59" spans="1:11">
      <c r="A59" s="158" t="s">
        <v>218</v>
      </c>
      <c r="D59" s="159" t="s">
        <v>219</v>
      </c>
      <c r="E59" s="160"/>
      <c r="K59" s="215"/>
    </row>
    <row r="60" spans="1:11">
      <c r="A60" s="158" t="s">
        <v>220</v>
      </c>
      <c r="D60" s="159" t="s">
        <v>221</v>
      </c>
      <c r="E60" s="160"/>
      <c r="K60" s="215"/>
    </row>
    <row r="61" spans="1:11">
      <c r="A61" s="158" t="s">
        <v>222</v>
      </c>
      <c r="D61" s="159" t="s">
        <v>223</v>
      </c>
      <c r="E61" s="160"/>
      <c r="K61" s="215"/>
    </row>
    <row r="62" ht="13" spans="1:11">
      <c r="A62" s="158" t="s">
        <v>224</v>
      </c>
      <c r="D62" s="159" t="s">
        <v>225</v>
      </c>
      <c r="E62" s="160"/>
      <c r="F62" s="141"/>
      <c r="G62" s="141"/>
      <c r="H62" s="141"/>
      <c r="I62" s="141"/>
      <c r="J62" s="141"/>
      <c r="K62" s="218"/>
    </row>
    <row r="63" ht="13" spans="1:11">
      <c r="A63" s="205" t="s">
        <v>226</v>
      </c>
      <c r="B63" s="145" t="s">
        <v>227</v>
      </c>
      <c r="D63" s="162">
        <f>'LHKS SEISMO'!$B$31</f>
        <v>0.05</v>
      </c>
      <c r="E63" s="163" t="s">
        <v>228</v>
      </c>
      <c r="F63" s="141"/>
      <c r="G63" s="141"/>
      <c r="H63" s="141"/>
      <c r="I63" s="141"/>
      <c r="J63" s="141"/>
      <c r="K63" s="218"/>
    </row>
    <row r="64" ht="13" spans="1:11">
      <c r="A64" s="164"/>
      <c r="B64" s="165" t="s">
        <v>229</v>
      </c>
      <c r="C64" s="166"/>
      <c r="D64" s="165">
        <f>'LHKS SEISMO'!$C$31</f>
        <v>0.05</v>
      </c>
      <c r="E64" s="167" t="s">
        <v>206</v>
      </c>
      <c r="F64" s="166"/>
      <c r="G64" s="166"/>
      <c r="H64" s="166"/>
      <c r="I64" s="166"/>
      <c r="J64" s="166"/>
      <c r="K64" s="219"/>
    </row>
    <row r="66" ht="14.5" spans="1:11">
      <c r="A66" s="168" t="s">
        <v>230</v>
      </c>
      <c r="B66" s="169" t="s">
        <v>231</v>
      </c>
      <c r="C66" s="169" t="s">
        <v>232</v>
      </c>
      <c r="D66" s="170" t="s">
        <v>233</v>
      </c>
      <c r="E66" s="169" t="s">
        <v>234</v>
      </c>
      <c r="F66" s="169" t="s">
        <v>235</v>
      </c>
      <c r="G66" s="169" t="s">
        <v>236</v>
      </c>
      <c r="H66" s="169" t="s">
        <v>237</v>
      </c>
      <c r="I66" s="169" t="s">
        <v>238</v>
      </c>
      <c r="J66" s="169" t="s">
        <v>239</v>
      </c>
      <c r="K66" s="169" t="s">
        <v>240</v>
      </c>
    </row>
    <row r="67" ht="14.5" spans="1:11">
      <c r="A67" s="171" t="s">
        <v>241</v>
      </c>
      <c r="B67" s="172" t="s">
        <v>206</v>
      </c>
      <c r="C67" s="173" t="s">
        <v>242</v>
      </c>
      <c r="D67" s="174">
        <f>'LHKS SEISMO'!$Q$31</f>
        <v>0.00255246741835757</v>
      </c>
      <c r="E67" s="175">
        <v>1</v>
      </c>
      <c r="F67" s="172">
        <v>4</v>
      </c>
      <c r="G67" s="176">
        <f t="shared" ref="G67:G73" si="8">D67/E67</f>
        <v>0.00255246741835757</v>
      </c>
      <c r="H67" s="177">
        <f>('LHKS SEISMO'!$D$16*2*PI()*D63)/(D64)</f>
        <v>614.181363776805</v>
      </c>
      <c r="I67" s="176">
        <f t="shared" ref="I67:I73" si="9">H67*G67</f>
        <v>1.56767792000271</v>
      </c>
      <c r="J67" s="172">
        <f t="shared" ref="J67:J73" si="10">POWER(I67,2)</f>
        <v>2.45761406086403</v>
      </c>
      <c r="K67" s="176">
        <f t="shared" ref="K67:K73" si="11">(POWER(I67,4))/F67</f>
        <v>1.50996671803915</v>
      </c>
    </row>
    <row r="68" spans="1:11">
      <c r="A68" s="171" t="s">
        <v>243</v>
      </c>
      <c r="B68" s="172" t="s">
        <v>206</v>
      </c>
      <c r="C68" s="172" t="s">
        <v>244</v>
      </c>
      <c r="D68" s="174">
        <f>(0.5%*'LHKS SEISMO'!$N$31)</f>
        <v>0.00929864406585693</v>
      </c>
      <c r="E68" s="175">
        <f>SQRT(3)</f>
        <v>1.73205080756888</v>
      </c>
      <c r="F68" s="172">
        <v>50</v>
      </c>
      <c r="G68" s="176">
        <f t="shared" si="8"/>
        <v>0.00536857465452102</v>
      </c>
      <c r="H68" s="177">
        <f>('LHKS SEISMO'!$D$16*2*PI()*D63)/(D64)</f>
        <v>614.181363776805</v>
      </c>
      <c r="I68" s="172">
        <f t="shared" si="9"/>
        <v>3.29727850285131</v>
      </c>
      <c r="J68" s="172">
        <f t="shared" si="10"/>
        <v>10.8720455253653</v>
      </c>
      <c r="K68" s="172">
        <f t="shared" si="11"/>
        <v>2.36402747811233</v>
      </c>
    </row>
    <row r="69" spans="1:11">
      <c r="A69" s="171" t="s">
        <v>245</v>
      </c>
      <c r="B69" s="172" t="s">
        <v>206</v>
      </c>
      <c r="C69" s="172" t="s">
        <v>244</v>
      </c>
      <c r="D69" s="174">
        <f>'LHKS SEISMO'!$S$13</f>
        <v>2.38418579101562e-6</v>
      </c>
      <c r="E69" s="175">
        <f>SQRT(3)</f>
        <v>1.73205080756888</v>
      </c>
      <c r="F69" s="172">
        <v>50</v>
      </c>
      <c r="G69" s="176">
        <f t="shared" si="8"/>
        <v>1.37651030824095e-6</v>
      </c>
      <c r="H69" s="177">
        <f>('LHKS SEISMO'!$D$16*2*PI()*D63)/(D64)</f>
        <v>614.181363776805</v>
      </c>
      <c r="I69" s="172">
        <f t="shared" si="9"/>
        <v>0.000845426978368258</v>
      </c>
      <c r="J69" s="172">
        <f t="shared" si="10"/>
        <v>7.14746775752882e-7</v>
      </c>
      <c r="K69" s="172">
        <f t="shared" si="11"/>
        <v>1.02172590689828e-14</v>
      </c>
    </row>
    <row r="70" spans="1:11">
      <c r="A70" s="178" t="s">
        <v>246</v>
      </c>
      <c r="B70" s="179" t="s">
        <v>247</v>
      </c>
      <c r="C70" s="179" t="s">
        <v>244</v>
      </c>
      <c r="D70" s="180">
        <f>(1/100)*'LHKS SEISMO'!$D$16</f>
        <v>0.9775</v>
      </c>
      <c r="E70" s="181">
        <f>SQRT(3)</f>
        <v>1.73205080756888</v>
      </c>
      <c r="F70" s="179">
        <v>50</v>
      </c>
      <c r="G70" s="182">
        <f t="shared" si="8"/>
        <v>0.564359888132859</v>
      </c>
      <c r="H70" s="183">
        <f>('LHKS SEISMO'!$N$31*2*PI()*D63)/D64</f>
        <v>11.685020754257</v>
      </c>
      <c r="I70" s="182">
        <f t="shared" si="9"/>
        <v>6.59455700570261</v>
      </c>
      <c r="J70" s="179">
        <f t="shared" si="10"/>
        <v>43.4881821014614</v>
      </c>
      <c r="K70" s="179">
        <f t="shared" si="11"/>
        <v>37.8244396497973</v>
      </c>
    </row>
    <row r="71" spans="1:11">
      <c r="A71" s="184" t="s">
        <v>248</v>
      </c>
      <c r="B71" s="185" t="s">
        <v>228</v>
      </c>
      <c r="C71" s="185" t="s">
        <v>242</v>
      </c>
      <c r="D71" s="186">
        <v>2.2e-6</v>
      </c>
      <c r="E71" s="187">
        <v>2</v>
      </c>
      <c r="F71" s="185">
        <v>2</v>
      </c>
      <c r="G71" s="188">
        <f t="shared" si="8"/>
        <v>1.1e-6</v>
      </c>
      <c r="H71" s="189">
        <f>('LHKS SEISMO'!$N$31*'LHKS SEISMO'!$D$16*2*PI())/D64</f>
        <v>22844.2155745724</v>
      </c>
      <c r="I71" s="188">
        <f t="shared" si="9"/>
        <v>0.0251286371320296</v>
      </c>
      <c r="J71" s="185">
        <f t="shared" si="10"/>
        <v>0.000631448404113219</v>
      </c>
      <c r="K71" s="185">
        <f t="shared" si="11"/>
        <v>1.99363543528566e-7</v>
      </c>
    </row>
    <row r="72" spans="1:11">
      <c r="A72" s="190" t="s">
        <v>249</v>
      </c>
      <c r="B72" s="191" t="s">
        <v>206</v>
      </c>
      <c r="C72" s="191" t="s">
        <v>242</v>
      </c>
      <c r="D72" s="192">
        <v>1.4e-5</v>
      </c>
      <c r="E72" s="193">
        <v>2</v>
      </c>
      <c r="F72" s="191">
        <v>2</v>
      </c>
      <c r="G72" s="194">
        <f t="shared" si="8"/>
        <v>7e-6</v>
      </c>
      <c r="H72" s="195">
        <f>('LHKS SEISMO'!$N$31*'LHKS SEISMO'!$D$16*2*PI()*D63)/(D64^2)</f>
        <v>22844.2155745724</v>
      </c>
      <c r="I72" s="194">
        <f t="shared" si="9"/>
        <v>0.159909509022007</v>
      </c>
      <c r="J72" s="191">
        <f t="shared" si="10"/>
        <v>0.0255710510756593</v>
      </c>
      <c r="K72" s="194">
        <f t="shared" si="11"/>
        <v>0.000326939326556988</v>
      </c>
    </row>
    <row r="73" ht="25" spans="1:11">
      <c r="A73" s="196" t="s">
        <v>250</v>
      </c>
      <c r="B73" s="197" t="s">
        <v>206</v>
      </c>
      <c r="C73" s="198" t="s">
        <v>242</v>
      </c>
      <c r="D73" s="199">
        <f>'LHKS Mass Center'!$R$22</f>
        <v>1</v>
      </c>
      <c r="E73" s="200">
        <v>1</v>
      </c>
      <c r="F73" s="197">
        <v>4</v>
      </c>
      <c r="G73" s="201">
        <f t="shared" si="8"/>
        <v>1</v>
      </c>
      <c r="H73" s="197">
        <v>1</v>
      </c>
      <c r="I73" s="201">
        <f t="shared" si="9"/>
        <v>1</v>
      </c>
      <c r="J73" s="197">
        <f t="shared" si="10"/>
        <v>1</v>
      </c>
      <c r="K73" s="201">
        <f t="shared" si="11"/>
        <v>0.25</v>
      </c>
    </row>
    <row r="74" spans="1:11">
      <c r="A74" s="202" t="s">
        <v>251</v>
      </c>
      <c r="B74" s="202"/>
      <c r="C74" s="202"/>
      <c r="D74" s="202"/>
      <c r="E74" s="202"/>
      <c r="F74" s="202"/>
      <c r="G74" s="202"/>
      <c r="H74" s="202"/>
      <c r="I74" s="202"/>
      <c r="J74" s="169">
        <f>SUM(J67:J73)</f>
        <v>57.8440449019173</v>
      </c>
      <c r="K74" s="169">
        <f>SUM(K67:K73)</f>
        <v>41.9487609846389</v>
      </c>
    </row>
    <row r="75" spans="1:11">
      <c r="A75" s="202" t="s">
        <v>252</v>
      </c>
      <c r="B75" s="202"/>
      <c r="C75" s="202"/>
      <c r="D75" s="202"/>
      <c r="E75" s="202"/>
      <c r="F75" s="202"/>
      <c r="G75" s="202"/>
      <c r="H75" s="202"/>
      <c r="I75" s="202"/>
      <c r="J75" s="220">
        <f>SQRT(J74)</f>
        <v>7.60552725995491</v>
      </c>
      <c r="K75" s="221"/>
    </row>
    <row r="76" spans="1:11">
      <c r="A76" s="202" t="s">
        <v>253</v>
      </c>
      <c r="B76" s="202"/>
      <c r="C76" s="202"/>
      <c r="D76" s="202"/>
      <c r="E76" s="202"/>
      <c r="F76" s="202"/>
      <c r="G76" s="202"/>
      <c r="H76" s="202"/>
      <c r="I76" s="202"/>
      <c r="J76" s="168">
        <f>(POWER(J75,4))/K74</f>
        <v>79.7623923109496</v>
      </c>
      <c r="K76" s="222"/>
    </row>
    <row r="77" ht="14.5" spans="1:11">
      <c r="A77" s="203" t="s">
        <v>254</v>
      </c>
      <c r="B77" s="202"/>
      <c r="C77" s="202"/>
      <c r="D77" s="202"/>
      <c r="E77" s="202"/>
      <c r="F77" s="202"/>
      <c r="G77" s="202"/>
      <c r="H77" s="202"/>
      <c r="I77" s="202"/>
      <c r="J77" s="168">
        <v>2</v>
      </c>
      <c r="K77" s="222"/>
    </row>
    <row r="78" ht="16" spans="1:11">
      <c r="A78" s="204" t="s">
        <v>255</v>
      </c>
      <c r="B78" s="204"/>
      <c r="C78" s="204"/>
      <c r="D78" s="204"/>
      <c r="E78" s="204"/>
      <c r="F78" s="204"/>
      <c r="G78" s="204"/>
      <c r="H78" s="204"/>
      <c r="I78" s="204"/>
      <c r="J78" s="223">
        <f>J75*J77</f>
        <v>15.2110545199098</v>
      </c>
      <c r="K78" s="224"/>
    </row>
    <row r="79" ht="16" spans="1:11">
      <c r="A79" s="202" t="s">
        <v>256</v>
      </c>
      <c r="B79" s="202"/>
      <c r="C79" s="202"/>
      <c r="D79" s="202"/>
      <c r="E79" s="202"/>
      <c r="F79" s="202"/>
      <c r="G79" s="202"/>
      <c r="H79" s="202"/>
      <c r="I79" s="202"/>
      <c r="J79" s="227">
        <f>(J78/'LHKS SEISMO'!$Z$31)</f>
        <v>0.0133172044977907</v>
      </c>
      <c r="K79" s="228"/>
    </row>
    <row r="81" spans="1:11">
      <c r="A81" s="155" t="s">
        <v>215</v>
      </c>
      <c r="B81" s="156"/>
      <c r="C81" s="156"/>
      <c r="D81" s="157" t="s">
        <v>216</v>
      </c>
      <c r="E81" s="157"/>
      <c r="F81" s="157"/>
      <c r="G81" s="157"/>
      <c r="H81" s="157"/>
      <c r="I81" s="157"/>
      <c r="J81" s="157"/>
      <c r="K81" s="213"/>
    </row>
    <row r="82" spans="1:11">
      <c r="A82" s="158" t="s">
        <v>218</v>
      </c>
      <c r="D82" s="159" t="s">
        <v>219</v>
      </c>
      <c r="E82" s="160"/>
      <c r="K82" s="215"/>
    </row>
    <row r="83" spans="1:11">
      <c r="A83" s="158" t="s">
        <v>220</v>
      </c>
      <c r="D83" s="159" t="s">
        <v>221</v>
      </c>
      <c r="E83" s="160"/>
      <c r="K83" s="215"/>
    </row>
    <row r="84" spans="1:11">
      <c r="A84" s="158" t="s">
        <v>222</v>
      </c>
      <c r="D84" s="159" t="s">
        <v>223</v>
      </c>
      <c r="E84" s="160"/>
      <c r="K84" s="215"/>
    </row>
    <row r="85" ht="13" spans="1:11">
      <c r="A85" s="158" t="s">
        <v>224</v>
      </c>
      <c r="D85" s="159" t="s">
        <v>225</v>
      </c>
      <c r="E85" s="160"/>
      <c r="F85" s="141"/>
      <c r="G85" s="141"/>
      <c r="H85" s="141"/>
      <c r="I85" s="141"/>
      <c r="J85" s="141"/>
      <c r="K85" s="218"/>
    </row>
    <row r="86" ht="13" spans="1:11">
      <c r="A86" s="205" t="s">
        <v>226</v>
      </c>
      <c r="B86" s="145" t="s">
        <v>227</v>
      </c>
      <c r="D86" s="162">
        <f>'LHKS SEISMO'!$B$36</f>
        <v>0.1</v>
      </c>
      <c r="E86" s="163" t="s">
        <v>228</v>
      </c>
      <c r="F86" s="141"/>
      <c r="G86" s="141"/>
      <c r="H86" s="141"/>
      <c r="I86" s="141"/>
      <c r="J86" s="141"/>
      <c r="K86" s="218"/>
    </row>
    <row r="87" ht="13" spans="1:11">
      <c r="A87" s="164"/>
      <c r="B87" s="165" t="s">
        <v>229</v>
      </c>
      <c r="C87" s="166"/>
      <c r="D87" s="165">
        <f>'LHKS SEISMO'!$C$36</f>
        <v>0.1</v>
      </c>
      <c r="E87" s="167" t="s">
        <v>206</v>
      </c>
      <c r="F87" s="166"/>
      <c r="G87" s="166"/>
      <c r="H87" s="166"/>
      <c r="I87" s="166"/>
      <c r="J87" s="166"/>
      <c r="K87" s="219"/>
    </row>
    <row r="89" ht="14.5" spans="1:11">
      <c r="A89" s="168" t="s">
        <v>230</v>
      </c>
      <c r="B89" s="169" t="s">
        <v>231</v>
      </c>
      <c r="C89" s="169" t="s">
        <v>232</v>
      </c>
      <c r="D89" s="170" t="s">
        <v>233</v>
      </c>
      <c r="E89" s="169" t="s">
        <v>234</v>
      </c>
      <c r="F89" s="169" t="s">
        <v>235</v>
      </c>
      <c r="G89" s="169" t="s">
        <v>236</v>
      </c>
      <c r="H89" s="169" t="s">
        <v>237</v>
      </c>
      <c r="I89" s="169" t="s">
        <v>238</v>
      </c>
      <c r="J89" s="169" t="s">
        <v>239</v>
      </c>
      <c r="K89" s="169" t="s">
        <v>240</v>
      </c>
    </row>
    <row r="90" ht="14.5" spans="1:11">
      <c r="A90" s="171" t="s">
        <v>241</v>
      </c>
      <c r="B90" s="172" t="s">
        <v>206</v>
      </c>
      <c r="C90" s="173" t="s">
        <v>242</v>
      </c>
      <c r="D90" s="174">
        <f>'LHKS SEISMO'!$Q$36</f>
        <v>0.00465568460329334</v>
      </c>
      <c r="E90" s="175">
        <v>1</v>
      </c>
      <c r="F90" s="172">
        <v>4</v>
      </c>
      <c r="G90" s="176">
        <f t="shared" ref="G90:G96" si="12">D90/E90</f>
        <v>0.00465568460329334</v>
      </c>
      <c r="H90" s="177">
        <f>('LHKS SEISMO'!$D$16*2*PI()*D86)/(D87)</f>
        <v>614.181363776805</v>
      </c>
      <c r="I90" s="176">
        <f t="shared" ref="I90:I96" si="13">H90*G90</f>
        <v>2.85943471896537</v>
      </c>
      <c r="J90" s="172">
        <f t="shared" ref="J90:J96" si="14">POWER(I90,2)</f>
        <v>8.17636691202459</v>
      </c>
      <c r="K90" s="176">
        <f t="shared" ref="K90:K96" si="15">(POWER(I90,4))/F90</f>
        <v>16.7132439700126</v>
      </c>
    </row>
    <row r="91" spans="1:11">
      <c r="A91" s="171" t="s">
        <v>243</v>
      </c>
      <c r="B91" s="172" t="s">
        <v>206</v>
      </c>
      <c r="C91" s="172" t="s">
        <v>244</v>
      </c>
      <c r="D91" s="174">
        <f>(0.5%*'LHKS SEISMO'!$N$36)</f>
        <v>0.00937848329544067</v>
      </c>
      <c r="E91" s="175">
        <f>SQRT(3)</f>
        <v>1.73205080756888</v>
      </c>
      <c r="F91" s="172">
        <v>50</v>
      </c>
      <c r="G91" s="176">
        <f t="shared" si="12"/>
        <v>0.00541466985521308</v>
      </c>
      <c r="H91" s="177">
        <f>('LHKS SEISMO'!$D$16*2*PI()*D86)/(D87)</f>
        <v>614.181363776805</v>
      </c>
      <c r="I91" s="176">
        <f t="shared" si="13"/>
        <v>3.32558931607592</v>
      </c>
      <c r="J91" s="172">
        <f t="shared" si="14"/>
        <v>11.0595442991983</v>
      </c>
      <c r="K91" s="172">
        <f t="shared" si="15"/>
        <v>2.4462704021186</v>
      </c>
    </row>
    <row r="92" spans="1:11">
      <c r="A92" s="171" t="s">
        <v>245</v>
      </c>
      <c r="B92" s="172" t="s">
        <v>206</v>
      </c>
      <c r="C92" s="172" t="s">
        <v>244</v>
      </c>
      <c r="D92" s="174">
        <f>'LHKS SEISMO'!$S$13</f>
        <v>2.38418579101562e-6</v>
      </c>
      <c r="E92" s="175">
        <f>SQRT(3)</f>
        <v>1.73205080756888</v>
      </c>
      <c r="F92" s="172">
        <v>50</v>
      </c>
      <c r="G92" s="176">
        <f t="shared" si="12"/>
        <v>1.37651030824095e-6</v>
      </c>
      <c r="H92" s="177">
        <f>('LHKS SEISMO'!$D$16*2*PI()*D86)/(D87)</f>
        <v>614.181363776805</v>
      </c>
      <c r="I92" s="176">
        <f t="shared" si="13"/>
        <v>0.000845426978368258</v>
      </c>
      <c r="J92" s="172">
        <f t="shared" si="14"/>
        <v>7.14746775752882e-7</v>
      </c>
      <c r="K92" s="172">
        <f t="shared" si="15"/>
        <v>1.02172590689828e-14</v>
      </c>
    </row>
    <row r="93" spans="1:11">
      <c r="A93" s="178" t="s">
        <v>246</v>
      </c>
      <c r="B93" s="179" t="s">
        <v>247</v>
      </c>
      <c r="C93" s="179" t="s">
        <v>244</v>
      </c>
      <c r="D93" s="180">
        <f>(1/100)*'LHKS SEISMO'!$D$16</f>
        <v>0.9775</v>
      </c>
      <c r="E93" s="181">
        <f>SQRT(3)</f>
        <v>1.73205080756888</v>
      </c>
      <c r="F93" s="179">
        <v>50</v>
      </c>
      <c r="G93" s="182">
        <f t="shared" si="12"/>
        <v>0.564359888132859</v>
      </c>
      <c r="H93" s="183">
        <f>('LHKS SEISMO'!$N$36*2*PI()*D86)/D87</f>
        <v>11.7853496891084</v>
      </c>
      <c r="I93" s="182">
        <f t="shared" si="13"/>
        <v>6.65117863215185</v>
      </c>
      <c r="J93" s="179">
        <f t="shared" si="14"/>
        <v>44.2381771967933</v>
      </c>
      <c r="K93" s="179">
        <f t="shared" si="15"/>
        <v>39.1403264338977</v>
      </c>
    </row>
    <row r="94" spans="1:11">
      <c r="A94" s="184" t="s">
        <v>248</v>
      </c>
      <c r="B94" s="185" t="s">
        <v>228</v>
      </c>
      <c r="C94" s="185" t="s">
        <v>242</v>
      </c>
      <c r="D94" s="186">
        <v>5e-6</v>
      </c>
      <c r="E94" s="187">
        <v>2</v>
      </c>
      <c r="F94" s="185">
        <v>2</v>
      </c>
      <c r="G94" s="188">
        <f t="shared" si="12"/>
        <v>2.5e-6</v>
      </c>
      <c r="H94" s="189">
        <f>('LHKS SEISMO'!$N$36*'LHKS SEISMO'!$D$16*2*PI())/D87</f>
        <v>11520.1793211035</v>
      </c>
      <c r="I94" s="188">
        <f t="shared" si="13"/>
        <v>0.0288004483027587</v>
      </c>
      <c r="J94" s="185">
        <f t="shared" si="14"/>
        <v>0.000829465822439874</v>
      </c>
      <c r="K94" s="185">
        <f t="shared" si="15"/>
        <v>3.44006775297929e-7</v>
      </c>
    </row>
    <row r="95" spans="1:11">
      <c r="A95" s="190" t="s">
        <v>249</v>
      </c>
      <c r="B95" s="191" t="s">
        <v>206</v>
      </c>
      <c r="C95" s="191" t="s">
        <v>242</v>
      </c>
      <c r="D95" s="192">
        <v>1.8e-5</v>
      </c>
      <c r="E95" s="193">
        <v>2</v>
      </c>
      <c r="F95" s="191">
        <v>2</v>
      </c>
      <c r="G95" s="194">
        <f t="shared" si="12"/>
        <v>9e-6</v>
      </c>
      <c r="H95" s="195">
        <f>('LHKS SEISMO'!$N$36*'LHKS SEISMO'!$D$16*2*PI()*D86)/(D87^2)</f>
        <v>11520.1793211035</v>
      </c>
      <c r="I95" s="194">
        <f t="shared" si="13"/>
        <v>0.103681613889931</v>
      </c>
      <c r="J95" s="191">
        <f t="shared" si="14"/>
        <v>0.0107498770588208</v>
      </c>
      <c r="K95" s="194">
        <f t="shared" si="15"/>
        <v>5.77799283898805e-5</v>
      </c>
    </row>
    <row r="96" ht="25" spans="1:11">
      <c r="A96" s="196" t="s">
        <v>250</v>
      </c>
      <c r="B96" s="197" t="s">
        <v>206</v>
      </c>
      <c r="C96" s="198" t="s">
        <v>242</v>
      </c>
      <c r="D96" s="199">
        <f>'LHKS Mass Center'!$R$22</f>
        <v>1</v>
      </c>
      <c r="E96" s="200">
        <v>1</v>
      </c>
      <c r="F96" s="197">
        <v>4</v>
      </c>
      <c r="G96" s="201">
        <f t="shared" si="12"/>
        <v>1</v>
      </c>
      <c r="H96" s="197">
        <v>1</v>
      </c>
      <c r="I96" s="201">
        <f t="shared" si="13"/>
        <v>1</v>
      </c>
      <c r="J96" s="197">
        <f t="shared" si="14"/>
        <v>1</v>
      </c>
      <c r="K96" s="201">
        <f t="shared" si="15"/>
        <v>0.25</v>
      </c>
    </row>
    <row r="97" ht="13.15" customHeight="1" spans="1:11">
      <c r="A97" s="202" t="s">
        <v>251</v>
      </c>
      <c r="B97" s="202"/>
      <c r="C97" s="202"/>
      <c r="D97" s="202"/>
      <c r="E97" s="202"/>
      <c r="F97" s="202"/>
      <c r="G97" s="202"/>
      <c r="H97" s="202"/>
      <c r="I97" s="202"/>
      <c r="J97" s="169">
        <f>SUM(J90:J96)</f>
        <v>64.4856684656443</v>
      </c>
      <c r="K97" s="169">
        <f>SUM(K90:K96)</f>
        <v>58.5498989299641</v>
      </c>
    </row>
    <row r="98" ht="13.15" customHeight="1" spans="1:11">
      <c r="A98" s="202" t="s">
        <v>252</v>
      </c>
      <c r="B98" s="202"/>
      <c r="C98" s="202"/>
      <c r="D98" s="202"/>
      <c r="E98" s="202"/>
      <c r="F98" s="202"/>
      <c r="G98" s="202"/>
      <c r="H98" s="202"/>
      <c r="I98" s="202"/>
      <c r="J98" s="220">
        <f>SQRT(J97)</f>
        <v>8.03029691017986</v>
      </c>
      <c r="K98" s="221"/>
    </row>
    <row r="99" ht="13.15" customHeight="1" spans="1:23">
      <c r="A99" s="202" t="s">
        <v>253</v>
      </c>
      <c r="B99" s="202"/>
      <c r="C99" s="202"/>
      <c r="D99" s="202"/>
      <c r="E99" s="202"/>
      <c r="F99" s="202"/>
      <c r="G99" s="202"/>
      <c r="H99" s="202"/>
      <c r="I99" s="202"/>
      <c r="J99" s="168">
        <f>(POWER(J98,4))/K97</f>
        <v>71.0232043685534</v>
      </c>
      <c r="K99" s="222"/>
      <c r="W99" s="244"/>
    </row>
    <row r="100" ht="14.5" spans="1:11">
      <c r="A100" s="203" t="s">
        <v>254</v>
      </c>
      <c r="B100" s="202"/>
      <c r="C100" s="202"/>
      <c r="D100" s="202"/>
      <c r="E100" s="202"/>
      <c r="F100" s="202"/>
      <c r="G100" s="202"/>
      <c r="H100" s="202"/>
      <c r="I100" s="202"/>
      <c r="J100" s="168">
        <v>2</v>
      </c>
      <c r="K100" s="222"/>
    </row>
    <row r="101" ht="16" spans="1:11">
      <c r="A101" s="204" t="s">
        <v>255</v>
      </c>
      <c r="B101" s="204"/>
      <c r="C101" s="204"/>
      <c r="D101" s="204"/>
      <c r="E101" s="204"/>
      <c r="F101" s="204"/>
      <c r="G101" s="204"/>
      <c r="H101" s="204"/>
      <c r="I101" s="204"/>
      <c r="J101" s="223">
        <f>J98*J100</f>
        <v>16.0605938203597</v>
      </c>
      <c r="K101" s="224"/>
    </row>
    <row r="102" ht="16" spans="1:11">
      <c r="A102" s="202" t="s">
        <v>256</v>
      </c>
      <c r="B102" s="202"/>
      <c r="C102" s="202"/>
      <c r="D102" s="202"/>
      <c r="E102" s="202"/>
      <c r="F102" s="202"/>
      <c r="G102" s="202"/>
      <c r="H102" s="202"/>
      <c r="I102" s="202"/>
      <c r="J102" s="227">
        <f>(J101/'LHKS SEISMO'!$Z$36)</f>
        <v>0.0139412706805169</v>
      </c>
      <c r="K102" s="228"/>
    </row>
    <row r="104" spans="1:11">
      <c r="A104" s="155" t="s">
        <v>215</v>
      </c>
      <c r="B104" s="156"/>
      <c r="C104" s="156"/>
      <c r="D104" s="157" t="s">
        <v>216</v>
      </c>
      <c r="E104" s="157"/>
      <c r="F104" s="157"/>
      <c r="G104" s="157"/>
      <c r="H104" s="157"/>
      <c r="I104" s="157"/>
      <c r="J104" s="157"/>
      <c r="K104" s="213"/>
    </row>
    <row r="105" spans="1:11">
      <c r="A105" s="158" t="s">
        <v>218</v>
      </c>
      <c r="D105" s="159" t="s">
        <v>219</v>
      </c>
      <c r="E105" s="160"/>
      <c r="K105" s="215"/>
    </row>
    <row r="106" spans="1:11">
      <c r="A106" s="158" t="s">
        <v>220</v>
      </c>
      <c r="D106" s="159" t="s">
        <v>221</v>
      </c>
      <c r="E106" s="160"/>
      <c r="K106" s="215"/>
    </row>
    <row r="107" spans="1:11">
      <c r="A107" s="158" t="s">
        <v>222</v>
      </c>
      <c r="D107" s="159" t="s">
        <v>223</v>
      </c>
      <c r="E107" s="160"/>
      <c r="K107" s="215"/>
    </row>
    <row r="108" ht="13" spans="1:11">
      <c r="A108" s="158" t="s">
        <v>224</v>
      </c>
      <c r="D108" s="159" t="s">
        <v>225</v>
      </c>
      <c r="E108" s="160"/>
      <c r="F108" s="141"/>
      <c r="G108" s="141"/>
      <c r="H108" s="141"/>
      <c r="I108" s="141"/>
      <c r="J108" s="141"/>
      <c r="K108" s="218"/>
    </row>
    <row r="109" ht="13" spans="1:11">
      <c r="A109" s="205" t="s">
        <v>226</v>
      </c>
      <c r="B109" s="145" t="s">
        <v>227</v>
      </c>
      <c r="D109" s="162">
        <f>'LHKS SEISMO'!$B$41</f>
        <v>0.2</v>
      </c>
      <c r="E109" s="163" t="s">
        <v>228</v>
      </c>
      <c r="F109" s="141"/>
      <c r="G109" s="141"/>
      <c r="H109" s="141"/>
      <c r="I109" s="141"/>
      <c r="J109" s="141"/>
      <c r="K109" s="218"/>
    </row>
    <row r="110" ht="13" spans="1:11">
      <c r="A110" s="164"/>
      <c r="B110" s="165" t="s">
        <v>229</v>
      </c>
      <c r="C110" s="166"/>
      <c r="D110" s="165">
        <f>'LHKS SEISMO'!$C$41</f>
        <v>0.1</v>
      </c>
      <c r="E110" s="167" t="s">
        <v>206</v>
      </c>
      <c r="F110" s="166"/>
      <c r="G110" s="166"/>
      <c r="H110" s="166"/>
      <c r="I110" s="166"/>
      <c r="J110" s="166"/>
      <c r="K110" s="219"/>
    </row>
    <row r="112" ht="14.5" spans="1:11">
      <c r="A112" s="168" t="s">
        <v>230</v>
      </c>
      <c r="B112" s="169" t="s">
        <v>231</v>
      </c>
      <c r="C112" s="169" t="s">
        <v>232</v>
      </c>
      <c r="D112" s="170" t="s">
        <v>233</v>
      </c>
      <c r="E112" s="169" t="s">
        <v>234</v>
      </c>
      <c r="F112" s="169" t="s">
        <v>235</v>
      </c>
      <c r="G112" s="169" t="s">
        <v>236</v>
      </c>
      <c r="H112" s="169" t="s">
        <v>237</v>
      </c>
      <c r="I112" s="169" t="s">
        <v>238</v>
      </c>
      <c r="J112" s="169" t="s">
        <v>239</v>
      </c>
      <c r="K112" s="169" t="s">
        <v>240</v>
      </c>
    </row>
    <row r="113" ht="14.5" spans="1:11">
      <c r="A113" s="171" t="s">
        <v>241</v>
      </c>
      <c r="B113" s="172" t="s">
        <v>206</v>
      </c>
      <c r="C113" s="173" t="s">
        <v>242</v>
      </c>
      <c r="D113" s="174">
        <f>'LHKS SEISMO'!$Q$41</f>
        <v>0.00176283663119184</v>
      </c>
      <c r="E113" s="175">
        <v>1</v>
      </c>
      <c r="F113" s="172">
        <v>4</v>
      </c>
      <c r="G113" s="176">
        <f t="shared" ref="G113:G119" si="16">D113/E113</f>
        <v>0.00176283663119184</v>
      </c>
      <c r="H113" s="177">
        <f>('LHKS SEISMO'!$D$16*2*PI()*D109)/(D110)</f>
        <v>1228.36272755361</v>
      </c>
      <c r="I113" s="176">
        <f t="shared" ref="I113:I119" si="17">H113*G113</f>
        <v>2.16540281252222</v>
      </c>
      <c r="J113" s="172">
        <f t="shared" ref="J113:J119" si="18">POWER(I113,2)</f>
        <v>4.68896934047915</v>
      </c>
      <c r="K113" s="176">
        <f t="shared" ref="K113:K119" si="19">(POWER(I113,4))/F113</f>
        <v>5.49660836898837</v>
      </c>
    </row>
    <row r="114" spans="1:11">
      <c r="A114" s="171" t="s">
        <v>243</v>
      </c>
      <c r="B114" s="172" t="s">
        <v>206</v>
      </c>
      <c r="C114" s="172" t="s">
        <v>244</v>
      </c>
      <c r="D114" s="174">
        <f>(0.5%*'LHKS SEISMO'!$N$41)</f>
        <v>0.00465977430343628</v>
      </c>
      <c r="E114" s="175">
        <f>SQRT(3)</f>
        <v>1.73205080756888</v>
      </c>
      <c r="F114" s="172">
        <v>50</v>
      </c>
      <c r="G114" s="176">
        <f t="shared" si="16"/>
        <v>0.00269032194845184</v>
      </c>
      <c r="H114" s="177">
        <f>('LHKS SEISMO'!$D$16*2*PI()*D109)/(D110)</f>
        <v>1228.36272755361</v>
      </c>
      <c r="I114" s="176">
        <f t="shared" si="17"/>
        <v>3.30469120659764</v>
      </c>
      <c r="J114" s="172">
        <f t="shared" si="18"/>
        <v>10.9209839709638</v>
      </c>
      <c r="K114" s="172">
        <f t="shared" si="19"/>
        <v>2.38535781788095</v>
      </c>
    </row>
    <row r="115" spans="1:11">
      <c r="A115" s="171" t="s">
        <v>245</v>
      </c>
      <c r="B115" s="172" t="s">
        <v>206</v>
      </c>
      <c r="C115" s="172" t="s">
        <v>244</v>
      </c>
      <c r="D115" s="174">
        <f>'LHKS SEISMO'!$S$13</f>
        <v>2.38418579101562e-6</v>
      </c>
      <c r="E115" s="175">
        <f>SQRT(3)</f>
        <v>1.73205080756888</v>
      </c>
      <c r="F115" s="172">
        <v>50</v>
      </c>
      <c r="G115" s="176">
        <f t="shared" si="16"/>
        <v>1.37651030824095e-6</v>
      </c>
      <c r="H115" s="177">
        <f>('LHKS SEISMO'!$D$16*2*PI()*D109)/(D110)</f>
        <v>1228.36272755361</v>
      </c>
      <c r="I115" s="176">
        <f t="shared" si="17"/>
        <v>0.00169085395673652</v>
      </c>
      <c r="J115" s="172">
        <f t="shared" si="18"/>
        <v>2.85898710301153e-6</v>
      </c>
      <c r="K115" s="172">
        <f t="shared" si="19"/>
        <v>1.63476145103725e-13</v>
      </c>
    </row>
    <row r="116" spans="1:11">
      <c r="A116" s="178" t="s">
        <v>246</v>
      </c>
      <c r="B116" s="179" t="s">
        <v>247</v>
      </c>
      <c r="C116" s="179" t="s">
        <v>244</v>
      </c>
      <c r="D116" s="180">
        <f>(1/100)*'LHKS SEISMO'!$D$16</f>
        <v>0.9775</v>
      </c>
      <c r="E116" s="181">
        <f>SQRT(3)</f>
        <v>1.73205080756888</v>
      </c>
      <c r="F116" s="179">
        <v>50</v>
      </c>
      <c r="G116" s="182">
        <f t="shared" si="16"/>
        <v>0.564359888132859</v>
      </c>
      <c r="H116" s="183">
        <f>('LHKS SEISMO'!$N$41*2*PI()*D109)/D110</f>
        <v>11.7112901752495</v>
      </c>
      <c r="I116" s="182">
        <f t="shared" si="17"/>
        <v>6.60938241319528</v>
      </c>
      <c r="J116" s="179">
        <f t="shared" si="18"/>
        <v>43.683935883855</v>
      </c>
      <c r="K116" s="179">
        <f t="shared" si="19"/>
        <v>38.1657250860951</v>
      </c>
    </row>
    <row r="117" spans="1:11">
      <c r="A117" s="184" t="s">
        <v>248</v>
      </c>
      <c r="B117" s="185" t="s">
        <v>228</v>
      </c>
      <c r="C117" s="185" t="s">
        <v>242</v>
      </c>
      <c r="D117" s="186">
        <v>1.4e-5</v>
      </c>
      <c r="E117" s="187">
        <v>2</v>
      </c>
      <c r="F117" s="185">
        <v>2</v>
      </c>
      <c r="G117" s="188">
        <f t="shared" si="16"/>
        <v>7e-6</v>
      </c>
      <c r="H117" s="189">
        <f>('LHKS SEISMO'!$N$41*'LHKS SEISMO'!$D$16*2*PI())/D110</f>
        <v>5723.89307315321</v>
      </c>
      <c r="I117" s="188">
        <f t="shared" si="17"/>
        <v>0.0400672515120724</v>
      </c>
      <c r="J117" s="185">
        <f t="shared" si="18"/>
        <v>0.00160538464373167</v>
      </c>
      <c r="K117" s="185">
        <f t="shared" si="19"/>
        <v>1.28862992716473e-6</v>
      </c>
    </row>
    <row r="118" spans="1:11">
      <c r="A118" s="190" t="s">
        <v>249</v>
      </c>
      <c r="B118" s="191" t="s">
        <v>206</v>
      </c>
      <c r="C118" s="191" t="s">
        <v>242</v>
      </c>
      <c r="D118" s="192">
        <v>1.8e-5</v>
      </c>
      <c r="E118" s="193">
        <v>2</v>
      </c>
      <c r="F118" s="191">
        <v>2</v>
      </c>
      <c r="G118" s="194">
        <f t="shared" si="16"/>
        <v>9e-6</v>
      </c>
      <c r="H118" s="195">
        <f>('LHKS SEISMO'!$N$41*'LHKS SEISMO'!$D$16*2*PI()*D109)/(D110^2)</f>
        <v>11447.7861463064</v>
      </c>
      <c r="I118" s="194">
        <f t="shared" si="17"/>
        <v>0.103030075316758</v>
      </c>
      <c r="J118" s="191">
        <f t="shared" si="18"/>
        <v>0.0106151964197768</v>
      </c>
      <c r="K118" s="194">
        <f t="shared" si="19"/>
        <v>5.63411975152207e-5</v>
      </c>
    </row>
    <row r="119" ht="25" spans="1:11">
      <c r="A119" s="196" t="s">
        <v>250</v>
      </c>
      <c r="B119" s="197" t="s">
        <v>206</v>
      </c>
      <c r="C119" s="198" t="s">
        <v>242</v>
      </c>
      <c r="D119" s="199">
        <f>'LHKS Mass Center'!$R$22</f>
        <v>1</v>
      </c>
      <c r="E119" s="200">
        <v>1</v>
      </c>
      <c r="F119" s="197">
        <v>4</v>
      </c>
      <c r="G119" s="201">
        <f t="shared" si="16"/>
        <v>1</v>
      </c>
      <c r="H119" s="197">
        <v>1</v>
      </c>
      <c r="I119" s="201">
        <f t="shared" si="17"/>
        <v>1</v>
      </c>
      <c r="J119" s="197">
        <f t="shared" si="18"/>
        <v>1</v>
      </c>
      <c r="K119" s="201">
        <f t="shared" si="19"/>
        <v>0.25</v>
      </c>
    </row>
    <row r="120" spans="1:11">
      <c r="A120" s="202" t="s">
        <v>251</v>
      </c>
      <c r="B120" s="202"/>
      <c r="C120" s="202"/>
      <c r="D120" s="202"/>
      <c r="E120" s="202"/>
      <c r="F120" s="202"/>
      <c r="G120" s="202"/>
      <c r="H120" s="202"/>
      <c r="I120" s="202"/>
      <c r="J120" s="169">
        <f>SUM(J113:J119)</f>
        <v>60.3061126353485</v>
      </c>
      <c r="K120" s="169">
        <f>SUM(K113:K119)</f>
        <v>46.2977489027921</v>
      </c>
    </row>
    <row r="121" spans="1:11">
      <c r="A121" s="202" t="s">
        <v>252</v>
      </c>
      <c r="B121" s="202"/>
      <c r="C121" s="202"/>
      <c r="D121" s="202"/>
      <c r="E121" s="202"/>
      <c r="F121" s="202"/>
      <c r="G121" s="202"/>
      <c r="H121" s="202"/>
      <c r="I121" s="202"/>
      <c r="J121" s="220">
        <f>SQRT(J120)</f>
        <v>7.76570103952943</v>
      </c>
      <c r="K121" s="221"/>
    </row>
    <row r="122" spans="1:11">
      <c r="A122" s="202" t="s">
        <v>253</v>
      </c>
      <c r="B122" s="202"/>
      <c r="C122" s="202"/>
      <c r="D122" s="202"/>
      <c r="E122" s="202"/>
      <c r="F122" s="202"/>
      <c r="G122" s="202"/>
      <c r="H122" s="202"/>
      <c r="I122" s="202"/>
      <c r="J122" s="168">
        <f>(POWER(J121,4))/K120</f>
        <v>78.5530032750258</v>
      </c>
      <c r="K122" s="222"/>
    </row>
    <row r="123" ht="14.5" spans="1:11">
      <c r="A123" s="203" t="s">
        <v>254</v>
      </c>
      <c r="B123" s="202"/>
      <c r="C123" s="202"/>
      <c r="D123" s="202"/>
      <c r="E123" s="202"/>
      <c r="F123" s="202"/>
      <c r="G123" s="202"/>
      <c r="H123" s="202"/>
      <c r="I123" s="202"/>
      <c r="J123" s="168">
        <v>2</v>
      </c>
      <c r="K123" s="222"/>
    </row>
    <row r="124" ht="16" spans="1:11">
      <c r="A124" s="204" t="s">
        <v>255</v>
      </c>
      <c r="B124" s="204"/>
      <c r="C124" s="204"/>
      <c r="D124" s="204"/>
      <c r="E124" s="204"/>
      <c r="F124" s="204"/>
      <c r="G124" s="204"/>
      <c r="H124" s="204"/>
      <c r="I124" s="204"/>
      <c r="J124" s="223">
        <f>J121*J123</f>
        <v>15.5314020790589</v>
      </c>
      <c r="K124" s="224"/>
    </row>
    <row r="125" ht="16" spans="1:11">
      <c r="A125" s="202" t="s">
        <v>256</v>
      </c>
      <c r="B125" s="202"/>
      <c r="C125" s="202"/>
      <c r="D125" s="202"/>
      <c r="E125" s="202"/>
      <c r="F125" s="202"/>
      <c r="G125" s="202"/>
      <c r="H125" s="202"/>
      <c r="I125" s="202"/>
      <c r="J125" s="227">
        <f>(J124/'LHKS SEISMO'!$Z$41)</f>
        <v>0.0135671665076221</v>
      </c>
      <c r="K125" s="228"/>
    </row>
    <row r="127" spans="1:11">
      <c r="A127" s="155" t="s">
        <v>215</v>
      </c>
      <c r="B127" s="156"/>
      <c r="C127" s="156"/>
      <c r="D127" s="157" t="s">
        <v>216</v>
      </c>
      <c r="E127" s="157"/>
      <c r="F127" s="157"/>
      <c r="G127" s="157"/>
      <c r="H127" s="157"/>
      <c r="I127" s="157"/>
      <c r="J127" s="157"/>
      <c r="K127" s="213"/>
    </row>
    <row r="128" spans="1:11">
      <c r="A128" s="158" t="s">
        <v>218</v>
      </c>
      <c r="D128" s="159" t="s">
        <v>219</v>
      </c>
      <c r="E128" s="160"/>
      <c r="K128" s="215"/>
    </row>
    <row r="129" spans="1:11">
      <c r="A129" s="158" t="s">
        <v>220</v>
      </c>
      <c r="D129" s="159" t="s">
        <v>221</v>
      </c>
      <c r="E129" s="160"/>
      <c r="K129" s="215"/>
    </row>
    <row r="130" spans="1:11">
      <c r="A130" s="158" t="s">
        <v>222</v>
      </c>
      <c r="D130" s="159" t="s">
        <v>223</v>
      </c>
      <c r="E130" s="160"/>
      <c r="K130" s="215"/>
    </row>
    <row r="131" ht="13" spans="1:11">
      <c r="A131" s="158" t="s">
        <v>224</v>
      </c>
      <c r="D131" s="159" t="s">
        <v>225</v>
      </c>
      <c r="E131" s="160"/>
      <c r="F131" s="141"/>
      <c r="G131" s="141"/>
      <c r="H131" s="141"/>
      <c r="I131" s="141"/>
      <c r="J131" s="141"/>
      <c r="K131" s="218"/>
    </row>
    <row r="132" ht="13" spans="1:11">
      <c r="A132" s="205" t="s">
        <v>226</v>
      </c>
      <c r="B132" s="145" t="s">
        <v>227</v>
      </c>
      <c r="D132" s="162">
        <f>'LHKS SEISMO'!$B$46</f>
        <v>0.5</v>
      </c>
      <c r="E132" s="163" t="s">
        <v>228</v>
      </c>
      <c r="F132" s="141"/>
      <c r="G132" s="141"/>
      <c r="H132" s="141"/>
      <c r="I132" s="141"/>
      <c r="J132" s="141"/>
      <c r="K132" s="218"/>
    </row>
    <row r="133" ht="13" spans="1:11">
      <c r="A133" s="164"/>
      <c r="B133" s="165" t="s">
        <v>229</v>
      </c>
      <c r="C133" s="166"/>
      <c r="D133" s="165">
        <f>'LHKS SEISMO'!$C$46</f>
        <v>0.1</v>
      </c>
      <c r="E133" s="167" t="s">
        <v>206</v>
      </c>
      <c r="F133" s="166"/>
      <c r="G133" s="166"/>
      <c r="H133" s="166"/>
      <c r="I133" s="166"/>
      <c r="J133" s="166"/>
      <c r="K133" s="219"/>
    </row>
    <row r="135" ht="14.5" spans="1:11">
      <c r="A135" s="168" t="s">
        <v>230</v>
      </c>
      <c r="B135" s="169" t="s">
        <v>231</v>
      </c>
      <c r="C135" s="169" t="s">
        <v>232</v>
      </c>
      <c r="D135" s="170" t="s">
        <v>233</v>
      </c>
      <c r="E135" s="169" t="s">
        <v>234</v>
      </c>
      <c r="F135" s="169" t="s">
        <v>235</v>
      </c>
      <c r="G135" s="169" t="s">
        <v>236</v>
      </c>
      <c r="H135" s="169" t="s">
        <v>237</v>
      </c>
      <c r="I135" s="169" t="s">
        <v>238</v>
      </c>
      <c r="J135" s="169" t="s">
        <v>239</v>
      </c>
      <c r="K135" s="169" t="s">
        <v>240</v>
      </c>
    </row>
    <row r="136" ht="14.5" spans="1:11">
      <c r="A136" s="171" t="s">
        <v>241</v>
      </c>
      <c r="B136" s="172" t="s">
        <v>206</v>
      </c>
      <c r="C136" s="173" t="s">
        <v>242</v>
      </c>
      <c r="D136" s="174">
        <f>'LHKS SEISMO'!$Q$46</f>
        <v>0.000290472312869898</v>
      </c>
      <c r="E136" s="175">
        <v>1</v>
      </c>
      <c r="F136" s="172">
        <v>4</v>
      </c>
      <c r="G136" s="176">
        <f t="shared" ref="G136:G142" si="20">D136/E136</f>
        <v>0.000290472312869898</v>
      </c>
      <c r="H136" s="177">
        <f>('LHKS SEISMO'!$D$16*2*PI()*D132)/(D133)</f>
        <v>3070.90681888402</v>
      </c>
      <c r="I136" s="176">
        <f t="shared" ref="I136:I142" si="21">H136*G136</f>
        <v>0.892013406289182</v>
      </c>
      <c r="J136" s="172">
        <f t="shared" ref="J136:J142" si="22">POWER(I136,2)</f>
        <v>0.795687916999629</v>
      </c>
      <c r="K136" s="176">
        <f t="shared" ref="K136:K142" si="23">(POWER(I136,4))/F136</f>
        <v>0.158279815314802</v>
      </c>
    </row>
    <row r="137" spans="1:11">
      <c r="A137" s="171" t="s">
        <v>243</v>
      </c>
      <c r="B137" s="172" t="s">
        <v>206</v>
      </c>
      <c r="C137" s="172" t="s">
        <v>244</v>
      </c>
      <c r="D137" s="174">
        <f>(0.5%*'LHKS SEISMO'!$N$46)</f>
        <v>0.00186798095703125</v>
      </c>
      <c r="E137" s="175">
        <f>SQRT(3)</f>
        <v>1.73205080756888</v>
      </c>
      <c r="F137" s="172">
        <v>50</v>
      </c>
      <c r="G137" s="176">
        <f t="shared" si="20"/>
        <v>0.00107847930838309</v>
      </c>
      <c r="H137" s="177">
        <f>('LHKS SEISMO'!$D$16*2*PI()*D132)/(D133)</f>
        <v>3070.90681888402</v>
      </c>
      <c r="I137" s="176">
        <f t="shared" si="21"/>
        <v>3.31190946213895</v>
      </c>
      <c r="J137" s="172">
        <f t="shared" si="22"/>
        <v>10.9687442854055</v>
      </c>
      <c r="K137" s="172">
        <f t="shared" si="23"/>
        <v>2.40626702397231</v>
      </c>
    </row>
    <row r="138" spans="1:11">
      <c r="A138" s="171" t="s">
        <v>245</v>
      </c>
      <c r="B138" s="172" t="s">
        <v>206</v>
      </c>
      <c r="C138" s="172" t="s">
        <v>244</v>
      </c>
      <c r="D138" s="174">
        <f>'LHKS SEISMO'!$S$13</f>
        <v>2.38418579101562e-6</v>
      </c>
      <c r="E138" s="175">
        <f>SQRT(3)</f>
        <v>1.73205080756888</v>
      </c>
      <c r="F138" s="172">
        <v>50</v>
      </c>
      <c r="G138" s="176">
        <f t="shared" si="20"/>
        <v>1.37651030824095e-6</v>
      </c>
      <c r="H138" s="177">
        <f>('LHKS SEISMO'!$D$16*2*PI()*D132)/(D133)</f>
        <v>3070.90681888402</v>
      </c>
      <c r="I138" s="176">
        <f t="shared" si="21"/>
        <v>0.00422713489184129</v>
      </c>
      <c r="J138" s="172">
        <f t="shared" si="22"/>
        <v>1.78686693938221e-5</v>
      </c>
      <c r="K138" s="172">
        <f t="shared" si="23"/>
        <v>6.38578691811426e-12</v>
      </c>
    </row>
    <row r="139" spans="1:11">
      <c r="A139" s="178" t="s">
        <v>246</v>
      </c>
      <c r="B139" s="179" t="s">
        <v>247</v>
      </c>
      <c r="C139" s="179" t="s">
        <v>244</v>
      </c>
      <c r="D139" s="180">
        <f>(1/100)*'LHKS SEISMO'!$D$16</f>
        <v>0.9775</v>
      </c>
      <c r="E139" s="181">
        <f>SQRT(3)</f>
        <v>1.73205080756888</v>
      </c>
      <c r="F139" s="179">
        <v>50</v>
      </c>
      <c r="G139" s="182">
        <f t="shared" si="20"/>
        <v>0.564359888132859</v>
      </c>
      <c r="H139" s="183">
        <f>('LHKS SEISMO'!$N$46*2*PI()*D132)/D133</f>
        <v>11.73687050331</v>
      </c>
      <c r="I139" s="182">
        <f t="shared" si="21"/>
        <v>6.62381892427789</v>
      </c>
      <c r="J139" s="179">
        <f t="shared" si="22"/>
        <v>43.8749771416219</v>
      </c>
      <c r="K139" s="179">
        <f t="shared" si="23"/>
        <v>38.500272383557</v>
      </c>
    </row>
    <row r="140" spans="1:11">
      <c r="A140" s="184" t="s">
        <v>248</v>
      </c>
      <c r="B140" s="185" t="s">
        <v>228</v>
      </c>
      <c r="C140" s="185" t="s">
        <v>242</v>
      </c>
      <c r="D140" s="186">
        <v>2.2e-5</v>
      </c>
      <c r="E140" s="187">
        <v>2</v>
      </c>
      <c r="F140" s="185">
        <v>2</v>
      </c>
      <c r="G140" s="188">
        <f t="shared" si="20"/>
        <v>1.1e-5</v>
      </c>
      <c r="H140" s="189">
        <f>('LHKS SEISMO'!$N$46*'LHKS SEISMO'!$D$16*2*PI())/D133</f>
        <v>2294.55818339711</v>
      </c>
      <c r="I140" s="188">
        <f t="shared" si="21"/>
        <v>0.0252401400173682</v>
      </c>
      <c r="J140" s="185">
        <f t="shared" si="22"/>
        <v>0.000637064668096351</v>
      </c>
      <c r="K140" s="185">
        <f t="shared" si="23"/>
        <v>2.02925695668357e-7</v>
      </c>
    </row>
    <row r="141" spans="1:11">
      <c r="A141" s="190" t="s">
        <v>249</v>
      </c>
      <c r="B141" s="191" t="s">
        <v>206</v>
      </c>
      <c r="C141" s="191" t="s">
        <v>242</v>
      </c>
      <c r="D141" s="192">
        <v>1.8e-5</v>
      </c>
      <c r="E141" s="193">
        <v>2</v>
      </c>
      <c r="F141" s="191">
        <v>2</v>
      </c>
      <c r="G141" s="194">
        <f t="shared" si="20"/>
        <v>9e-6</v>
      </c>
      <c r="H141" s="195">
        <f>('LHKS SEISMO'!$N$46*'LHKS SEISMO'!$D$16*2*PI()*D132)/(D133^2)</f>
        <v>11472.7909169855</v>
      </c>
      <c r="I141" s="194">
        <f t="shared" si="21"/>
        <v>0.10325511825287</v>
      </c>
      <c r="J141" s="191">
        <f t="shared" si="22"/>
        <v>0.0106616194454141</v>
      </c>
      <c r="K141" s="194">
        <f t="shared" si="23"/>
        <v>5.68350645994163e-5</v>
      </c>
    </row>
    <row r="142" ht="25" spans="1:11">
      <c r="A142" s="196" t="s">
        <v>250</v>
      </c>
      <c r="B142" s="197" t="s">
        <v>206</v>
      </c>
      <c r="C142" s="198" t="s">
        <v>242</v>
      </c>
      <c r="D142" s="199">
        <f>'LHKS Mass Center'!$R$22</f>
        <v>1</v>
      </c>
      <c r="E142" s="200">
        <v>1</v>
      </c>
      <c r="F142" s="197">
        <v>4</v>
      </c>
      <c r="G142" s="201">
        <f t="shared" si="20"/>
        <v>1</v>
      </c>
      <c r="H142" s="197">
        <v>1</v>
      </c>
      <c r="I142" s="201">
        <f t="shared" si="21"/>
        <v>1</v>
      </c>
      <c r="J142" s="197">
        <f t="shared" si="22"/>
        <v>1</v>
      </c>
      <c r="K142" s="201">
        <f t="shared" si="23"/>
        <v>0.25</v>
      </c>
    </row>
    <row r="143" spans="1:11">
      <c r="A143" s="202" t="s">
        <v>251</v>
      </c>
      <c r="B143" s="202"/>
      <c r="C143" s="202"/>
      <c r="D143" s="202"/>
      <c r="E143" s="202"/>
      <c r="F143" s="202"/>
      <c r="G143" s="202"/>
      <c r="H143" s="202"/>
      <c r="I143" s="202"/>
      <c r="J143" s="169">
        <f>SUM(J136:J142)</f>
        <v>56.65072589681</v>
      </c>
      <c r="K143" s="169">
        <f>SUM(K136:K142)</f>
        <v>41.3148762608408</v>
      </c>
    </row>
    <row r="144" spans="1:11">
      <c r="A144" s="202" t="s">
        <v>252</v>
      </c>
      <c r="B144" s="202"/>
      <c r="C144" s="202"/>
      <c r="D144" s="202"/>
      <c r="E144" s="202"/>
      <c r="F144" s="202"/>
      <c r="G144" s="202"/>
      <c r="H144" s="202"/>
      <c r="I144" s="202"/>
      <c r="J144" s="220">
        <f>SQRT(J143)</f>
        <v>7.52666764888752</v>
      </c>
      <c r="K144" s="221"/>
    </row>
    <row r="145" spans="1:11">
      <c r="A145" s="202" t="s">
        <v>253</v>
      </c>
      <c r="B145" s="202"/>
      <c r="C145" s="202"/>
      <c r="D145" s="202"/>
      <c r="E145" s="202"/>
      <c r="F145" s="202"/>
      <c r="G145" s="202"/>
      <c r="H145" s="202"/>
      <c r="I145" s="202"/>
      <c r="J145" s="168">
        <f>(POWER(J144,4))/K143</f>
        <v>77.6791566401798</v>
      </c>
      <c r="K145" s="222"/>
    </row>
    <row r="146" ht="14.5" spans="1:11">
      <c r="A146" s="203" t="s">
        <v>254</v>
      </c>
      <c r="B146" s="202"/>
      <c r="C146" s="202"/>
      <c r="D146" s="202"/>
      <c r="E146" s="202"/>
      <c r="F146" s="202"/>
      <c r="G146" s="202"/>
      <c r="H146" s="202"/>
      <c r="I146" s="202"/>
      <c r="J146" s="168">
        <v>2</v>
      </c>
      <c r="K146" s="222"/>
    </row>
    <row r="147" ht="16" spans="1:11">
      <c r="A147" s="204" t="s">
        <v>255</v>
      </c>
      <c r="B147" s="204"/>
      <c r="C147" s="204"/>
      <c r="D147" s="204"/>
      <c r="E147" s="204"/>
      <c r="F147" s="204"/>
      <c r="G147" s="204"/>
      <c r="H147" s="204"/>
      <c r="I147" s="204"/>
      <c r="J147" s="223">
        <f>J144*J146</f>
        <v>15.053335297775</v>
      </c>
      <c r="K147" s="224"/>
    </row>
    <row r="148" ht="16" spans="1:11">
      <c r="A148" s="202" t="s">
        <v>256</v>
      </c>
      <c r="B148" s="202"/>
      <c r="C148" s="202"/>
      <c r="D148" s="202"/>
      <c r="E148" s="202"/>
      <c r="F148" s="202"/>
      <c r="G148" s="202"/>
      <c r="H148" s="202"/>
      <c r="I148" s="202"/>
      <c r="J148" s="227">
        <f>(J147/'LHKS SEISMO'!$Z$46)</f>
        <v>0.0131209009269824</v>
      </c>
      <c r="K148" s="228"/>
    </row>
    <row r="150" spans="1:11">
      <c r="A150" s="155" t="s">
        <v>215</v>
      </c>
      <c r="B150" s="156"/>
      <c r="C150" s="156"/>
      <c r="D150" s="157" t="s">
        <v>216</v>
      </c>
      <c r="E150" s="157"/>
      <c r="F150" s="157"/>
      <c r="G150" s="157"/>
      <c r="H150" s="157"/>
      <c r="I150" s="157"/>
      <c r="J150" s="157"/>
      <c r="K150" s="213"/>
    </row>
    <row r="151" spans="1:11">
      <c r="A151" s="158" t="s">
        <v>218</v>
      </c>
      <c r="D151" s="159" t="s">
        <v>219</v>
      </c>
      <c r="E151" s="160"/>
      <c r="K151" s="215"/>
    </row>
    <row r="152" spans="1:11">
      <c r="A152" s="158" t="s">
        <v>220</v>
      </c>
      <c r="D152" s="159" t="s">
        <v>221</v>
      </c>
      <c r="E152" s="160"/>
      <c r="K152" s="215"/>
    </row>
    <row r="153" spans="1:11">
      <c r="A153" s="158" t="s">
        <v>222</v>
      </c>
      <c r="D153" s="159" t="s">
        <v>223</v>
      </c>
      <c r="E153" s="160"/>
      <c r="K153" s="215"/>
    </row>
    <row r="154" ht="13" spans="1:11">
      <c r="A154" s="158" t="s">
        <v>224</v>
      </c>
      <c r="D154" s="159" t="s">
        <v>225</v>
      </c>
      <c r="E154" s="160"/>
      <c r="F154" s="141"/>
      <c r="G154" s="141"/>
      <c r="H154" s="141"/>
      <c r="I154" s="141"/>
      <c r="J154" s="141"/>
      <c r="K154" s="218"/>
    </row>
    <row r="155" ht="13" spans="1:11">
      <c r="A155" s="205" t="s">
        <v>226</v>
      </c>
      <c r="B155" s="145" t="s">
        <v>227</v>
      </c>
      <c r="D155" s="162">
        <f>'LHKS SEISMO'!$B$51</f>
        <v>1</v>
      </c>
      <c r="E155" s="163" t="s">
        <v>228</v>
      </c>
      <c r="F155" s="141"/>
      <c r="G155" s="141"/>
      <c r="H155" s="141"/>
      <c r="I155" s="141"/>
      <c r="J155" s="141"/>
      <c r="K155" s="218"/>
    </row>
    <row r="156" ht="13" spans="1:11">
      <c r="A156" s="164"/>
      <c r="B156" s="165" t="s">
        <v>229</v>
      </c>
      <c r="C156" s="166"/>
      <c r="D156" s="165">
        <f>'LHKS SEISMO'!$C$51</f>
        <v>1</v>
      </c>
      <c r="E156" s="167" t="s">
        <v>206</v>
      </c>
      <c r="F156" s="166"/>
      <c r="G156" s="166"/>
      <c r="H156" s="166"/>
      <c r="I156" s="166"/>
      <c r="J156" s="166"/>
      <c r="K156" s="219"/>
    </row>
    <row r="158" ht="14.5" spans="1:11">
      <c r="A158" s="168" t="s">
        <v>230</v>
      </c>
      <c r="B158" s="169" t="s">
        <v>231</v>
      </c>
      <c r="C158" s="169" t="s">
        <v>232</v>
      </c>
      <c r="D158" s="170" t="s">
        <v>233</v>
      </c>
      <c r="E158" s="169" t="s">
        <v>234</v>
      </c>
      <c r="F158" s="169" t="s">
        <v>235</v>
      </c>
      <c r="G158" s="169" t="s">
        <v>236</v>
      </c>
      <c r="H158" s="169" t="s">
        <v>237</v>
      </c>
      <c r="I158" s="169" t="s">
        <v>238</v>
      </c>
      <c r="J158" s="169" t="s">
        <v>239</v>
      </c>
      <c r="K158" s="169" t="s">
        <v>240</v>
      </c>
    </row>
    <row r="159" ht="14.5" spans="1:11">
      <c r="A159" s="171" t="s">
        <v>241</v>
      </c>
      <c r="B159" s="172" t="s">
        <v>206</v>
      </c>
      <c r="C159" s="173" t="s">
        <v>242</v>
      </c>
      <c r="D159" s="174">
        <f>'LHKS SEISMO'!$Q$51</f>
        <v>0.000752181938277595</v>
      </c>
      <c r="E159" s="175">
        <v>1</v>
      </c>
      <c r="F159" s="172">
        <v>4</v>
      </c>
      <c r="G159" s="176">
        <f t="shared" ref="G159:G165" si="24">D159/E159</f>
        <v>0.000752181938277595</v>
      </c>
      <c r="H159" s="177">
        <f>('LHKS SEISMO'!$D$16*2*PI()*D155)/(D156)</f>
        <v>614.181363776805</v>
      </c>
      <c r="I159" s="176">
        <f t="shared" ref="I159:I165" si="25">H159*G159</f>
        <v>0.461976128659613</v>
      </c>
      <c r="J159" s="172">
        <f t="shared" ref="J159:J165" si="26">POWER(I159,2)</f>
        <v>0.213421943451324</v>
      </c>
      <c r="K159" s="176">
        <f t="shared" ref="K159:K165" si="27">(POWER(I159,4))/F159</f>
        <v>0.011387231486635</v>
      </c>
    </row>
    <row r="160" spans="1:11">
      <c r="A160" s="171" t="s">
        <v>243</v>
      </c>
      <c r="B160" s="172" t="s">
        <v>206</v>
      </c>
      <c r="C160" s="172" t="s">
        <v>244</v>
      </c>
      <c r="D160" s="174">
        <f>(0.5%*'LHKS SEISMO'!$N$51)</f>
        <v>0.00923184633255005</v>
      </c>
      <c r="E160" s="175">
        <f>SQRT(3)</f>
        <v>1.73205080756888</v>
      </c>
      <c r="F160" s="172">
        <v>50</v>
      </c>
      <c r="G160" s="176">
        <f t="shared" si="24"/>
        <v>0.00533000896521503</v>
      </c>
      <c r="H160" s="177">
        <f>('LHKS SEISMO'!$D$16*2*PI()*D155)/(D156)</f>
        <v>614.181363776805</v>
      </c>
      <c r="I160" s="176">
        <f t="shared" si="25"/>
        <v>3.27359217519836</v>
      </c>
      <c r="J160" s="172">
        <f t="shared" si="26"/>
        <v>10.7164057295199</v>
      </c>
      <c r="K160" s="172">
        <f t="shared" si="27"/>
        <v>2.29682703519376</v>
      </c>
    </row>
    <row r="161" spans="1:11">
      <c r="A161" s="171" t="s">
        <v>245</v>
      </c>
      <c r="B161" s="172" t="s">
        <v>206</v>
      </c>
      <c r="C161" s="172" t="s">
        <v>244</v>
      </c>
      <c r="D161" s="174">
        <f>'LHKS SEISMO'!$S$13</f>
        <v>2.38418579101562e-6</v>
      </c>
      <c r="E161" s="175">
        <f>SQRT(3)</f>
        <v>1.73205080756888</v>
      </c>
      <c r="F161" s="172">
        <v>50</v>
      </c>
      <c r="G161" s="176">
        <f t="shared" si="24"/>
        <v>1.37651030824095e-6</v>
      </c>
      <c r="H161" s="177">
        <f>('LHKS SEISMO'!$D$16*2*PI()*D155)/(D156)</f>
        <v>614.181363776805</v>
      </c>
      <c r="I161" s="176">
        <f t="shared" si="25"/>
        <v>0.000845426978368258</v>
      </c>
      <c r="J161" s="172">
        <f t="shared" si="26"/>
        <v>7.14746775752882e-7</v>
      </c>
      <c r="K161" s="172">
        <f t="shared" si="27"/>
        <v>1.02172590689828e-14</v>
      </c>
    </row>
    <row r="162" spans="1:11">
      <c r="A162" s="178" t="s">
        <v>246</v>
      </c>
      <c r="B162" s="179" t="s">
        <v>247</v>
      </c>
      <c r="C162" s="179" t="s">
        <v>244</v>
      </c>
      <c r="D162" s="180">
        <f>(1/100)*'LHKS SEISMO'!$D$16</f>
        <v>0.9775</v>
      </c>
      <c r="E162" s="181">
        <f>SQRT(3)</f>
        <v>1.73205080756888</v>
      </c>
      <c r="F162" s="179">
        <v>50</v>
      </c>
      <c r="G162" s="182">
        <f t="shared" si="24"/>
        <v>0.564359888132859</v>
      </c>
      <c r="H162" s="183">
        <f>('LHKS SEISMO'!$N$51*2*PI()*D155)/D156</f>
        <v>11.6010802469636</v>
      </c>
      <c r="I162" s="182">
        <f t="shared" si="25"/>
        <v>6.54718435039672</v>
      </c>
      <c r="J162" s="179">
        <f t="shared" si="26"/>
        <v>42.8656229180798</v>
      </c>
      <c r="K162" s="179">
        <f t="shared" si="27"/>
        <v>36.7492325631001</v>
      </c>
    </row>
    <row r="163" spans="1:11">
      <c r="A163" s="184" t="s">
        <v>248</v>
      </c>
      <c r="B163" s="185" t="s">
        <v>228</v>
      </c>
      <c r="C163" s="185" t="s">
        <v>242</v>
      </c>
      <c r="D163" s="186">
        <v>2.2e-5</v>
      </c>
      <c r="E163" s="187">
        <v>2</v>
      </c>
      <c r="F163" s="185">
        <v>2</v>
      </c>
      <c r="G163" s="188">
        <f t="shared" si="24"/>
        <v>1.1e-5</v>
      </c>
      <c r="H163" s="189">
        <f>('LHKS SEISMO'!$N$51*'LHKS SEISMO'!$D$16*2*PI())/D156</f>
        <v>1134.0055941407</v>
      </c>
      <c r="I163" s="188">
        <f t="shared" si="25"/>
        <v>0.0124740615355477</v>
      </c>
      <c r="J163" s="185">
        <f t="shared" si="26"/>
        <v>0.00015560221119263</v>
      </c>
      <c r="K163" s="185">
        <f t="shared" si="27"/>
        <v>1.21060240640178e-8</v>
      </c>
    </row>
    <row r="164" spans="1:11">
      <c r="A164" s="190" t="s">
        <v>249</v>
      </c>
      <c r="B164" s="191" t="s">
        <v>206</v>
      </c>
      <c r="C164" s="191" t="s">
        <v>242</v>
      </c>
      <c r="D164" s="192">
        <v>0.00015</v>
      </c>
      <c r="E164" s="193">
        <v>2</v>
      </c>
      <c r="F164" s="191">
        <v>2</v>
      </c>
      <c r="G164" s="194">
        <f t="shared" si="24"/>
        <v>7.5e-5</v>
      </c>
      <c r="H164" s="195">
        <f>('LHKS SEISMO'!$N$51*'LHKS SEISMO'!$D$16*2*PI()*D155)/(D156^2)</f>
        <v>1134.0055941407</v>
      </c>
      <c r="I164" s="194">
        <f t="shared" si="25"/>
        <v>0.0850504195605522</v>
      </c>
      <c r="J164" s="191">
        <f t="shared" si="26"/>
        <v>0.00723357386742596</v>
      </c>
      <c r="K164" s="194">
        <f t="shared" si="27"/>
        <v>2.61622954477539e-5</v>
      </c>
    </row>
    <row r="165" ht="25" spans="1:11">
      <c r="A165" s="196" t="s">
        <v>250</v>
      </c>
      <c r="B165" s="197" t="s">
        <v>206</v>
      </c>
      <c r="C165" s="198" t="s">
        <v>242</v>
      </c>
      <c r="D165" s="199">
        <f>'LHKS Mass Center'!$R$22</f>
        <v>1</v>
      </c>
      <c r="E165" s="200">
        <v>1</v>
      </c>
      <c r="F165" s="197">
        <v>4</v>
      </c>
      <c r="G165" s="201">
        <f t="shared" si="24"/>
        <v>1</v>
      </c>
      <c r="H165" s="197">
        <v>1</v>
      </c>
      <c r="I165" s="201">
        <f t="shared" si="25"/>
        <v>1</v>
      </c>
      <c r="J165" s="197">
        <f t="shared" si="26"/>
        <v>1</v>
      </c>
      <c r="K165" s="201">
        <f t="shared" si="27"/>
        <v>0.25</v>
      </c>
    </row>
    <row r="166" spans="1:11">
      <c r="A166" s="202" t="s">
        <v>251</v>
      </c>
      <c r="B166" s="202"/>
      <c r="C166" s="202"/>
      <c r="D166" s="202"/>
      <c r="E166" s="202"/>
      <c r="F166" s="202"/>
      <c r="G166" s="202"/>
      <c r="H166" s="202"/>
      <c r="I166" s="202"/>
      <c r="J166" s="169">
        <f>SUM(J159:J165)</f>
        <v>54.8028404818764</v>
      </c>
      <c r="K166" s="169">
        <f>SUM(K159:K165)</f>
        <v>39.307473004182</v>
      </c>
    </row>
    <row r="167" spans="1:11">
      <c r="A167" s="202" t="s">
        <v>252</v>
      </c>
      <c r="B167" s="202"/>
      <c r="C167" s="202"/>
      <c r="D167" s="202"/>
      <c r="E167" s="202"/>
      <c r="F167" s="202"/>
      <c r="G167" s="202"/>
      <c r="H167" s="202"/>
      <c r="I167" s="202"/>
      <c r="J167" s="220">
        <f>SQRT(J166)</f>
        <v>7.40289406123554</v>
      </c>
      <c r="K167" s="221"/>
    </row>
    <row r="168" spans="1:11">
      <c r="A168" s="202" t="s">
        <v>253</v>
      </c>
      <c r="B168" s="202"/>
      <c r="C168" s="202"/>
      <c r="D168" s="202"/>
      <c r="E168" s="202"/>
      <c r="F168" s="202"/>
      <c r="G168" s="202"/>
      <c r="H168" s="202"/>
      <c r="I168" s="202"/>
      <c r="J168" s="168">
        <f>(POWER(J167,4))/K166</f>
        <v>76.4066243729904</v>
      </c>
      <c r="K168" s="222"/>
    </row>
    <row r="169" ht="14.5" spans="1:11">
      <c r="A169" s="203" t="s">
        <v>254</v>
      </c>
      <c r="B169" s="202"/>
      <c r="C169" s="202"/>
      <c r="D169" s="202"/>
      <c r="E169" s="202"/>
      <c r="F169" s="202"/>
      <c r="G169" s="202"/>
      <c r="H169" s="202"/>
      <c r="I169" s="202"/>
      <c r="J169" s="168">
        <v>2</v>
      </c>
      <c r="K169" s="222"/>
    </row>
    <row r="170" ht="16" spans="1:11">
      <c r="A170" s="204" t="s">
        <v>255</v>
      </c>
      <c r="B170" s="204"/>
      <c r="C170" s="204"/>
      <c r="D170" s="204"/>
      <c r="E170" s="204"/>
      <c r="F170" s="204"/>
      <c r="G170" s="204"/>
      <c r="H170" s="204"/>
      <c r="I170" s="204"/>
      <c r="J170" s="223">
        <f>J167*J169</f>
        <v>14.8057881224711</v>
      </c>
      <c r="K170" s="224"/>
    </row>
    <row r="171" ht="16" spans="1:11">
      <c r="A171" s="202" t="s">
        <v>256</v>
      </c>
      <c r="B171" s="202"/>
      <c r="C171" s="202"/>
      <c r="D171" s="202"/>
      <c r="E171" s="202"/>
      <c r="F171" s="202"/>
      <c r="G171" s="202"/>
      <c r="H171" s="202"/>
      <c r="I171" s="202"/>
      <c r="J171" s="227">
        <f>(J170/'LHKS SEISMO'!$Z$51)</f>
        <v>0.0130561861413835</v>
      </c>
      <c r="K171" s="228"/>
    </row>
    <row r="173" spans="1:11">
      <c r="A173" s="155" t="s">
        <v>215</v>
      </c>
      <c r="B173" s="156"/>
      <c r="C173" s="156"/>
      <c r="D173" s="157" t="s">
        <v>216</v>
      </c>
      <c r="E173" s="157"/>
      <c r="F173" s="157"/>
      <c r="G173" s="157"/>
      <c r="H173" s="157"/>
      <c r="I173" s="157"/>
      <c r="J173" s="157"/>
      <c r="K173" s="213"/>
    </row>
    <row r="174" spans="1:11">
      <c r="A174" s="158" t="s">
        <v>218</v>
      </c>
      <c r="D174" s="159" t="s">
        <v>219</v>
      </c>
      <c r="E174" s="160"/>
      <c r="K174" s="215"/>
    </row>
    <row r="175" spans="1:11">
      <c r="A175" s="158" t="s">
        <v>220</v>
      </c>
      <c r="D175" s="159" t="s">
        <v>221</v>
      </c>
      <c r="E175" s="160"/>
      <c r="K175" s="215"/>
    </row>
    <row r="176" spans="1:11">
      <c r="A176" s="158" t="s">
        <v>222</v>
      </c>
      <c r="D176" s="159" t="s">
        <v>223</v>
      </c>
      <c r="E176" s="160"/>
      <c r="K176" s="215"/>
    </row>
    <row r="177" ht="13" spans="1:11">
      <c r="A177" s="158" t="s">
        <v>224</v>
      </c>
      <c r="D177" s="159" t="s">
        <v>225</v>
      </c>
      <c r="E177" s="160"/>
      <c r="F177" s="141"/>
      <c r="G177" s="141"/>
      <c r="H177" s="141"/>
      <c r="I177" s="141"/>
      <c r="J177" s="141"/>
      <c r="K177" s="218"/>
    </row>
    <row r="178" ht="13" spans="1:11">
      <c r="A178" s="205" t="s">
        <v>226</v>
      </c>
      <c r="B178" s="145" t="s">
        <v>227</v>
      </c>
      <c r="D178" s="162">
        <f>'LHKS SEISMO'!$B$56</f>
        <v>2</v>
      </c>
      <c r="E178" s="163" t="s">
        <v>228</v>
      </c>
      <c r="F178" s="141"/>
      <c r="G178" s="141"/>
      <c r="H178" s="141"/>
      <c r="I178" s="141"/>
      <c r="J178" s="141"/>
      <c r="K178" s="218"/>
    </row>
    <row r="179" ht="13" spans="1:11">
      <c r="A179" s="164"/>
      <c r="B179" s="165" t="s">
        <v>229</v>
      </c>
      <c r="C179" s="166"/>
      <c r="D179" s="165">
        <f>'LHKS SEISMO'!$C$56</f>
        <v>1</v>
      </c>
      <c r="E179" s="167" t="s">
        <v>206</v>
      </c>
      <c r="F179" s="166"/>
      <c r="G179" s="166"/>
      <c r="H179" s="166"/>
      <c r="I179" s="166"/>
      <c r="J179" s="166"/>
      <c r="K179" s="219"/>
    </row>
    <row r="181" ht="14.5" spans="1:11">
      <c r="A181" s="168" t="s">
        <v>230</v>
      </c>
      <c r="B181" s="169" t="s">
        <v>231</v>
      </c>
      <c r="C181" s="169" t="s">
        <v>232</v>
      </c>
      <c r="D181" s="170" t="s">
        <v>233</v>
      </c>
      <c r="E181" s="169" t="s">
        <v>234</v>
      </c>
      <c r="F181" s="169" t="s">
        <v>235</v>
      </c>
      <c r="G181" s="169" t="s">
        <v>236</v>
      </c>
      <c r="H181" s="169" t="s">
        <v>237</v>
      </c>
      <c r="I181" s="169" t="s">
        <v>238</v>
      </c>
      <c r="J181" s="169" t="s">
        <v>239</v>
      </c>
      <c r="K181" s="169" t="s">
        <v>240</v>
      </c>
    </row>
    <row r="182" ht="14.5" spans="1:11">
      <c r="A182" s="171" t="s">
        <v>241</v>
      </c>
      <c r="B182" s="172" t="s">
        <v>206</v>
      </c>
      <c r="C182" s="173" t="s">
        <v>242</v>
      </c>
      <c r="D182" s="174">
        <f>'LHKS SEISMO'!$Q$56</f>
        <v>0.000411164573779604</v>
      </c>
      <c r="E182" s="175">
        <v>1</v>
      </c>
      <c r="F182" s="172">
        <v>4</v>
      </c>
      <c r="G182" s="176">
        <f t="shared" ref="G182:G188" si="28">D182/E182</f>
        <v>0.000411164573779604</v>
      </c>
      <c r="H182" s="177">
        <f>('LHKS SEISMO'!$D$16*2*PI()*D178)/(D179)</f>
        <v>1228.36272755361</v>
      </c>
      <c r="I182" s="176">
        <f t="shared" ref="I182:I188" si="29">H182*G182</f>
        <v>0.505059237321331</v>
      </c>
      <c r="J182" s="172">
        <f t="shared" ref="J182:J188" si="30">POWER(I182,2)</f>
        <v>0.255084833203605</v>
      </c>
      <c r="K182" s="176">
        <f t="shared" ref="K182:K188" si="31">(POWER(I182,4))/F182</f>
        <v>0.0162670680326277</v>
      </c>
    </row>
    <row r="183" spans="1:11">
      <c r="A183" s="171" t="s">
        <v>243</v>
      </c>
      <c r="B183" s="172" t="s">
        <v>206</v>
      </c>
      <c r="C183" s="172" t="s">
        <v>244</v>
      </c>
      <c r="D183" s="174">
        <f>(0.5%*'LHKS SEISMO'!$N$56)</f>
        <v>0.00463570356369019</v>
      </c>
      <c r="E183" s="175">
        <f>SQRT(3)</f>
        <v>1.73205080756888</v>
      </c>
      <c r="F183" s="172">
        <v>50</v>
      </c>
      <c r="G183" s="176">
        <f t="shared" si="28"/>
        <v>0.00267642470037984</v>
      </c>
      <c r="H183" s="177">
        <f>('LHKS SEISMO'!$D$16*2*PI()*D178)/(D179)</f>
        <v>1228.36272755361</v>
      </c>
      <c r="I183" s="176">
        <f t="shared" si="29"/>
        <v>3.28762034505043</v>
      </c>
      <c r="J183" s="172">
        <f t="shared" si="30"/>
        <v>10.8084475331895</v>
      </c>
      <c r="K183" s="172">
        <f t="shared" si="31"/>
        <v>2.3364507615542</v>
      </c>
    </row>
    <row r="184" spans="1:11">
      <c r="A184" s="171" t="s">
        <v>245</v>
      </c>
      <c r="B184" s="172" t="s">
        <v>206</v>
      </c>
      <c r="C184" s="172" t="s">
        <v>244</v>
      </c>
      <c r="D184" s="174">
        <f>'LHKS SEISMO'!$S$13</f>
        <v>2.38418579101562e-6</v>
      </c>
      <c r="E184" s="175">
        <f>SQRT(3)</f>
        <v>1.73205080756888</v>
      </c>
      <c r="F184" s="172">
        <v>50</v>
      </c>
      <c r="G184" s="176">
        <f t="shared" si="28"/>
        <v>1.37651030824095e-6</v>
      </c>
      <c r="H184" s="177">
        <f>('LHKS SEISMO'!$D$16*2*PI()*D178)/(D179)</f>
        <v>1228.36272755361</v>
      </c>
      <c r="I184" s="176">
        <f t="shared" si="29"/>
        <v>0.00169085395673652</v>
      </c>
      <c r="J184" s="172">
        <f t="shared" si="30"/>
        <v>2.85898710301153e-6</v>
      </c>
      <c r="K184" s="172">
        <f t="shared" si="31"/>
        <v>1.63476145103725e-13</v>
      </c>
    </row>
    <row r="185" spans="1:11">
      <c r="A185" s="178" t="s">
        <v>246</v>
      </c>
      <c r="B185" s="179" t="s">
        <v>247</v>
      </c>
      <c r="C185" s="179" t="s">
        <v>244</v>
      </c>
      <c r="D185" s="180">
        <f>(1/100)*'LHKS SEISMO'!$D$16</f>
        <v>0.9775</v>
      </c>
      <c r="E185" s="181">
        <f>SQRT(3)</f>
        <v>1.73205080756888</v>
      </c>
      <c r="F185" s="179">
        <v>50</v>
      </c>
      <c r="G185" s="182">
        <f t="shared" si="28"/>
        <v>0.564359888132859</v>
      </c>
      <c r="H185" s="183">
        <f>('LHKS SEISMO'!$N$56*2*PI()*D178)/D179</f>
        <v>11.6507938079273</v>
      </c>
      <c r="I185" s="182">
        <f t="shared" si="29"/>
        <v>6.57524069010085</v>
      </c>
      <c r="J185" s="179">
        <f t="shared" si="30"/>
        <v>43.2337901327579</v>
      </c>
      <c r="K185" s="179">
        <f t="shared" si="31"/>
        <v>37.3832121848672</v>
      </c>
    </row>
    <row r="186" spans="1:11">
      <c r="A186" s="184" t="s">
        <v>248</v>
      </c>
      <c r="B186" s="185" t="s">
        <v>228</v>
      </c>
      <c r="C186" s="185" t="s">
        <v>242</v>
      </c>
      <c r="D186" s="186">
        <v>2.5e-5</v>
      </c>
      <c r="E186" s="187">
        <v>2</v>
      </c>
      <c r="F186" s="185">
        <v>2</v>
      </c>
      <c r="G186" s="188">
        <f t="shared" si="28"/>
        <v>1.25e-5</v>
      </c>
      <c r="H186" s="189">
        <f>('LHKS SEISMO'!$N$56*'LHKS SEISMO'!$D$16*2*PI())/D179</f>
        <v>569.432547362446</v>
      </c>
      <c r="I186" s="188">
        <f t="shared" si="29"/>
        <v>0.00711790684203058</v>
      </c>
      <c r="J186" s="185">
        <f t="shared" si="30"/>
        <v>5.06645978118257e-5</v>
      </c>
      <c r="K186" s="185">
        <f t="shared" si="31"/>
        <v>1.28345073571703e-9</v>
      </c>
    </row>
    <row r="187" spans="1:11">
      <c r="A187" s="190" t="s">
        <v>249</v>
      </c>
      <c r="B187" s="191" t="s">
        <v>206</v>
      </c>
      <c r="C187" s="191" t="s">
        <v>242</v>
      </c>
      <c r="D187" s="192">
        <v>0.00015</v>
      </c>
      <c r="E187" s="193">
        <v>2</v>
      </c>
      <c r="F187" s="191">
        <v>2</v>
      </c>
      <c r="G187" s="194">
        <f t="shared" si="28"/>
        <v>7.5e-5</v>
      </c>
      <c r="H187" s="195">
        <f>('LHKS SEISMO'!$N$56*'LHKS SEISMO'!$D$16*2*PI()*D178)/(D179^2)</f>
        <v>1138.86509472489</v>
      </c>
      <c r="I187" s="194">
        <f t="shared" si="29"/>
        <v>0.0854148821043669</v>
      </c>
      <c r="J187" s="191">
        <f t="shared" si="30"/>
        <v>0.0072957020849029</v>
      </c>
      <c r="K187" s="194">
        <f t="shared" si="31"/>
        <v>2.66136344558283e-5</v>
      </c>
    </row>
    <row r="188" ht="25" spans="1:11">
      <c r="A188" s="196" t="s">
        <v>250</v>
      </c>
      <c r="B188" s="197" t="s">
        <v>206</v>
      </c>
      <c r="C188" s="198" t="s">
        <v>242</v>
      </c>
      <c r="D188" s="199">
        <f>'LHKS Mass Center'!$R$22</f>
        <v>1</v>
      </c>
      <c r="E188" s="200">
        <v>1</v>
      </c>
      <c r="F188" s="197">
        <v>4</v>
      </c>
      <c r="G188" s="201">
        <f t="shared" si="28"/>
        <v>1</v>
      </c>
      <c r="H188" s="197">
        <v>1</v>
      </c>
      <c r="I188" s="201">
        <f t="shared" si="29"/>
        <v>1</v>
      </c>
      <c r="J188" s="197">
        <f t="shared" si="30"/>
        <v>1</v>
      </c>
      <c r="K188" s="201">
        <f t="shared" si="31"/>
        <v>0.25</v>
      </c>
    </row>
    <row r="189" spans="1:11">
      <c r="A189" s="202" t="s">
        <v>251</v>
      </c>
      <c r="B189" s="202"/>
      <c r="C189" s="202"/>
      <c r="D189" s="202"/>
      <c r="E189" s="202"/>
      <c r="F189" s="202"/>
      <c r="G189" s="202"/>
      <c r="H189" s="202"/>
      <c r="I189" s="202"/>
      <c r="J189" s="169">
        <f>SUM(J182:J188)</f>
        <v>55.3046717248209</v>
      </c>
      <c r="K189" s="169">
        <f>SUM(K182:K188)</f>
        <v>39.985956629372</v>
      </c>
    </row>
    <row r="190" spans="1:11">
      <c r="A190" s="202" t="s">
        <v>252</v>
      </c>
      <c r="B190" s="202"/>
      <c r="C190" s="202"/>
      <c r="D190" s="202"/>
      <c r="E190" s="202"/>
      <c r="F190" s="202"/>
      <c r="G190" s="202"/>
      <c r="H190" s="202"/>
      <c r="I190" s="202"/>
      <c r="J190" s="220">
        <f>SQRT(J189)</f>
        <v>7.43671108251631</v>
      </c>
      <c r="K190" s="221"/>
    </row>
    <row r="191" spans="1:11">
      <c r="A191" s="202" t="s">
        <v>253</v>
      </c>
      <c r="B191" s="202"/>
      <c r="C191" s="202"/>
      <c r="D191" s="202"/>
      <c r="E191" s="202"/>
      <c r="F191" s="202"/>
      <c r="G191" s="202"/>
      <c r="H191" s="202"/>
      <c r="I191" s="202"/>
      <c r="J191" s="168">
        <f>(POWER(J190,4))/K189</f>
        <v>76.4920230104854</v>
      </c>
      <c r="K191" s="222"/>
    </row>
    <row r="192" ht="14.5" spans="1:11">
      <c r="A192" s="203" t="s">
        <v>254</v>
      </c>
      <c r="B192" s="202"/>
      <c r="C192" s="202"/>
      <c r="D192" s="202"/>
      <c r="E192" s="202"/>
      <c r="F192" s="202"/>
      <c r="G192" s="202"/>
      <c r="H192" s="202"/>
      <c r="I192" s="202"/>
      <c r="J192" s="168">
        <v>2</v>
      </c>
      <c r="K192" s="222"/>
    </row>
    <row r="193" ht="16" spans="1:11">
      <c r="A193" s="204" t="s">
        <v>255</v>
      </c>
      <c r="B193" s="204"/>
      <c r="C193" s="204"/>
      <c r="D193" s="204"/>
      <c r="E193" s="204"/>
      <c r="F193" s="204"/>
      <c r="G193" s="204"/>
      <c r="H193" s="204"/>
      <c r="I193" s="204"/>
      <c r="J193" s="223">
        <f>J190*J192</f>
        <v>14.8734221650326</v>
      </c>
      <c r="K193" s="224"/>
    </row>
    <row r="194" ht="16" spans="1:11">
      <c r="A194" s="202" t="s">
        <v>256</v>
      </c>
      <c r="B194" s="202"/>
      <c r="C194" s="202"/>
      <c r="D194" s="202"/>
      <c r="E194" s="202"/>
      <c r="F194" s="202"/>
      <c r="G194" s="202"/>
      <c r="H194" s="202"/>
      <c r="I194" s="202"/>
      <c r="J194" s="227">
        <f>(J193/'LHKS SEISMO'!$Z$56)</f>
        <v>0.0130598630460489</v>
      </c>
      <c r="K194" s="228"/>
    </row>
    <row r="196" spans="1:11">
      <c r="A196" s="155" t="s">
        <v>215</v>
      </c>
      <c r="B196" s="156"/>
      <c r="C196" s="156"/>
      <c r="D196" s="157" t="s">
        <v>216</v>
      </c>
      <c r="E196" s="157"/>
      <c r="F196" s="157"/>
      <c r="G196" s="157"/>
      <c r="H196" s="157"/>
      <c r="I196" s="157"/>
      <c r="J196" s="157"/>
      <c r="K196" s="213"/>
    </row>
    <row r="197" spans="1:11">
      <c r="A197" s="158" t="s">
        <v>218</v>
      </c>
      <c r="D197" s="159" t="s">
        <v>219</v>
      </c>
      <c r="E197" s="160"/>
      <c r="K197" s="215"/>
    </row>
    <row r="198" spans="1:11">
      <c r="A198" s="158" t="s">
        <v>220</v>
      </c>
      <c r="D198" s="159" t="s">
        <v>221</v>
      </c>
      <c r="E198" s="160"/>
      <c r="K198" s="215"/>
    </row>
    <row r="199" spans="1:11">
      <c r="A199" s="158" t="s">
        <v>222</v>
      </c>
      <c r="D199" s="159" t="s">
        <v>223</v>
      </c>
      <c r="E199" s="160"/>
      <c r="K199" s="215"/>
    </row>
    <row r="200" ht="13" spans="1:11">
      <c r="A200" s="158" t="s">
        <v>224</v>
      </c>
      <c r="D200" s="159" t="s">
        <v>225</v>
      </c>
      <c r="E200" s="160"/>
      <c r="F200" s="141"/>
      <c r="G200" s="141"/>
      <c r="H200" s="141"/>
      <c r="I200" s="141"/>
      <c r="J200" s="141"/>
      <c r="K200" s="218"/>
    </row>
    <row r="201" ht="13" spans="1:11">
      <c r="A201" s="205" t="s">
        <v>226</v>
      </c>
      <c r="B201" s="145" t="s">
        <v>227</v>
      </c>
      <c r="D201" s="162">
        <f>'LHKS SEISMO'!$B$61</f>
        <v>5</v>
      </c>
      <c r="E201" s="163" t="s">
        <v>228</v>
      </c>
      <c r="F201" s="141"/>
      <c r="G201" s="141"/>
      <c r="H201" s="141"/>
      <c r="I201" s="141"/>
      <c r="J201" s="141"/>
      <c r="K201" s="218"/>
    </row>
    <row r="202" ht="13" spans="1:11">
      <c r="A202" s="164"/>
      <c r="B202" s="165" t="s">
        <v>229</v>
      </c>
      <c r="C202" s="166"/>
      <c r="D202" s="165">
        <f>'LHKS SEISMO'!$C$61</f>
        <v>1</v>
      </c>
      <c r="E202" s="167" t="s">
        <v>206</v>
      </c>
      <c r="F202" s="166"/>
      <c r="G202" s="166"/>
      <c r="H202" s="166"/>
      <c r="I202" s="166"/>
      <c r="J202" s="166"/>
      <c r="K202" s="219"/>
    </row>
    <row r="204" ht="14.5" spans="1:11">
      <c r="A204" s="168" t="s">
        <v>230</v>
      </c>
      <c r="B204" s="169" t="s">
        <v>231</v>
      </c>
      <c r="C204" s="169" t="s">
        <v>232</v>
      </c>
      <c r="D204" s="170" t="s">
        <v>233</v>
      </c>
      <c r="E204" s="169" t="s">
        <v>234</v>
      </c>
      <c r="F204" s="169" t="s">
        <v>235</v>
      </c>
      <c r="G204" s="169" t="s">
        <v>236</v>
      </c>
      <c r="H204" s="169" t="s">
        <v>237</v>
      </c>
      <c r="I204" s="169" t="s">
        <v>238</v>
      </c>
      <c r="J204" s="169" t="s">
        <v>239</v>
      </c>
      <c r="K204" s="169" t="s">
        <v>240</v>
      </c>
    </row>
    <row r="205" ht="14.5" spans="1:11">
      <c r="A205" s="171" t="s">
        <v>241</v>
      </c>
      <c r="B205" s="172" t="s">
        <v>206</v>
      </c>
      <c r="C205" s="173" t="s">
        <v>242</v>
      </c>
      <c r="D205" s="174">
        <f>'LHKS SEISMO'!$Q$61</f>
        <v>0.000313950830644845</v>
      </c>
      <c r="E205" s="175">
        <v>1</v>
      </c>
      <c r="F205" s="172">
        <v>4</v>
      </c>
      <c r="G205" s="176">
        <f t="shared" ref="G205:G211" si="32">D205/E205</f>
        <v>0.000313950830644845</v>
      </c>
      <c r="H205" s="177">
        <f>('LHKS SEISMO'!$D$16*2*PI()*D201)/(D202)</f>
        <v>3070.90681888402</v>
      </c>
      <c r="I205" s="176">
        <f t="shared" ref="I205:I211" si="33">H205*G205</f>
        <v>0.964113746621559</v>
      </c>
      <c r="J205" s="172">
        <f t="shared" ref="J205:J211" si="34">POWER(I205,2)</f>
        <v>0.929515316424659</v>
      </c>
      <c r="K205" s="176">
        <f t="shared" ref="K205:K211" si="35">(POWER(I205,4))/F205</f>
        <v>0.215999680867009</v>
      </c>
    </row>
    <row r="206" spans="1:11">
      <c r="A206" s="171" t="s">
        <v>243</v>
      </c>
      <c r="B206" s="172" t="s">
        <v>206</v>
      </c>
      <c r="C206" s="172" t="s">
        <v>244</v>
      </c>
      <c r="D206" s="174">
        <f>(0.5%*'LHKS SEISMO'!$N$61)</f>
        <v>0.0018435525894165</v>
      </c>
      <c r="E206" s="175">
        <f>SQRT(3)</f>
        <v>1.73205080756888</v>
      </c>
      <c r="F206" s="172">
        <v>50</v>
      </c>
      <c r="G206" s="176">
        <f t="shared" si="32"/>
        <v>0.00106437558376485</v>
      </c>
      <c r="H206" s="177">
        <f>('LHKS SEISMO'!$D$16*2*PI()*D201)/(D202)</f>
        <v>3070.90681888402</v>
      </c>
      <c r="I206" s="176">
        <f t="shared" si="33"/>
        <v>3.26859823803714</v>
      </c>
      <c r="J206" s="172">
        <f t="shared" si="34"/>
        <v>10.6837344416995</v>
      </c>
      <c r="K206" s="172">
        <f t="shared" si="35"/>
        <v>2.28284363241512</v>
      </c>
    </row>
    <row r="207" spans="1:11">
      <c r="A207" s="171" t="s">
        <v>245</v>
      </c>
      <c r="B207" s="172" t="s">
        <v>206</v>
      </c>
      <c r="C207" s="172" t="s">
        <v>244</v>
      </c>
      <c r="D207" s="174">
        <f>'LHKS SEISMO'!$S$13</f>
        <v>2.38418579101562e-6</v>
      </c>
      <c r="E207" s="175">
        <f>SQRT(3)</f>
        <v>1.73205080756888</v>
      </c>
      <c r="F207" s="172">
        <v>50</v>
      </c>
      <c r="G207" s="176">
        <f t="shared" si="32"/>
        <v>1.37651030824095e-6</v>
      </c>
      <c r="H207" s="177">
        <f>('LHKS SEISMO'!$D$16*2*PI()*D201)/(D202)</f>
        <v>3070.90681888402</v>
      </c>
      <c r="I207" s="176">
        <f t="shared" si="33"/>
        <v>0.00422713489184129</v>
      </c>
      <c r="J207" s="172">
        <f t="shared" si="34"/>
        <v>1.78686693938221e-5</v>
      </c>
      <c r="K207" s="172">
        <f t="shared" si="35"/>
        <v>6.38578691811426e-12</v>
      </c>
    </row>
    <row r="208" spans="1:11">
      <c r="A208" s="178" t="s">
        <v>246</v>
      </c>
      <c r="B208" s="179" t="s">
        <v>247</v>
      </c>
      <c r="C208" s="179" t="s">
        <v>244</v>
      </c>
      <c r="D208" s="180">
        <f>(1/100)*'LHKS SEISMO'!$D$16</f>
        <v>0.9775</v>
      </c>
      <c r="E208" s="181">
        <f>SQRT(3)</f>
        <v>1.73205080756888</v>
      </c>
      <c r="F208" s="179">
        <v>50</v>
      </c>
      <c r="G208" s="182">
        <f t="shared" si="32"/>
        <v>0.564359888132859</v>
      </c>
      <c r="H208" s="183">
        <f>('LHKS SEISMO'!$N$61*2*PI()*D201)/D202</f>
        <v>11.5833825428347</v>
      </c>
      <c r="I208" s="182">
        <f t="shared" si="33"/>
        <v>6.53719647607428</v>
      </c>
      <c r="J208" s="179">
        <f t="shared" si="34"/>
        <v>42.734937766798</v>
      </c>
      <c r="K208" s="179">
        <f t="shared" si="35"/>
        <v>36.525498118642</v>
      </c>
    </row>
    <row r="209" spans="1:11">
      <c r="A209" s="184" t="s">
        <v>248</v>
      </c>
      <c r="B209" s="185" t="s">
        <v>228</v>
      </c>
      <c r="C209" s="185" t="s">
        <v>242</v>
      </c>
      <c r="D209" s="186">
        <v>2e-5</v>
      </c>
      <c r="E209" s="187">
        <v>2</v>
      </c>
      <c r="F209" s="185">
        <v>2</v>
      </c>
      <c r="G209" s="188">
        <f t="shared" si="32"/>
        <v>1e-5</v>
      </c>
      <c r="H209" s="189">
        <f>('LHKS SEISMO'!$N$61*'LHKS SEISMO'!$D$16*2*PI())/D202</f>
        <v>226.455128712418</v>
      </c>
      <c r="I209" s="188">
        <f t="shared" si="33"/>
        <v>0.00226455128712418</v>
      </c>
      <c r="J209" s="185">
        <f t="shared" si="34"/>
        <v>5.12819253201576e-6</v>
      </c>
      <c r="K209" s="185">
        <f t="shared" si="35"/>
        <v>1.31491793227111e-11</v>
      </c>
    </row>
    <row r="210" spans="1:11">
      <c r="A210" s="190" t="s">
        <v>249</v>
      </c>
      <c r="B210" s="191" t="s">
        <v>206</v>
      </c>
      <c r="C210" s="191" t="s">
        <v>242</v>
      </c>
      <c r="D210" s="192">
        <v>0.00015</v>
      </c>
      <c r="E210" s="193">
        <v>2</v>
      </c>
      <c r="F210" s="191">
        <v>2</v>
      </c>
      <c r="G210" s="194">
        <f t="shared" si="32"/>
        <v>7.5e-5</v>
      </c>
      <c r="H210" s="195">
        <f>('LHKS SEISMO'!$N$61*'LHKS SEISMO'!$D$16*2*PI()*D201)/(D202^2)</f>
        <v>1132.27564356209</v>
      </c>
      <c r="I210" s="194">
        <f t="shared" si="33"/>
        <v>0.0849206732671566</v>
      </c>
      <c r="J210" s="191">
        <f t="shared" si="34"/>
        <v>0.00721152074814716</v>
      </c>
      <c r="K210" s="194">
        <f t="shared" si="35"/>
        <v>2.60030157504785e-5</v>
      </c>
    </row>
    <row r="211" ht="25" spans="1:11">
      <c r="A211" s="196" t="s">
        <v>250</v>
      </c>
      <c r="B211" s="197" t="s">
        <v>206</v>
      </c>
      <c r="C211" s="198" t="s">
        <v>242</v>
      </c>
      <c r="D211" s="199">
        <f>'LHKS Mass Center'!$R$22</f>
        <v>1</v>
      </c>
      <c r="E211" s="200">
        <v>1</v>
      </c>
      <c r="F211" s="197">
        <v>4</v>
      </c>
      <c r="G211" s="201">
        <f t="shared" si="32"/>
        <v>1</v>
      </c>
      <c r="H211" s="197">
        <v>1</v>
      </c>
      <c r="I211" s="201">
        <f t="shared" si="33"/>
        <v>1</v>
      </c>
      <c r="J211" s="197">
        <f t="shared" si="34"/>
        <v>1</v>
      </c>
      <c r="K211" s="201">
        <f t="shared" si="35"/>
        <v>0.25</v>
      </c>
    </row>
    <row r="212" spans="1:11">
      <c r="A212" s="202" t="s">
        <v>251</v>
      </c>
      <c r="B212" s="202"/>
      <c r="C212" s="202"/>
      <c r="D212" s="202"/>
      <c r="E212" s="202"/>
      <c r="F212" s="202"/>
      <c r="G212" s="202"/>
      <c r="H212" s="202"/>
      <c r="I212" s="202"/>
      <c r="J212" s="169">
        <f>SUM(J205:J211)</f>
        <v>55.3554220425322</v>
      </c>
      <c r="K212" s="169">
        <f>SUM(K205:K211)</f>
        <v>39.2743674349594</v>
      </c>
    </row>
    <row r="213" spans="1:11">
      <c r="A213" s="202" t="s">
        <v>252</v>
      </c>
      <c r="B213" s="202"/>
      <c r="C213" s="202"/>
      <c r="D213" s="202"/>
      <c r="E213" s="202"/>
      <c r="F213" s="202"/>
      <c r="G213" s="202"/>
      <c r="H213" s="202"/>
      <c r="I213" s="202"/>
      <c r="J213" s="220">
        <f>SQRT(J212)</f>
        <v>7.44012244808728</v>
      </c>
      <c r="K213" s="221"/>
    </row>
    <row r="214" spans="1:11">
      <c r="A214" s="202" t="s">
        <v>253</v>
      </c>
      <c r="B214" s="202"/>
      <c r="C214" s="202"/>
      <c r="D214" s="202"/>
      <c r="E214" s="202"/>
      <c r="F214" s="202"/>
      <c r="G214" s="202"/>
      <c r="H214" s="202"/>
      <c r="I214" s="202"/>
      <c r="J214" s="168">
        <f>(POWER(J213,4))/K212</f>
        <v>78.0209319623389</v>
      </c>
      <c r="K214" s="222"/>
    </row>
    <row r="215" ht="14.5" spans="1:11">
      <c r="A215" s="203" t="s">
        <v>254</v>
      </c>
      <c r="B215" s="202"/>
      <c r="C215" s="202"/>
      <c r="D215" s="202"/>
      <c r="E215" s="202"/>
      <c r="F215" s="202"/>
      <c r="G215" s="202"/>
      <c r="H215" s="202"/>
      <c r="I215" s="202"/>
      <c r="J215" s="168">
        <v>2</v>
      </c>
      <c r="K215" s="222"/>
    </row>
    <row r="216" ht="16" spans="1:11">
      <c r="A216" s="204" t="s">
        <v>255</v>
      </c>
      <c r="B216" s="204"/>
      <c r="C216" s="204"/>
      <c r="D216" s="204"/>
      <c r="E216" s="204"/>
      <c r="F216" s="204"/>
      <c r="G216" s="204"/>
      <c r="H216" s="204"/>
      <c r="I216" s="204"/>
      <c r="J216" s="223">
        <f>J213*J215</f>
        <v>14.8802448961746</v>
      </c>
      <c r="K216" s="224"/>
    </row>
    <row r="217" ht="16" spans="1:11">
      <c r="A217" s="202" t="s">
        <v>256</v>
      </c>
      <c r="B217" s="202"/>
      <c r="C217" s="202"/>
      <c r="D217" s="202"/>
      <c r="E217" s="202"/>
      <c r="F217" s="202"/>
      <c r="G217" s="202"/>
      <c r="H217" s="202"/>
      <c r="I217" s="202"/>
      <c r="J217" s="227">
        <f>(J216/'LHKS SEISMO'!$Z$61)</f>
        <v>0.0131418925954832</v>
      </c>
      <c r="K217" s="228"/>
    </row>
    <row r="219" spans="1:11">
      <c r="A219" s="155" t="s">
        <v>215</v>
      </c>
      <c r="B219" s="156"/>
      <c r="C219" s="156"/>
      <c r="D219" s="157" t="s">
        <v>216</v>
      </c>
      <c r="E219" s="157"/>
      <c r="F219" s="157"/>
      <c r="G219" s="157"/>
      <c r="H219" s="157"/>
      <c r="I219" s="157"/>
      <c r="J219" s="157"/>
      <c r="K219" s="213"/>
    </row>
    <row r="220" spans="1:11">
      <c r="A220" s="158" t="s">
        <v>218</v>
      </c>
      <c r="D220" s="159" t="s">
        <v>219</v>
      </c>
      <c r="E220" s="160"/>
      <c r="K220" s="215"/>
    </row>
    <row r="221" spans="1:11">
      <c r="A221" s="158" t="s">
        <v>220</v>
      </c>
      <c r="D221" s="159" t="s">
        <v>221</v>
      </c>
      <c r="E221" s="160"/>
      <c r="K221" s="215"/>
    </row>
    <row r="222" spans="1:11">
      <c r="A222" s="158" t="s">
        <v>222</v>
      </c>
      <c r="D222" s="159" t="s">
        <v>223</v>
      </c>
      <c r="E222" s="160"/>
      <c r="K222" s="215"/>
    </row>
    <row r="223" ht="13" spans="1:11">
      <c r="A223" s="158" t="s">
        <v>224</v>
      </c>
      <c r="D223" s="159" t="s">
        <v>225</v>
      </c>
      <c r="E223" s="160"/>
      <c r="F223" s="141"/>
      <c r="G223" s="141"/>
      <c r="H223" s="141"/>
      <c r="I223" s="141"/>
      <c r="J223" s="141"/>
      <c r="K223" s="218"/>
    </row>
    <row r="224" ht="13" spans="1:11">
      <c r="A224" s="205" t="s">
        <v>226</v>
      </c>
      <c r="B224" s="145" t="s">
        <v>227</v>
      </c>
      <c r="D224" s="162">
        <f>'LHKS SEISMO'!$B$66</f>
        <v>10</v>
      </c>
      <c r="E224" s="163" t="s">
        <v>228</v>
      </c>
      <c r="F224" s="141"/>
      <c r="G224" s="141"/>
      <c r="H224" s="141"/>
      <c r="I224" s="141"/>
      <c r="J224" s="141"/>
      <c r="K224" s="218"/>
    </row>
    <row r="225" ht="13" spans="1:11">
      <c r="A225" s="164"/>
      <c r="B225" s="165" t="s">
        <v>229</v>
      </c>
      <c r="C225" s="166"/>
      <c r="D225" s="165">
        <f>'LHKS SEISMO'!$C$66</f>
        <v>1</v>
      </c>
      <c r="E225" s="167" t="s">
        <v>206</v>
      </c>
      <c r="F225" s="166"/>
      <c r="G225" s="166"/>
      <c r="H225" s="166"/>
      <c r="I225" s="166"/>
      <c r="J225" s="166"/>
      <c r="K225" s="219"/>
    </row>
    <row r="227" ht="14.5" spans="1:11">
      <c r="A227" s="168" t="s">
        <v>230</v>
      </c>
      <c r="B227" s="169" t="s">
        <v>231</v>
      </c>
      <c r="C227" s="169" t="s">
        <v>232</v>
      </c>
      <c r="D227" s="170" t="s">
        <v>233</v>
      </c>
      <c r="E227" s="169" t="s">
        <v>234</v>
      </c>
      <c r="F227" s="169" t="s">
        <v>235</v>
      </c>
      <c r="G227" s="169" t="s">
        <v>236</v>
      </c>
      <c r="H227" s="169" t="s">
        <v>237</v>
      </c>
      <c r="I227" s="169" t="s">
        <v>238</v>
      </c>
      <c r="J227" s="169" t="s">
        <v>239</v>
      </c>
      <c r="K227" s="169" t="s">
        <v>240</v>
      </c>
    </row>
    <row r="228" ht="14.5" spans="1:11">
      <c r="A228" s="171" t="s">
        <v>241</v>
      </c>
      <c r="B228" s="172" t="s">
        <v>206</v>
      </c>
      <c r="C228" s="173" t="s">
        <v>242</v>
      </c>
      <c r="D228" s="174">
        <f>'LHKS SEISMO'!$Q$66</f>
        <v>0.000361777234959408</v>
      </c>
      <c r="E228" s="175">
        <v>1</v>
      </c>
      <c r="F228" s="172">
        <v>4</v>
      </c>
      <c r="G228" s="176">
        <f t="shared" ref="G228:G234" si="36">D228/E228</f>
        <v>0.000361777234959408</v>
      </c>
      <c r="H228" s="177">
        <f>('LHKS SEISMO'!$D$16*2*PI()*D224)/(D225)</f>
        <v>6141.81363776805</v>
      </c>
      <c r="I228" s="176">
        <f t="shared" ref="I228:I234" si="37">H228*G228</f>
        <v>2.2219683555077</v>
      </c>
      <c r="J228" s="172">
        <f t="shared" ref="J228:J234" si="38">POWER(I228,2)</f>
        <v>4.93714337287761</v>
      </c>
      <c r="K228" s="176">
        <f t="shared" ref="K228:K234" si="39">(POWER(I228,4))/F228</f>
        <v>6.09384617108734</v>
      </c>
    </row>
    <row r="229" spans="1:11">
      <c r="A229" s="171" t="s">
        <v>243</v>
      </c>
      <c r="B229" s="172" t="s">
        <v>206</v>
      </c>
      <c r="C229" s="172" t="s">
        <v>244</v>
      </c>
      <c r="D229" s="174">
        <f>(0.5%*'LHKS SEISMO'!$N$66)</f>
        <v>0.000877246856689453</v>
      </c>
      <c r="E229" s="175">
        <f>SQRT(3)</f>
        <v>1.73205080756888</v>
      </c>
      <c r="F229" s="172">
        <v>50</v>
      </c>
      <c r="G229" s="176">
        <f t="shared" si="36"/>
        <v>0.000506478708855409</v>
      </c>
      <c r="H229" s="177">
        <f>('LHKS SEISMO'!$D$16*2*PI()*D224)/(D225)</f>
        <v>6141.81363776805</v>
      </c>
      <c r="I229" s="176">
        <f t="shared" si="37"/>
        <v>3.1106978412873</v>
      </c>
      <c r="J229" s="172">
        <f t="shared" si="38"/>
        <v>9.67644105978948</v>
      </c>
      <c r="K229" s="172">
        <f t="shared" si="39"/>
        <v>1.87267023167159</v>
      </c>
    </row>
    <row r="230" spans="1:11">
      <c r="A230" s="171" t="s">
        <v>245</v>
      </c>
      <c r="B230" s="172" t="s">
        <v>206</v>
      </c>
      <c r="C230" s="172" t="s">
        <v>244</v>
      </c>
      <c r="D230" s="174">
        <f>'LHKS SEISMO'!$S$13</f>
        <v>2.38418579101562e-6</v>
      </c>
      <c r="E230" s="175">
        <f>SQRT(3)</f>
        <v>1.73205080756888</v>
      </c>
      <c r="F230" s="172">
        <v>50</v>
      </c>
      <c r="G230" s="176">
        <f t="shared" si="36"/>
        <v>1.37651030824095e-6</v>
      </c>
      <c r="H230" s="177">
        <f>('LHKS SEISMO'!$D$16*2*PI()*D224)/(D225)</f>
        <v>6141.81363776805</v>
      </c>
      <c r="I230" s="176">
        <f t="shared" si="37"/>
        <v>0.00845426978368258</v>
      </c>
      <c r="J230" s="172">
        <f t="shared" si="38"/>
        <v>7.14746775752882e-5</v>
      </c>
      <c r="K230" s="172">
        <f t="shared" si="39"/>
        <v>1.02172590689828e-10</v>
      </c>
    </row>
    <row r="231" spans="1:11">
      <c r="A231" s="178" t="s">
        <v>246</v>
      </c>
      <c r="B231" s="179" t="s">
        <v>247</v>
      </c>
      <c r="C231" s="179" t="s">
        <v>244</v>
      </c>
      <c r="D231" s="180">
        <f>(1/100)*'LHKS SEISMO'!$D$16</f>
        <v>0.9775</v>
      </c>
      <c r="E231" s="181">
        <f>SQRT(3)</f>
        <v>1.73205080756888</v>
      </c>
      <c r="F231" s="179">
        <v>50</v>
      </c>
      <c r="G231" s="182">
        <f t="shared" si="36"/>
        <v>0.564359888132859</v>
      </c>
      <c r="H231" s="183">
        <f>('LHKS SEISMO'!$N$66*2*PI()*D224)/D225</f>
        <v>11.0238091214413</v>
      </c>
      <c r="I231" s="182">
        <f t="shared" si="37"/>
        <v>6.2213956825746</v>
      </c>
      <c r="J231" s="179">
        <f t="shared" si="38"/>
        <v>38.7057642391579</v>
      </c>
      <c r="K231" s="179">
        <f t="shared" si="39"/>
        <v>29.9627237067455</v>
      </c>
    </row>
    <row r="232" spans="1:11">
      <c r="A232" s="184" t="s">
        <v>248</v>
      </c>
      <c r="B232" s="185" t="s">
        <v>228</v>
      </c>
      <c r="C232" s="185" t="s">
        <v>242</v>
      </c>
      <c r="D232" s="186">
        <v>3e-5</v>
      </c>
      <c r="E232" s="187">
        <v>2</v>
      </c>
      <c r="F232" s="185">
        <v>2</v>
      </c>
      <c r="G232" s="188">
        <f t="shared" si="36"/>
        <v>1.5e-5</v>
      </c>
      <c r="H232" s="189">
        <f>('LHKS SEISMO'!$N$66*'LHKS SEISMO'!$D$16*2*PI())/D225</f>
        <v>107.757734162089</v>
      </c>
      <c r="I232" s="188">
        <f t="shared" si="37"/>
        <v>0.00161636601243133</v>
      </c>
      <c r="J232" s="185">
        <f t="shared" si="38"/>
        <v>2.61263908614316e-6</v>
      </c>
      <c r="K232" s="185">
        <f t="shared" si="39"/>
        <v>3.41294149722148e-12</v>
      </c>
    </row>
    <row r="233" spans="1:11">
      <c r="A233" s="190" t="s">
        <v>249</v>
      </c>
      <c r="B233" s="191" t="s">
        <v>206</v>
      </c>
      <c r="C233" s="191" t="s">
        <v>242</v>
      </c>
      <c r="D233" s="192">
        <v>0.00015</v>
      </c>
      <c r="E233" s="193">
        <v>2</v>
      </c>
      <c r="F233" s="191">
        <v>2</v>
      </c>
      <c r="G233" s="194">
        <f t="shared" si="36"/>
        <v>7.5e-5</v>
      </c>
      <c r="H233" s="195">
        <f>('LHKS SEISMO'!$N$66*'LHKS SEISMO'!$D$16*2*PI()*D224)/(D225^2)</f>
        <v>1077.57734162089</v>
      </c>
      <c r="I233" s="194">
        <f t="shared" si="37"/>
        <v>0.0808183006215665</v>
      </c>
      <c r="J233" s="191">
        <f t="shared" si="38"/>
        <v>0.0065315977153579</v>
      </c>
      <c r="K233" s="194">
        <f t="shared" si="39"/>
        <v>2.13308843576342e-5</v>
      </c>
    </row>
    <row r="234" ht="25" spans="1:11">
      <c r="A234" s="196" t="s">
        <v>250</v>
      </c>
      <c r="B234" s="197" t="s">
        <v>206</v>
      </c>
      <c r="C234" s="198" t="s">
        <v>242</v>
      </c>
      <c r="D234" s="199">
        <f>'LHKS Mass Center'!$R$22</f>
        <v>1</v>
      </c>
      <c r="E234" s="200">
        <v>1</v>
      </c>
      <c r="F234" s="197">
        <v>4</v>
      </c>
      <c r="G234" s="201">
        <f t="shared" si="36"/>
        <v>1</v>
      </c>
      <c r="H234" s="197">
        <v>1</v>
      </c>
      <c r="I234" s="201">
        <f t="shared" si="37"/>
        <v>1</v>
      </c>
      <c r="J234" s="197">
        <f t="shared" si="38"/>
        <v>1</v>
      </c>
      <c r="K234" s="201">
        <f t="shared" si="39"/>
        <v>0.25</v>
      </c>
    </row>
    <row r="235" spans="1:11">
      <c r="A235" s="202" t="s">
        <v>251</v>
      </c>
      <c r="B235" s="202"/>
      <c r="C235" s="202"/>
      <c r="D235" s="202"/>
      <c r="E235" s="202"/>
      <c r="F235" s="202"/>
      <c r="G235" s="202"/>
      <c r="H235" s="202"/>
      <c r="I235" s="202"/>
      <c r="J235" s="169">
        <f>SUM(J228:J234)</f>
        <v>54.325954356857</v>
      </c>
      <c r="K235" s="169">
        <f>SUM(K228:K234)</f>
        <v>38.1792614404944</v>
      </c>
    </row>
    <row r="236" spans="1:11">
      <c r="A236" s="202" t="s">
        <v>252</v>
      </c>
      <c r="B236" s="202"/>
      <c r="C236" s="202"/>
      <c r="D236" s="202"/>
      <c r="E236" s="202"/>
      <c r="F236" s="202"/>
      <c r="G236" s="202"/>
      <c r="H236" s="202"/>
      <c r="I236" s="202"/>
      <c r="J236" s="220">
        <f>SQRT(J235)</f>
        <v>7.37061424556034</v>
      </c>
      <c r="K236" s="221"/>
    </row>
    <row r="237" spans="1:11">
      <c r="A237" s="202" t="s">
        <v>253</v>
      </c>
      <c r="B237" s="202"/>
      <c r="C237" s="202"/>
      <c r="D237" s="202"/>
      <c r="E237" s="202"/>
      <c r="F237" s="202"/>
      <c r="G237" s="202"/>
      <c r="H237" s="202"/>
      <c r="I237" s="202"/>
      <c r="J237" s="168">
        <f>(POWER(J236,4))/K235</f>
        <v>77.3013726675456</v>
      </c>
      <c r="K237" s="222"/>
    </row>
    <row r="238" ht="14.5" spans="1:11">
      <c r="A238" s="203" t="s">
        <v>254</v>
      </c>
      <c r="B238" s="202"/>
      <c r="C238" s="202"/>
      <c r="D238" s="202"/>
      <c r="E238" s="202"/>
      <c r="F238" s="202"/>
      <c r="G238" s="202"/>
      <c r="H238" s="202"/>
      <c r="I238" s="202"/>
      <c r="J238" s="168">
        <v>2</v>
      </c>
      <c r="K238" s="222"/>
    </row>
    <row r="239" ht="16" spans="1:11">
      <c r="A239" s="204" t="s">
        <v>255</v>
      </c>
      <c r="B239" s="204"/>
      <c r="C239" s="204"/>
      <c r="D239" s="204"/>
      <c r="E239" s="204"/>
      <c r="F239" s="204"/>
      <c r="G239" s="204"/>
      <c r="H239" s="204"/>
      <c r="I239" s="204"/>
      <c r="J239" s="223">
        <f>J236*J238</f>
        <v>14.7412284911207</v>
      </c>
      <c r="K239" s="224"/>
    </row>
    <row r="240" ht="16" spans="1:11">
      <c r="A240" s="202" t="s">
        <v>256</v>
      </c>
      <c r="B240" s="202"/>
      <c r="C240" s="202"/>
      <c r="D240" s="202"/>
      <c r="E240" s="202"/>
      <c r="F240" s="202"/>
      <c r="G240" s="202"/>
      <c r="H240" s="202"/>
      <c r="I240" s="202"/>
      <c r="J240" s="227">
        <f>(J239/'LHKS SEISMO'!$Z$66)</f>
        <v>0.0136799725845636</v>
      </c>
      <c r="K240" s="228"/>
    </row>
    <row r="242" spans="1:11">
      <c r="A242" s="155" t="s">
        <v>215</v>
      </c>
      <c r="B242" s="156"/>
      <c r="C242" s="156"/>
      <c r="D242" s="157" t="s">
        <v>216</v>
      </c>
      <c r="E242" s="157"/>
      <c r="F242" s="157"/>
      <c r="G242" s="157"/>
      <c r="H242" s="157"/>
      <c r="I242" s="157"/>
      <c r="J242" s="157"/>
      <c r="K242" s="213"/>
    </row>
    <row r="243" spans="1:11">
      <c r="A243" s="158" t="s">
        <v>218</v>
      </c>
      <c r="D243" s="159" t="s">
        <v>219</v>
      </c>
      <c r="E243" s="160"/>
      <c r="K243" s="215"/>
    </row>
    <row r="244" spans="1:11">
      <c r="A244" s="158" t="s">
        <v>220</v>
      </c>
      <c r="D244" s="159" t="s">
        <v>221</v>
      </c>
      <c r="E244" s="160"/>
      <c r="K244" s="215"/>
    </row>
    <row r="245" spans="1:11">
      <c r="A245" s="158" t="s">
        <v>222</v>
      </c>
      <c r="D245" s="159" t="s">
        <v>223</v>
      </c>
      <c r="E245" s="160"/>
      <c r="K245" s="215"/>
    </row>
    <row r="246" ht="13" spans="1:11">
      <c r="A246" s="158" t="s">
        <v>224</v>
      </c>
      <c r="D246" s="159" t="s">
        <v>225</v>
      </c>
      <c r="E246" s="160"/>
      <c r="F246" s="141"/>
      <c r="G246" s="141"/>
      <c r="H246" s="141"/>
      <c r="I246" s="141"/>
      <c r="J246" s="141"/>
      <c r="K246" s="218"/>
    </row>
    <row r="247" ht="13" spans="1:11">
      <c r="A247" s="205" t="s">
        <v>226</v>
      </c>
      <c r="B247" s="145" t="s">
        <v>227</v>
      </c>
      <c r="D247" s="162">
        <f>'LHKS SEISMO'!$B$71</f>
        <v>15</v>
      </c>
      <c r="E247" s="163" t="s">
        <v>228</v>
      </c>
      <c r="F247" s="141"/>
      <c r="G247" s="141"/>
      <c r="H247" s="141"/>
      <c r="I247" s="141"/>
      <c r="J247" s="141"/>
      <c r="K247" s="218"/>
    </row>
    <row r="248" ht="13" spans="1:11">
      <c r="A248" s="164"/>
      <c r="B248" s="165" t="s">
        <v>229</v>
      </c>
      <c r="C248" s="166"/>
      <c r="D248" s="165">
        <f>'LHKS SEISMO'!$C$71</f>
        <v>2</v>
      </c>
      <c r="E248" s="167" t="s">
        <v>206</v>
      </c>
      <c r="F248" s="166"/>
      <c r="G248" s="166"/>
      <c r="H248" s="166"/>
      <c r="I248" s="166"/>
      <c r="J248" s="166"/>
      <c r="K248" s="219"/>
    </row>
    <row r="250" ht="14.5" spans="1:11">
      <c r="A250" s="168" t="s">
        <v>230</v>
      </c>
      <c r="B250" s="169" t="s">
        <v>231</v>
      </c>
      <c r="C250" s="169" t="s">
        <v>232</v>
      </c>
      <c r="D250" s="170" t="s">
        <v>233</v>
      </c>
      <c r="E250" s="169" t="s">
        <v>234</v>
      </c>
      <c r="F250" s="169" t="s">
        <v>235</v>
      </c>
      <c r="G250" s="169" t="s">
        <v>236</v>
      </c>
      <c r="H250" s="169" t="s">
        <v>237</v>
      </c>
      <c r="I250" s="169" t="s">
        <v>238</v>
      </c>
      <c r="J250" s="169" t="s">
        <v>239</v>
      </c>
      <c r="K250" s="169" t="s">
        <v>240</v>
      </c>
    </row>
    <row r="251" ht="14.5" spans="1:11">
      <c r="A251" s="171" t="s">
        <v>241</v>
      </c>
      <c r="B251" s="172" t="s">
        <v>206</v>
      </c>
      <c r="C251" s="173" t="s">
        <v>242</v>
      </c>
      <c r="D251" s="174">
        <f>'LHKS SEISMO'!$Q$71</f>
        <v>0.000399838690821243</v>
      </c>
      <c r="E251" s="175">
        <v>1</v>
      </c>
      <c r="F251" s="172">
        <v>4</v>
      </c>
      <c r="G251" s="176">
        <f t="shared" ref="G251:G257" si="40">D251/E251</f>
        <v>0.000399838690821243</v>
      </c>
      <c r="H251" s="177">
        <f>('LHKS SEISMO'!$D$16*2*PI()*D247)/(D248)</f>
        <v>4606.36022832603</v>
      </c>
      <c r="I251" s="176">
        <f t="shared" ref="I251:I257" si="41">H251*G251</f>
        <v>1.84180104314492</v>
      </c>
      <c r="J251" s="172">
        <f t="shared" ref="J251:J257" si="42">POWER(I251,2)</f>
        <v>3.39223108252972</v>
      </c>
      <c r="K251" s="176">
        <f t="shared" ref="K251:K257" si="43">(POWER(I251,4))/F251</f>
        <v>2.8768079293202</v>
      </c>
    </row>
    <row r="252" spans="1:11">
      <c r="A252" s="171" t="s">
        <v>243</v>
      </c>
      <c r="B252" s="172" t="s">
        <v>206</v>
      </c>
      <c r="C252" s="172" t="s">
        <v>244</v>
      </c>
      <c r="D252" s="174">
        <f>(0.5%*'LHKS SEISMO'!$N$71)</f>
        <v>0.000545847415924072</v>
      </c>
      <c r="E252" s="175">
        <f>SQRT(3)</f>
        <v>1.73205080756888</v>
      </c>
      <c r="F252" s="172">
        <v>50</v>
      </c>
      <c r="G252" s="176">
        <f t="shared" si="40"/>
        <v>0.000315145152520225</v>
      </c>
      <c r="H252" s="177">
        <f>('LHKS SEISMO'!$D$16*2*PI()*D247)/(D248)</f>
        <v>4606.36022832603</v>
      </c>
      <c r="I252" s="176">
        <f t="shared" si="41"/>
        <v>1.45167209671891</v>
      </c>
      <c r="J252" s="172">
        <f t="shared" si="42"/>
        <v>2.10735187639226</v>
      </c>
      <c r="K252" s="172">
        <f t="shared" si="43"/>
        <v>0.0888186386186799</v>
      </c>
    </row>
    <row r="253" spans="1:11">
      <c r="A253" s="171" t="s">
        <v>245</v>
      </c>
      <c r="B253" s="172" t="s">
        <v>206</v>
      </c>
      <c r="C253" s="172" t="s">
        <v>244</v>
      </c>
      <c r="D253" s="174">
        <f>'LHKS SEISMO'!$S$13</f>
        <v>2.38418579101562e-6</v>
      </c>
      <c r="E253" s="175">
        <f>SQRT(3)</f>
        <v>1.73205080756888</v>
      </c>
      <c r="F253" s="172">
        <v>50</v>
      </c>
      <c r="G253" s="176">
        <f t="shared" si="40"/>
        <v>1.37651030824095e-6</v>
      </c>
      <c r="H253" s="177">
        <f>('LHKS SEISMO'!$D$16*2*PI()*D247)/(D248)</f>
        <v>4606.36022832603</v>
      </c>
      <c r="I253" s="176">
        <f t="shared" si="41"/>
        <v>0.00634070233776193</v>
      </c>
      <c r="J253" s="172">
        <f t="shared" si="42"/>
        <v>4.02045061360996e-5</v>
      </c>
      <c r="K253" s="172">
        <f t="shared" si="43"/>
        <v>3.23280462729534e-11</v>
      </c>
    </row>
    <row r="254" spans="1:11">
      <c r="A254" s="178" t="s">
        <v>246</v>
      </c>
      <c r="B254" s="179" t="s">
        <v>247</v>
      </c>
      <c r="C254" s="179" t="s">
        <v>244</v>
      </c>
      <c r="D254" s="180">
        <f>(1/100)*'LHKS SEISMO'!$D$16</f>
        <v>0.9775</v>
      </c>
      <c r="E254" s="181">
        <f>SQRT(3)</f>
        <v>1.73205080756888</v>
      </c>
      <c r="F254" s="179">
        <v>50</v>
      </c>
      <c r="G254" s="182">
        <f t="shared" si="40"/>
        <v>0.564359888132859</v>
      </c>
      <c r="H254" s="183">
        <f>('LHKS SEISMO'!$N$71*2*PI()*D247)/D248</f>
        <v>5.14449069554411</v>
      </c>
      <c r="I254" s="182">
        <f t="shared" si="41"/>
        <v>2.90334419343781</v>
      </c>
      <c r="J254" s="179">
        <f t="shared" si="42"/>
        <v>8.42940750556905</v>
      </c>
      <c r="K254" s="179">
        <f t="shared" si="43"/>
        <v>1.42109821789888</v>
      </c>
    </row>
    <row r="255" spans="1:11">
      <c r="A255" s="184" t="s">
        <v>248</v>
      </c>
      <c r="B255" s="185" t="s">
        <v>228</v>
      </c>
      <c r="C255" s="185" t="s">
        <v>242</v>
      </c>
      <c r="D255" s="186">
        <v>2.8e-5</v>
      </c>
      <c r="E255" s="187">
        <v>2</v>
      </c>
      <c r="F255" s="185">
        <v>2</v>
      </c>
      <c r="G255" s="188">
        <f t="shared" si="40"/>
        <v>1.4e-5</v>
      </c>
      <c r="H255" s="189">
        <f>('LHKS SEISMO'!$N$71*'LHKS SEISMO'!$D$16*2*PI())/D248</f>
        <v>33.5249310326291</v>
      </c>
      <c r="I255" s="188">
        <f t="shared" si="41"/>
        <v>0.000469349034456808</v>
      </c>
      <c r="J255" s="185">
        <f t="shared" si="42"/>
        <v>2.20288516145538e-7</v>
      </c>
      <c r="K255" s="185">
        <f t="shared" si="43"/>
        <v>2.42635151728014e-14</v>
      </c>
    </row>
    <row r="256" spans="1:11">
      <c r="A256" s="190" t="s">
        <v>249</v>
      </c>
      <c r="B256" s="191" t="s">
        <v>206</v>
      </c>
      <c r="C256" s="191" t="s">
        <v>242</v>
      </c>
      <c r="D256" s="192">
        <v>0.00022</v>
      </c>
      <c r="E256" s="193">
        <v>2</v>
      </c>
      <c r="F256" s="191">
        <v>2</v>
      </c>
      <c r="G256" s="194">
        <f t="shared" si="40"/>
        <v>0.00011</v>
      </c>
      <c r="H256" s="195">
        <f>('LHKS SEISMO'!$N$71*'LHKS SEISMO'!$D$16*2*PI()*D247)/(D248^2)</f>
        <v>251.436982744719</v>
      </c>
      <c r="I256" s="194">
        <f t="shared" si="41"/>
        <v>0.027658068101919</v>
      </c>
      <c r="J256" s="191">
        <f t="shared" si="42"/>
        <v>0.000764968731130391</v>
      </c>
      <c r="K256" s="194">
        <f t="shared" si="43"/>
        <v>2.9258857980362e-7</v>
      </c>
    </row>
    <row r="257" ht="25" spans="1:11">
      <c r="A257" s="196" t="s">
        <v>250</v>
      </c>
      <c r="B257" s="197" t="s">
        <v>206</v>
      </c>
      <c r="C257" s="198" t="s">
        <v>242</v>
      </c>
      <c r="D257" s="199">
        <f>'LHKS Mass Center'!$R$22</f>
        <v>1</v>
      </c>
      <c r="E257" s="200">
        <v>1</v>
      </c>
      <c r="F257" s="197">
        <v>4</v>
      </c>
      <c r="G257" s="201">
        <f t="shared" si="40"/>
        <v>1</v>
      </c>
      <c r="H257" s="197">
        <v>1</v>
      </c>
      <c r="I257" s="201">
        <f t="shared" si="41"/>
        <v>1</v>
      </c>
      <c r="J257" s="197">
        <f t="shared" si="42"/>
        <v>1</v>
      </c>
      <c r="K257" s="201">
        <f t="shared" si="43"/>
        <v>0.25</v>
      </c>
    </row>
    <row r="258" spans="1:11">
      <c r="A258" s="202" t="s">
        <v>251</v>
      </c>
      <c r="B258" s="202"/>
      <c r="C258" s="202"/>
      <c r="D258" s="202"/>
      <c r="E258" s="202"/>
      <c r="F258" s="202"/>
      <c r="G258" s="202"/>
      <c r="H258" s="202"/>
      <c r="I258" s="202"/>
      <c r="J258" s="169">
        <f>SUM(J251:J257)</f>
        <v>14.9297958580168</v>
      </c>
      <c r="K258" s="169">
        <f>SUM(K251:K257)</f>
        <v>4.63672507845869</v>
      </c>
    </row>
    <row r="259" spans="1:11">
      <c r="A259" s="202" t="s">
        <v>252</v>
      </c>
      <c r="B259" s="202"/>
      <c r="C259" s="202"/>
      <c r="D259" s="202"/>
      <c r="E259" s="202"/>
      <c r="F259" s="202"/>
      <c r="G259" s="202"/>
      <c r="H259" s="202"/>
      <c r="I259" s="202"/>
      <c r="J259" s="220">
        <f>SQRT(J258)</f>
        <v>3.86390940085515</v>
      </c>
      <c r="K259" s="221"/>
    </row>
    <row r="260" spans="1:11">
      <c r="A260" s="202" t="s">
        <v>253</v>
      </c>
      <c r="B260" s="202"/>
      <c r="C260" s="202"/>
      <c r="D260" s="202"/>
      <c r="E260" s="202"/>
      <c r="F260" s="202"/>
      <c r="G260" s="202"/>
      <c r="H260" s="202"/>
      <c r="I260" s="202"/>
      <c r="J260" s="168">
        <f>(POWER(J259,4))/K258</f>
        <v>48.0724650675539</v>
      </c>
      <c r="K260" s="222"/>
    </row>
    <row r="261" ht="14.5" spans="1:11">
      <c r="A261" s="203" t="s">
        <v>254</v>
      </c>
      <c r="B261" s="202"/>
      <c r="C261" s="202"/>
      <c r="D261" s="202"/>
      <c r="E261" s="202"/>
      <c r="F261" s="202"/>
      <c r="G261" s="202"/>
      <c r="H261" s="202"/>
      <c r="I261" s="202"/>
      <c r="J261" s="168">
        <v>2</v>
      </c>
      <c r="K261" s="222"/>
    </row>
    <row r="262" ht="16" spans="1:11">
      <c r="A262" s="204" t="s">
        <v>255</v>
      </c>
      <c r="B262" s="204"/>
      <c r="C262" s="204"/>
      <c r="D262" s="204"/>
      <c r="E262" s="204"/>
      <c r="F262" s="204"/>
      <c r="G262" s="204"/>
      <c r="H262" s="204"/>
      <c r="I262" s="204"/>
      <c r="J262" s="223">
        <f>J259*J261</f>
        <v>7.7278188017103</v>
      </c>
      <c r="K262" s="224"/>
    </row>
    <row r="263" ht="16" spans="1:11">
      <c r="A263" s="202" t="s">
        <v>256</v>
      </c>
      <c r="B263" s="202"/>
      <c r="C263" s="202"/>
      <c r="D263" s="202"/>
      <c r="E263" s="202"/>
      <c r="F263" s="202"/>
      <c r="G263" s="202"/>
      <c r="H263" s="202"/>
      <c r="I263" s="202"/>
      <c r="J263" s="227">
        <f>(J262/'LHKS SEISMO'!$Z$71)</f>
        <v>0.015367307381262</v>
      </c>
      <c r="K263" s="228"/>
    </row>
    <row r="265" spans="1:11">
      <c r="A265" s="155" t="s">
        <v>215</v>
      </c>
      <c r="B265" s="156"/>
      <c r="C265" s="156"/>
      <c r="D265" s="157" t="s">
        <v>216</v>
      </c>
      <c r="E265" s="157"/>
      <c r="F265" s="157"/>
      <c r="G265" s="157"/>
      <c r="H265" s="157"/>
      <c r="I265" s="157"/>
      <c r="J265" s="157"/>
      <c r="K265" s="213"/>
    </row>
    <row r="266" spans="1:11">
      <c r="A266" s="158" t="s">
        <v>218</v>
      </c>
      <c r="D266" s="159" t="s">
        <v>219</v>
      </c>
      <c r="E266" s="160"/>
      <c r="K266" s="215"/>
    </row>
    <row r="267" spans="1:11">
      <c r="A267" s="158" t="s">
        <v>220</v>
      </c>
      <c r="D267" s="159" t="s">
        <v>221</v>
      </c>
      <c r="E267" s="160"/>
      <c r="K267" s="215"/>
    </row>
    <row r="268" spans="1:11">
      <c r="A268" s="158" t="s">
        <v>222</v>
      </c>
      <c r="D268" s="159" t="s">
        <v>223</v>
      </c>
      <c r="E268" s="160"/>
      <c r="K268" s="215"/>
    </row>
    <row r="269" ht="13" spans="1:11">
      <c r="A269" s="158" t="s">
        <v>224</v>
      </c>
      <c r="D269" s="159" t="s">
        <v>225</v>
      </c>
      <c r="E269" s="160"/>
      <c r="F269" s="141"/>
      <c r="G269" s="141"/>
      <c r="H269" s="141"/>
      <c r="I269" s="141"/>
      <c r="J269" s="141"/>
      <c r="K269" s="218"/>
    </row>
    <row r="270" ht="13" spans="1:11">
      <c r="A270" s="205" t="s">
        <v>226</v>
      </c>
      <c r="B270" s="145" t="s">
        <v>227</v>
      </c>
      <c r="D270" s="162">
        <f>'LHKS SEISMO'!$B$76</f>
        <v>20</v>
      </c>
      <c r="E270" s="163" t="s">
        <v>228</v>
      </c>
      <c r="F270" s="141"/>
      <c r="G270" s="141"/>
      <c r="H270" s="141"/>
      <c r="I270" s="141"/>
      <c r="J270" s="141"/>
      <c r="K270" s="218"/>
    </row>
    <row r="271" ht="13" spans="1:11">
      <c r="A271" s="164"/>
      <c r="B271" s="165" t="s">
        <v>229</v>
      </c>
      <c r="C271" s="166"/>
      <c r="D271" s="165">
        <f>'LHKS SEISMO'!$C$76</f>
        <v>2</v>
      </c>
      <c r="E271" s="167" t="s">
        <v>206</v>
      </c>
      <c r="F271" s="166"/>
      <c r="G271" s="166"/>
      <c r="H271" s="166"/>
      <c r="I271" s="166"/>
      <c r="J271" s="166"/>
      <c r="K271" s="219"/>
    </row>
    <row r="273" ht="14.5" spans="1:11">
      <c r="A273" s="168" t="s">
        <v>230</v>
      </c>
      <c r="B273" s="169" t="s">
        <v>231</v>
      </c>
      <c r="C273" s="169" t="s">
        <v>232</v>
      </c>
      <c r="D273" s="170" t="s">
        <v>233</v>
      </c>
      <c r="E273" s="169" t="s">
        <v>234</v>
      </c>
      <c r="F273" s="169" t="s">
        <v>235</v>
      </c>
      <c r="G273" s="169" t="s">
        <v>236</v>
      </c>
      <c r="H273" s="169" t="s">
        <v>237</v>
      </c>
      <c r="I273" s="169" t="s">
        <v>238</v>
      </c>
      <c r="J273" s="169" t="s">
        <v>239</v>
      </c>
      <c r="K273" s="169" t="s">
        <v>240</v>
      </c>
    </row>
    <row r="274" ht="14.5" spans="1:11">
      <c r="A274" s="171" t="s">
        <v>241</v>
      </c>
      <c r="B274" s="172" t="s">
        <v>206</v>
      </c>
      <c r="C274" s="173" t="s">
        <v>242</v>
      </c>
      <c r="D274" s="174">
        <f>'LHKS SEISMO'!$Q$76</f>
        <v>0.000310148208644109</v>
      </c>
      <c r="E274" s="175">
        <v>1</v>
      </c>
      <c r="F274" s="172">
        <v>4</v>
      </c>
      <c r="G274" s="176">
        <f t="shared" ref="G274:G280" si="44">D274/E274</f>
        <v>0.000310148208644109</v>
      </c>
      <c r="H274" s="177">
        <f>('LHKS SEISMO'!$D$16*2*PI()*D270)/(D271)</f>
        <v>6141.81363776805</v>
      </c>
      <c r="I274" s="176">
        <f t="shared" ref="I274:I280" si="45">H274*G274</f>
        <v>1.90487249757972</v>
      </c>
      <c r="J274" s="172">
        <f t="shared" ref="J274:J280" si="46">POWER(I274,2)</f>
        <v>3.62853923203559</v>
      </c>
      <c r="K274" s="176">
        <f t="shared" ref="K274:K280" si="47">(POWER(I274,4))/F274</f>
        <v>3.29157423960536</v>
      </c>
    </row>
    <row r="275" spans="1:11">
      <c r="A275" s="171" t="s">
        <v>243</v>
      </c>
      <c r="B275" s="172" t="s">
        <v>206</v>
      </c>
      <c r="C275" s="172" t="s">
        <v>244</v>
      </c>
      <c r="D275" s="174">
        <f>(0.5%*'LHKS SEISMO'!$N$76)</f>
        <v>0.00037269115447998</v>
      </c>
      <c r="E275" s="175">
        <f>SQRT(3)</f>
        <v>1.73205080756888</v>
      </c>
      <c r="F275" s="172">
        <v>50</v>
      </c>
      <c r="G275" s="176">
        <f t="shared" si="44"/>
        <v>0.000215173338363609</v>
      </c>
      <c r="H275" s="177">
        <f>('LHKS SEISMO'!$D$16*2*PI()*D270)/(D271)</f>
        <v>6141.81363776805</v>
      </c>
      <c r="I275" s="176">
        <f t="shared" si="45"/>
        <v>1.32155454404569</v>
      </c>
      <c r="J275" s="172">
        <f t="shared" si="46"/>
        <v>1.74650641288782</v>
      </c>
      <c r="K275" s="172">
        <f t="shared" si="47"/>
        <v>0.0610056930051655</v>
      </c>
    </row>
    <row r="276" spans="1:11">
      <c r="A276" s="171" t="s">
        <v>245</v>
      </c>
      <c r="B276" s="172" t="s">
        <v>206</v>
      </c>
      <c r="C276" s="172" t="s">
        <v>244</v>
      </c>
      <c r="D276" s="174">
        <f>'LHKS SEISMO'!$S$13</f>
        <v>2.38418579101562e-6</v>
      </c>
      <c r="E276" s="175">
        <f>SQRT(3)</f>
        <v>1.73205080756888</v>
      </c>
      <c r="F276" s="172">
        <v>50</v>
      </c>
      <c r="G276" s="176">
        <f t="shared" si="44"/>
        <v>1.37651030824095e-6</v>
      </c>
      <c r="H276" s="177">
        <f>('LHKS SEISMO'!$D$16*2*PI()*D270)/(D271)</f>
        <v>6141.81363776805</v>
      </c>
      <c r="I276" s="176">
        <f t="shared" si="45"/>
        <v>0.00845426978368258</v>
      </c>
      <c r="J276" s="172">
        <f t="shared" si="46"/>
        <v>7.14746775752882e-5</v>
      </c>
      <c r="K276" s="172">
        <f t="shared" si="47"/>
        <v>1.02172590689828e-10</v>
      </c>
    </row>
    <row r="277" spans="1:11">
      <c r="A277" s="178" t="s">
        <v>246</v>
      </c>
      <c r="B277" s="179" t="s">
        <v>247</v>
      </c>
      <c r="C277" s="179" t="s">
        <v>244</v>
      </c>
      <c r="D277" s="180">
        <f>(1/100)*'LHKS SEISMO'!$D$16</f>
        <v>0.9775</v>
      </c>
      <c r="E277" s="181">
        <f>SQRT(3)</f>
        <v>1.73205080756888</v>
      </c>
      <c r="F277" s="179">
        <v>50</v>
      </c>
      <c r="G277" s="182">
        <f t="shared" si="44"/>
        <v>0.564359888132859</v>
      </c>
      <c r="H277" s="183">
        <f>('LHKS SEISMO'!$N$76*2*PI()*D270)/D271</f>
        <v>4.68337517188882</v>
      </c>
      <c r="I277" s="182">
        <f t="shared" si="45"/>
        <v>2.64310908809139</v>
      </c>
      <c r="J277" s="179">
        <f t="shared" si="46"/>
        <v>6.98602565155127</v>
      </c>
      <c r="K277" s="179">
        <f t="shared" si="47"/>
        <v>0.976091088082648</v>
      </c>
    </row>
    <row r="278" spans="1:11">
      <c r="A278" s="184" t="s">
        <v>248</v>
      </c>
      <c r="B278" s="185" t="s">
        <v>228</v>
      </c>
      <c r="C278" s="185" t="s">
        <v>242</v>
      </c>
      <c r="D278" s="186">
        <v>3.6e-5</v>
      </c>
      <c r="E278" s="187">
        <v>2</v>
      </c>
      <c r="F278" s="185">
        <v>2</v>
      </c>
      <c r="G278" s="188">
        <f t="shared" si="44"/>
        <v>1.8e-5</v>
      </c>
      <c r="H278" s="189">
        <f>('LHKS SEISMO'!$N$76*'LHKS SEISMO'!$D$16*2*PI())/D271</f>
        <v>22.8899961526066</v>
      </c>
      <c r="I278" s="188">
        <f t="shared" si="45"/>
        <v>0.000412019930746919</v>
      </c>
      <c r="J278" s="185">
        <f t="shared" si="46"/>
        <v>1.69760423332696e-7</v>
      </c>
      <c r="K278" s="185">
        <f t="shared" si="47"/>
        <v>1.44093006650481e-14</v>
      </c>
    </row>
    <row r="279" spans="1:11">
      <c r="A279" s="190" t="s">
        <v>249</v>
      </c>
      <c r="B279" s="191" t="s">
        <v>206</v>
      </c>
      <c r="C279" s="191" t="s">
        <v>242</v>
      </c>
      <c r="D279" s="192">
        <v>0.00022</v>
      </c>
      <c r="E279" s="193">
        <v>2</v>
      </c>
      <c r="F279" s="191">
        <v>2</v>
      </c>
      <c r="G279" s="194">
        <f t="shared" si="44"/>
        <v>0.00011</v>
      </c>
      <c r="H279" s="195">
        <f>('LHKS SEISMO'!$N$76*'LHKS SEISMO'!$D$16*2*PI()*D270)/(D271^2)</f>
        <v>228.899961526066</v>
      </c>
      <c r="I279" s="194">
        <f t="shared" si="45"/>
        <v>0.0251789957678673</v>
      </c>
      <c r="J279" s="191">
        <f t="shared" si="46"/>
        <v>0.000633981827878278</v>
      </c>
      <c r="K279" s="194">
        <f t="shared" si="47"/>
        <v>2.00966479039941e-7</v>
      </c>
    </row>
    <row r="280" ht="25" spans="1:11">
      <c r="A280" s="196" t="s">
        <v>250</v>
      </c>
      <c r="B280" s="197" t="s">
        <v>206</v>
      </c>
      <c r="C280" s="198" t="s">
        <v>242</v>
      </c>
      <c r="D280" s="199">
        <f>'LHKS Mass Center'!$R$22</f>
        <v>1</v>
      </c>
      <c r="E280" s="200">
        <v>1</v>
      </c>
      <c r="F280" s="197">
        <v>4</v>
      </c>
      <c r="G280" s="201">
        <f t="shared" si="44"/>
        <v>1</v>
      </c>
      <c r="H280" s="197">
        <v>1</v>
      </c>
      <c r="I280" s="201">
        <f t="shared" si="45"/>
        <v>1</v>
      </c>
      <c r="J280" s="197">
        <f t="shared" si="46"/>
        <v>1</v>
      </c>
      <c r="K280" s="201">
        <f t="shared" si="47"/>
        <v>0.25</v>
      </c>
    </row>
    <row r="281" spans="1:11">
      <c r="A281" s="202" t="s">
        <v>251</v>
      </c>
      <c r="B281" s="202"/>
      <c r="C281" s="202"/>
      <c r="D281" s="202"/>
      <c r="E281" s="202"/>
      <c r="F281" s="202"/>
      <c r="G281" s="202"/>
      <c r="H281" s="202"/>
      <c r="I281" s="202"/>
      <c r="J281" s="169">
        <f>SUM(J274:J280)</f>
        <v>13.3617769227406</v>
      </c>
      <c r="K281" s="169">
        <f>SUM(K274:K280)</f>
        <v>4.57867122176184</v>
      </c>
    </row>
    <row r="282" spans="1:11">
      <c r="A282" s="202" t="s">
        <v>252</v>
      </c>
      <c r="B282" s="202"/>
      <c r="C282" s="202"/>
      <c r="D282" s="202"/>
      <c r="E282" s="202"/>
      <c r="F282" s="202"/>
      <c r="G282" s="202"/>
      <c r="H282" s="202"/>
      <c r="I282" s="202"/>
      <c r="J282" s="220">
        <f>SQRT(J281)</f>
        <v>3.65537644063379</v>
      </c>
      <c r="K282" s="221"/>
    </row>
    <row r="283" spans="1:11">
      <c r="A283" s="202" t="s">
        <v>253</v>
      </c>
      <c r="B283" s="202"/>
      <c r="C283" s="202"/>
      <c r="D283" s="202"/>
      <c r="E283" s="202"/>
      <c r="F283" s="202"/>
      <c r="G283" s="202"/>
      <c r="H283" s="202"/>
      <c r="I283" s="202"/>
      <c r="J283" s="168">
        <f>(POWER(J282,4))/K281</f>
        <v>38.9932087031099</v>
      </c>
      <c r="K283" s="222"/>
    </row>
    <row r="284" ht="14.5" spans="1:11">
      <c r="A284" s="203" t="s">
        <v>254</v>
      </c>
      <c r="B284" s="202"/>
      <c r="C284" s="202"/>
      <c r="D284" s="202"/>
      <c r="E284" s="202"/>
      <c r="F284" s="202"/>
      <c r="G284" s="202"/>
      <c r="H284" s="202"/>
      <c r="I284" s="202"/>
      <c r="J284" s="168">
        <v>2</v>
      </c>
      <c r="K284" s="222"/>
    </row>
    <row r="285" ht="16" spans="1:11">
      <c r="A285" s="204" t="s">
        <v>255</v>
      </c>
      <c r="B285" s="204"/>
      <c r="C285" s="204"/>
      <c r="D285" s="204"/>
      <c r="E285" s="204"/>
      <c r="F285" s="204"/>
      <c r="G285" s="204"/>
      <c r="H285" s="204"/>
      <c r="I285" s="204"/>
      <c r="J285" s="223">
        <f>J282*J284</f>
        <v>7.31075288126758</v>
      </c>
      <c r="K285" s="224"/>
    </row>
    <row r="286" ht="16" spans="1:11">
      <c r="A286" s="202" t="s">
        <v>256</v>
      </c>
      <c r="B286" s="202"/>
      <c r="C286" s="202"/>
      <c r="D286" s="202"/>
      <c r="E286" s="202"/>
      <c r="F286" s="202"/>
      <c r="G286" s="202"/>
      <c r="H286" s="202"/>
      <c r="I286" s="202"/>
      <c r="J286" s="227">
        <f>(J285/'LHKS SEISMO'!$Z$76)</f>
        <v>0.0159693187201236</v>
      </c>
      <c r="K286" s="228"/>
    </row>
    <row r="287" s="143" customFormat="1"/>
    <row r="288" spans="1:11">
      <c r="A288" s="155" t="s">
        <v>215</v>
      </c>
      <c r="B288" s="156"/>
      <c r="C288" s="156"/>
      <c r="D288" s="157" t="s">
        <v>216</v>
      </c>
      <c r="E288" s="157"/>
      <c r="F288" s="157"/>
      <c r="G288" s="157"/>
      <c r="H288" s="157"/>
      <c r="I288" s="157"/>
      <c r="J288" s="157"/>
      <c r="K288" s="213"/>
    </row>
    <row r="289" spans="1:11">
      <c r="A289" s="158" t="s">
        <v>218</v>
      </c>
      <c r="D289" s="159" t="s">
        <v>257</v>
      </c>
      <c r="E289" s="160"/>
      <c r="K289" s="215"/>
    </row>
    <row r="290" spans="1:11">
      <c r="A290" s="158" t="s">
        <v>220</v>
      </c>
      <c r="D290" s="159" t="s">
        <v>221</v>
      </c>
      <c r="E290" s="160"/>
      <c r="K290" s="215"/>
    </row>
    <row r="291" spans="1:11">
      <c r="A291" s="158" t="s">
        <v>222</v>
      </c>
      <c r="D291" s="159" t="s">
        <v>223</v>
      </c>
      <c r="E291" s="160"/>
      <c r="K291" s="215"/>
    </row>
    <row r="292" ht="13" spans="1:11">
      <c r="A292" s="158" t="s">
        <v>224</v>
      </c>
      <c r="D292" s="159" t="s">
        <v>225</v>
      </c>
      <c r="E292" s="160"/>
      <c r="F292" s="141"/>
      <c r="G292" s="141"/>
      <c r="H292" s="141"/>
      <c r="I292" s="141"/>
      <c r="J292" s="141"/>
      <c r="K292" s="218"/>
    </row>
    <row r="293" ht="13" spans="1:11">
      <c r="A293" s="205" t="s">
        <v>226</v>
      </c>
      <c r="B293" s="145" t="s">
        <v>227</v>
      </c>
      <c r="D293" s="162">
        <f>'LHKS SEISMO'!$B$21</f>
        <v>0.01</v>
      </c>
      <c r="E293" s="163" t="s">
        <v>228</v>
      </c>
      <c r="F293" s="141"/>
      <c r="G293" s="141"/>
      <c r="H293" s="141"/>
      <c r="I293" s="141"/>
      <c r="J293" s="141"/>
      <c r="K293" s="218"/>
    </row>
    <row r="294" ht="13" spans="1:11">
      <c r="A294" s="164"/>
      <c r="B294" s="165" t="s">
        <v>229</v>
      </c>
      <c r="C294" s="166"/>
      <c r="D294" s="165">
        <f>'LHKS SEISMO'!$C$21</f>
        <v>0.05</v>
      </c>
      <c r="E294" s="167" t="s">
        <v>206</v>
      </c>
      <c r="F294" s="166"/>
      <c r="G294" s="166"/>
      <c r="H294" s="166"/>
      <c r="I294" s="166"/>
      <c r="J294" s="166"/>
      <c r="K294" s="219"/>
    </row>
    <row r="296" ht="14.5" spans="1:11">
      <c r="A296" s="168" t="s">
        <v>230</v>
      </c>
      <c r="B296" s="169" t="s">
        <v>231</v>
      </c>
      <c r="C296" s="169" t="s">
        <v>232</v>
      </c>
      <c r="D296" s="170" t="s">
        <v>233</v>
      </c>
      <c r="E296" s="169" t="s">
        <v>234</v>
      </c>
      <c r="F296" s="169" t="s">
        <v>235</v>
      </c>
      <c r="G296" s="169" t="s">
        <v>236</v>
      </c>
      <c r="H296" s="169" t="s">
        <v>237</v>
      </c>
      <c r="I296" s="169" t="s">
        <v>238</v>
      </c>
      <c r="J296" s="169" t="s">
        <v>239</v>
      </c>
      <c r="K296" s="169" t="s">
        <v>240</v>
      </c>
    </row>
    <row r="297" ht="14.5" spans="1:11">
      <c r="A297" s="171" t="s">
        <v>241</v>
      </c>
      <c r="B297" s="172" t="s">
        <v>206</v>
      </c>
      <c r="C297" s="173" t="s">
        <v>242</v>
      </c>
      <c r="D297" s="174">
        <f>'LHKS SEISMO'!$R$21</f>
        <v>0.0355935994374602</v>
      </c>
      <c r="E297" s="175">
        <v>1</v>
      </c>
      <c r="F297" s="172">
        <v>4</v>
      </c>
      <c r="G297" s="176">
        <f t="shared" ref="G297:G303" si="48">D297/E297</f>
        <v>0.0355935994374602</v>
      </c>
      <c r="H297" s="177">
        <f>('LHKS SEISMO'!$D$16*2*PI()*D293)/(D294)</f>
        <v>122.836272755361</v>
      </c>
      <c r="I297" s="176">
        <f t="shared" ref="I297:I303" si="49">H297*G297</f>
        <v>4.37218508884492</v>
      </c>
      <c r="J297" s="172">
        <f t="shared" ref="J297:J303" si="50">POWER(I297,2)</f>
        <v>19.1160024511178</v>
      </c>
      <c r="K297" s="176">
        <f t="shared" ref="K297:K303" si="51">(POWER(I297,4))/F297</f>
        <v>91.3553874277857</v>
      </c>
    </row>
    <row r="298" spans="1:11">
      <c r="A298" s="171" t="s">
        <v>243</v>
      </c>
      <c r="B298" s="172" t="s">
        <v>206</v>
      </c>
      <c r="C298" s="172" t="s">
        <v>244</v>
      </c>
      <c r="D298" s="174">
        <f>(0.5%*'LHKS SEISMO'!$O$21)</f>
        <v>0.0385961377620697</v>
      </c>
      <c r="E298" s="175">
        <f>SQRT(3)</f>
        <v>1.73205080756888</v>
      </c>
      <c r="F298" s="172">
        <v>50</v>
      </c>
      <c r="G298" s="176">
        <f t="shared" si="48"/>
        <v>0.0222834905266108</v>
      </c>
      <c r="H298" s="177">
        <f>('LHKS SEISMO'!$D$16*2*PI()*D293)/(D294)</f>
        <v>122.836272755361</v>
      </c>
      <c r="I298" s="172">
        <f t="shared" si="49"/>
        <v>2.73722092026827</v>
      </c>
      <c r="J298" s="172">
        <f t="shared" si="50"/>
        <v>7.49237836635426</v>
      </c>
      <c r="K298" s="172">
        <f t="shared" si="51"/>
        <v>1.12271467169227</v>
      </c>
    </row>
    <row r="299" spans="1:11">
      <c r="A299" s="171" t="s">
        <v>245</v>
      </c>
      <c r="B299" s="172" t="s">
        <v>206</v>
      </c>
      <c r="C299" s="172" t="s">
        <v>244</v>
      </c>
      <c r="D299" s="174">
        <f>'LHKS SEISMO'!$S$13</f>
        <v>2.38418579101562e-6</v>
      </c>
      <c r="E299" s="175">
        <f>SQRT(3)</f>
        <v>1.73205080756888</v>
      </c>
      <c r="F299" s="172">
        <v>50</v>
      </c>
      <c r="G299" s="176">
        <f t="shared" si="48"/>
        <v>1.37651030824095e-6</v>
      </c>
      <c r="H299" s="177">
        <f>('LHKS SEISMO'!$D$16*2*PI()*D293)/(D294)</f>
        <v>122.836272755361</v>
      </c>
      <c r="I299" s="172">
        <f t="shared" si="49"/>
        <v>0.000169085395673652</v>
      </c>
      <c r="J299" s="172">
        <f t="shared" si="50"/>
        <v>2.85898710301153e-8</v>
      </c>
      <c r="K299" s="172">
        <f t="shared" si="51"/>
        <v>1.63476145103725e-17</v>
      </c>
    </row>
    <row r="300" spans="1:11">
      <c r="A300" s="178" t="s">
        <v>246</v>
      </c>
      <c r="B300" s="179" t="s">
        <v>247</v>
      </c>
      <c r="C300" s="179" t="s">
        <v>244</v>
      </c>
      <c r="D300" s="180">
        <f>(1/100)*'LHKS SEISMO'!$D$16</f>
        <v>0.9775</v>
      </c>
      <c r="E300" s="181">
        <f>SQRT(3)</f>
        <v>1.73205080756888</v>
      </c>
      <c r="F300" s="179">
        <v>50</v>
      </c>
      <c r="G300" s="182">
        <f t="shared" si="48"/>
        <v>0.564359888132859</v>
      </c>
      <c r="H300" s="183">
        <f>('LHKS SEISMO'!$O$21*2*PI()*D293)/D294</f>
        <v>9.70026742802062</v>
      </c>
      <c r="I300" s="182">
        <f t="shared" si="49"/>
        <v>5.47444184053654</v>
      </c>
      <c r="J300" s="179">
        <f t="shared" si="50"/>
        <v>29.9695134654171</v>
      </c>
      <c r="K300" s="179">
        <f t="shared" si="51"/>
        <v>17.9634347470763</v>
      </c>
    </row>
    <row r="301" spans="1:11">
      <c r="A301" s="184" t="s">
        <v>248</v>
      </c>
      <c r="B301" s="185" t="s">
        <v>228</v>
      </c>
      <c r="C301" s="185" t="s">
        <v>242</v>
      </c>
      <c r="D301" s="186">
        <v>6e-7</v>
      </c>
      <c r="E301" s="187">
        <v>2</v>
      </c>
      <c r="F301" s="185">
        <v>2</v>
      </c>
      <c r="G301" s="188">
        <f t="shared" si="48"/>
        <v>3e-7</v>
      </c>
      <c r="H301" s="189">
        <f>('LHKS SEISMO'!$O$21*'LHKS SEISMO'!$D$16*2*PI())/D294</f>
        <v>94820.1141089016</v>
      </c>
      <c r="I301" s="188">
        <f t="shared" si="49"/>
        <v>0.0284460342326705</v>
      </c>
      <c r="J301" s="185">
        <f t="shared" si="50"/>
        <v>0.00080917686356626</v>
      </c>
      <c r="K301" s="185">
        <f t="shared" si="51"/>
        <v>3.27383598265465e-7</v>
      </c>
    </row>
    <row r="302" spans="1:11">
      <c r="A302" s="190" t="s">
        <v>249</v>
      </c>
      <c r="B302" s="191" t="s">
        <v>206</v>
      </c>
      <c r="C302" s="191" t="s">
        <v>242</v>
      </c>
      <c r="D302" s="192">
        <v>1.4e-5</v>
      </c>
      <c r="E302" s="193">
        <v>2</v>
      </c>
      <c r="F302" s="191">
        <v>2</v>
      </c>
      <c r="G302" s="194">
        <f t="shared" si="48"/>
        <v>7e-6</v>
      </c>
      <c r="H302" s="195">
        <f>('LHKS SEISMO'!$O$21*'LHKS SEISMO'!$D$16*2*PI()*D293)/(D294^2)</f>
        <v>18964.0228217803</v>
      </c>
      <c r="I302" s="194">
        <f t="shared" si="49"/>
        <v>0.132748159752462</v>
      </c>
      <c r="J302" s="191">
        <f t="shared" si="50"/>
        <v>0.0176220739176652</v>
      </c>
      <c r="K302" s="194">
        <f t="shared" si="51"/>
        <v>0.000155268744579828</v>
      </c>
    </row>
    <row r="303" ht="25" spans="1:11">
      <c r="A303" s="196" t="s">
        <v>250</v>
      </c>
      <c r="B303" s="197" t="s">
        <v>206</v>
      </c>
      <c r="C303" s="198" t="s">
        <v>242</v>
      </c>
      <c r="D303" s="199">
        <f>'LHKS Mass Center'!$S$22</f>
        <v>0</v>
      </c>
      <c r="E303" s="200">
        <v>1</v>
      </c>
      <c r="F303" s="197">
        <v>4</v>
      </c>
      <c r="G303" s="201">
        <f t="shared" si="48"/>
        <v>0</v>
      </c>
      <c r="H303" s="197">
        <v>1</v>
      </c>
      <c r="I303" s="201">
        <f t="shared" si="49"/>
        <v>0</v>
      </c>
      <c r="J303" s="197">
        <f t="shared" si="50"/>
        <v>0</v>
      </c>
      <c r="K303" s="201">
        <f t="shared" si="51"/>
        <v>0</v>
      </c>
    </row>
    <row r="304" spans="1:11">
      <c r="A304" s="202" t="s">
        <v>251</v>
      </c>
      <c r="B304" s="202"/>
      <c r="C304" s="202"/>
      <c r="D304" s="202"/>
      <c r="E304" s="202"/>
      <c r="F304" s="202"/>
      <c r="G304" s="202"/>
      <c r="H304" s="202"/>
      <c r="I304" s="202"/>
      <c r="J304" s="169">
        <f>SUM(J297:J303)</f>
        <v>56.5963255622602</v>
      </c>
      <c r="K304" s="169">
        <f>SUM(K297:K303)</f>
        <v>110.441692442682</v>
      </c>
    </row>
    <row r="305" spans="1:11">
      <c r="A305" s="202" t="s">
        <v>252</v>
      </c>
      <c r="B305" s="202"/>
      <c r="C305" s="202"/>
      <c r="D305" s="202"/>
      <c r="E305" s="202"/>
      <c r="F305" s="202"/>
      <c r="G305" s="202"/>
      <c r="H305" s="202"/>
      <c r="I305" s="202"/>
      <c r="J305" s="220">
        <f>SQRT(J304)</f>
        <v>7.52305294160956</v>
      </c>
      <c r="K305" s="221"/>
    </row>
    <row r="306" spans="1:11">
      <c r="A306" s="202" t="s">
        <v>253</v>
      </c>
      <c r="B306" s="202"/>
      <c r="C306" s="202"/>
      <c r="D306" s="202"/>
      <c r="E306" s="202"/>
      <c r="F306" s="202"/>
      <c r="G306" s="202"/>
      <c r="H306" s="202"/>
      <c r="I306" s="202"/>
      <c r="J306" s="168">
        <f>(POWER(J305,4))/K304</f>
        <v>29.0030331508342</v>
      </c>
      <c r="K306" s="222"/>
    </row>
    <row r="307" ht="14.5" spans="1:11">
      <c r="A307" s="203" t="s">
        <v>254</v>
      </c>
      <c r="B307" s="202"/>
      <c r="C307" s="202"/>
      <c r="D307" s="202"/>
      <c r="E307" s="202"/>
      <c r="F307" s="202"/>
      <c r="G307" s="202"/>
      <c r="H307" s="202"/>
      <c r="I307" s="202"/>
      <c r="J307" s="168">
        <v>2</v>
      </c>
      <c r="K307" s="222"/>
    </row>
    <row r="308" ht="16" spans="1:11">
      <c r="A308" s="204" t="s">
        <v>255</v>
      </c>
      <c r="B308" s="204"/>
      <c r="C308" s="204"/>
      <c r="D308" s="204"/>
      <c r="E308" s="204"/>
      <c r="F308" s="204"/>
      <c r="G308" s="204"/>
      <c r="H308" s="204"/>
      <c r="I308" s="204"/>
      <c r="J308" s="223">
        <f>J305*J307</f>
        <v>15.0461058832191</v>
      </c>
      <c r="K308" s="224"/>
    </row>
    <row r="309" ht="16" spans="1:11">
      <c r="A309" s="202" t="s">
        <v>256</v>
      </c>
      <c r="B309" s="202"/>
      <c r="C309" s="202"/>
      <c r="D309" s="202"/>
      <c r="E309" s="202"/>
      <c r="F309" s="202"/>
      <c r="G309" s="202"/>
      <c r="H309" s="202"/>
      <c r="I309" s="202"/>
      <c r="J309" s="225">
        <f>(J308/'LHKS SEISMO'!$AA$21)</f>
        <v>0.0158680529174839</v>
      </c>
      <c r="K309" s="226"/>
    </row>
    <row r="311" spans="1:11">
      <c r="A311" s="155" t="s">
        <v>215</v>
      </c>
      <c r="B311" s="156"/>
      <c r="C311" s="156"/>
      <c r="D311" s="157" t="s">
        <v>216</v>
      </c>
      <c r="E311" s="157"/>
      <c r="F311" s="157"/>
      <c r="G311" s="157"/>
      <c r="H311" s="157"/>
      <c r="I311" s="157"/>
      <c r="J311" s="157"/>
      <c r="K311" s="213"/>
    </row>
    <row r="312" spans="1:11">
      <c r="A312" s="158" t="s">
        <v>218</v>
      </c>
      <c r="D312" s="159" t="s">
        <v>257</v>
      </c>
      <c r="E312" s="160"/>
      <c r="K312" s="215"/>
    </row>
    <row r="313" spans="1:11">
      <c r="A313" s="158" t="s">
        <v>220</v>
      </c>
      <c r="D313" s="159" t="s">
        <v>221</v>
      </c>
      <c r="E313" s="160"/>
      <c r="K313" s="215"/>
    </row>
    <row r="314" spans="1:11">
      <c r="A314" s="158" t="s">
        <v>222</v>
      </c>
      <c r="D314" s="159" t="s">
        <v>223</v>
      </c>
      <c r="E314" s="160"/>
      <c r="K314" s="215"/>
    </row>
    <row r="315" ht="13" spans="1:11">
      <c r="A315" s="158" t="s">
        <v>224</v>
      </c>
      <c r="D315" s="159" t="s">
        <v>225</v>
      </c>
      <c r="E315" s="160"/>
      <c r="F315" s="141"/>
      <c r="G315" s="141"/>
      <c r="H315" s="141"/>
      <c r="I315" s="141"/>
      <c r="J315" s="141"/>
      <c r="K315" s="218"/>
    </row>
    <row r="316" ht="13" spans="1:11">
      <c r="A316" s="205" t="s">
        <v>226</v>
      </c>
      <c r="B316" s="145" t="s">
        <v>227</v>
      </c>
      <c r="D316" s="162">
        <f>'LHKS SEISMO'!$B$26</f>
        <v>0.02</v>
      </c>
      <c r="E316" s="163" t="s">
        <v>228</v>
      </c>
      <c r="F316" s="141"/>
      <c r="G316" s="141"/>
      <c r="H316" s="141"/>
      <c r="I316" s="141"/>
      <c r="J316" s="141"/>
      <c r="K316" s="218"/>
    </row>
    <row r="317" ht="13" spans="1:11">
      <c r="A317" s="164"/>
      <c r="B317" s="165" t="s">
        <v>229</v>
      </c>
      <c r="C317" s="166"/>
      <c r="D317" s="165">
        <f>'LHKS SEISMO'!$C$26</f>
        <v>0.05</v>
      </c>
      <c r="E317" s="167" t="s">
        <v>206</v>
      </c>
      <c r="F317" s="166"/>
      <c r="G317" s="166"/>
      <c r="H317" s="166"/>
      <c r="I317" s="166"/>
      <c r="J317" s="166"/>
      <c r="K317" s="219"/>
    </row>
    <row r="319" ht="14.5" spans="1:11">
      <c r="A319" s="168" t="s">
        <v>230</v>
      </c>
      <c r="B319" s="169" t="s">
        <v>231</v>
      </c>
      <c r="C319" s="169" t="s">
        <v>232</v>
      </c>
      <c r="D319" s="170" t="s">
        <v>233</v>
      </c>
      <c r="E319" s="169" t="s">
        <v>234</v>
      </c>
      <c r="F319" s="169" t="s">
        <v>235</v>
      </c>
      <c r="G319" s="169" t="s">
        <v>236</v>
      </c>
      <c r="H319" s="169" t="s">
        <v>237</v>
      </c>
      <c r="I319" s="169" t="s">
        <v>238</v>
      </c>
      <c r="J319" s="169" t="s">
        <v>239</v>
      </c>
      <c r="K319" s="169" t="s">
        <v>240</v>
      </c>
    </row>
    <row r="320" ht="14.5" spans="1:11">
      <c r="A320" s="171" t="s">
        <v>241</v>
      </c>
      <c r="B320" s="172" t="s">
        <v>206</v>
      </c>
      <c r="C320" s="173" t="s">
        <v>242</v>
      </c>
      <c r="D320" s="174">
        <f>'LHKS SEISMO'!$R$26</f>
        <v>0.0107098483812949</v>
      </c>
      <c r="E320" s="175">
        <v>1</v>
      </c>
      <c r="F320" s="172">
        <v>4</v>
      </c>
      <c r="G320" s="176">
        <f t="shared" ref="G320:G326" si="52">D320/E320</f>
        <v>0.0107098483812949</v>
      </c>
      <c r="H320" s="177">
        <f>('LHKS SEISMO'!$D$16*2*PI()*D316)/(D317)</f>
        <v>245.672545510722</v>
      </c>
      <c r="I320" s="176">
        <f t="shared" ref="I320:I326" si="53">H320*G320</f>
        <v>2.6311157138666</v>
      </c>
      <c r="J320" s="172">
        <f t="shared" ref="J320:J326" si="54">POWER(I320,2)</f>
        <v>6.92276989975573</v>
      </c>
      <c r="K320" s="176">
        <f t="shared" ref="K320:K326" si="55">(POWER(I320,4))/F320</f>
        <v>11.981185771241</v>
      </c>
    </row>
    <row r="321" spans="1:11">
      <c r="A321" s="171" t="s">
        <v>243</v>
      </c>
      <c r="B321" s="172" t="s">
        <v>206</v>
      </c>
      <c r="C321" s="172" t="s">
        <v>244</v>
      </c>
      <c r="D321" s="174">
        <f>(0.5%*'LHKS SEISMO'!$O$26)</f>
        <v>0.0229448997974396</v>
      </c>
      <c r="E321" s="175">
        <f>SQRT(3)</f>
        <v>1.73205080756888</v>
      </c>
      <c r="F321" s="172">
        <v>50</v>
      </c>
      <c r="G321" s="176">
        <f t="shared" si="52"/>
        <v>0.0132472440745807</v>
      </c>
      <c r="H321" s="177">
        <f>('LHKS SEISMO'!$D$16*2*PI()*D316)/(D317)</f>
        <v>245.672545510722</v>
      </c>
      <c r="I321" s="172">
        <f t="shared" si="53"/>
        <v>3.25448417280407</v>
      </c>
      <c r="J321" s="172">
        <f t="shared" si="54"/>
        <v>10.5916672310322</v>
      </c>
      <c r="K321" s="172">
        <f t="shared" si="55"/>
        <v>2.24366829465843</v>
      </c>
    </row>
    <row r="322" spans="1:11">
      <c r="A322" s="171" t="s">
        <v>245</v>
      </c>
      <c r="B322" s="172" t="s">
        <v>206</v>
      </c>
      <c r="C322" s="172" t="s">
        <v>244</v>
      </c>
      <c r="D322" s="174">
        <f>'LHKS SEISMO'!$S$13</f>
        <v>2.38418579101562e-6</v>
      </c>
      <c r="E322" s="175">
        <f>SQRT(3)</f>
        <v>1.73205080756888</v>
      </c>
      <c r="F322" s="172">
        <v>50</v>
      </c>
      <c r="G322" s="176">
        <f t="shared" si="52"/>
        <v>1.37651030824095e-6</v>
      </c>
      <c r="H322" s="177">
        <f>('LHKS SEISMO'!$D$16*2*PI()*D316)/(D317)</f>
        <v>245.672545510722</v>
      </c>
      <c r="I322" s="172">
        <f t="shared" si="53"/>
        <v>0.000338170791347303</v>
      </c>
      <c r="J322" s="172">
        <f t="shared" si="54"/>
        <v>1.14359484120461e-7</v>
      </c>
      <c r="K322" s="172">
        <f t="shared" si="55"/>
        <v>2.6156183216596e-16</v>
      </c>
    </row>
    <row r="323" spans="1:11">
      <c r="A323" s="178" t="s">
        <v>246</v>
      </c>
      <c r="B323" s="179" t="s">
        <v>247</v>
      </c>
      <c r="C323" s="179" t="s">
        <v>244</v>
      </c>
      <c r="D323" s="180">
        <f>(1/100)*'LHKS SEISMO'!$D$16</f>
        <v>0.9775</v>
      </c>
      <c r="E323" s="181">
        <f>SQRT(3)</f>
        <v>1.73205080756888</v>
      </c>
      <c r="F323" s="179">
        <v>50</v>
      </c>
      <c r="G323" s="182">
        <f t="shared" si="52"/>
        <v>0.564359888132859</v>
      </c>
      <c r="H323" s="183">
        <f>('LHKS SEISMO'!$O$26*2*PI()*D316)/D317</f>
        <v>11.5333645825584</v>
      </c>
      <c r="I323" s="182">
        <f t="shared" si="53"/>
        <v>6.50896834560815</v>
      </c>
      <c r="J323" s="179">
        <f t="shared" si="54"/>
        <v>42.3666689241289</v>
      </c>
      <c r="K323" s="179">
        <f t="shared" si="55"/>
        <v>35.898692714535</v>
      </c>
    </row>
    <row r="324" spans="1:11">
      <c r="A324" s="184" t="s">
        <v>248</v>
      </c>
      <c r="B324" s="185" t="s">
        <v>228</v>
      </c>
      <c r="C324" s="185" t="s">
        <v>242</v>
      </c>
      <c r="D324" s="186">
        <v>7e-7</v>
      </c>
      <c r="E324" s="187">
        <v>2</v>
      </c>
      <c r="F324" s="185">
        <v>2</v>
      </c>
      <c r="G324" s="188">
        <f t="shared" si="52"/>
        <v>3.5e-7</v>
      </c>
      <c r="H324" s="189">
        <f>('LHKS SEISMO'!$O$26*'LHKS SEISMO'!$D$16*2*PI())/D317</f>
        <v>56369.3193972543</v>
      </c>
      <c r="I324" s="188">
        <f t="shared" si="53"/>
        <v>0.019729261789039</v>
      </c>
      <c r="J324" s="185">
        <f t="shared" si="54"/>
        <v>0.000389243770740434</v>
      </c>
      <c r="K324" s="185">
        <f t="shared" si="55"/>
        <v>7.57553565301157e-8</v>
      </c>
    </row>
    <row r="325" spans="1:11">
      <c r="A325" s="190" t="s">
        <v>249</v>
      </c>
      <c r="B325" s="191" t="s">
        <v>206</v>
      </c>
      <c r="C325" s="191" t="s">
        <v>242</v>
      </c>
      <c r="D325" s="192">
        <v>1.4e-5</v>
      </c>
      <c r="E325" s="193">
        <v>2</v>
      </c>
      <c r="F325" s="191">
        <v>2</v>
      </c>
      <c r="G325" s="194">
        <f t="shared" si="52"/>
        <v>7e-6</v>
      </c>
      <c r="H325" s="195">
        <f>('LHKS SEISMO'!$O$26*'LHKS SEISMO'!$D$16*2*PI()*D316)/(D317^2)</f>
        <v>22547.7277589017</v>
      </c>
      <c r="I325" s="194">
        <f t="shared" si="53"/>
        <v>0.157834094312312</v>
      </c>
      <c r="J325" s="191">
        <f t="shared" si="54"/>
        <v>0.0249116013273878</v>
      </c>
      <c r="K325" s="194">
        <f t="shared" si="55"/>
        <v>0.000310293940347354</v>
      </c>
    </row>
    <row r="326" ht="25" spans="1:11">
      <c r="A326" s="196" t="s">
        <v>250</v>
      </c>
      <c r="B326" s="197" t="s">
        <v>206</v>
      </c>
      <c r="C326" s="198" t="s">
        <v>242</v>
      </c>
      <c r="D326" s="199">
        <f>'LHKS Mass Center'!$S$22</f>
        <v>0</v>
      </c>
      <c r="E326" s="200">
        <v>1</v>
      </c>
      <c r="F326" s="197">
        <v>4</v>
      </c>
      <c r="G326" s="201">
        <f t="shared" si="52"/>
        <v>0</v>
      </c>
      <c r="H326" s="197">
        <v>1</v>
      </c>
      <c r="I326" s="201">
        <f t="shared" si="53"/>
        <v>0</v>
      </c>
      <c r="J326" s="197">
        <f t="shared" si="54"/>
        <v>0</v>
      </c>
      <c r="K326" s="201">
        <f t="shared" si="55"/>
        <v>0</v>
      </c>
    </row>
    <row r="327" spans="1:11">
      <c r="A327" s="202" t="s">
        <v>251</v>
      </c>
      <c r="B327" s="202"/>
      <c r="C327" s="202"/>
      <c r="D327" s="202"/>
      <c r="E327" s="202"/>
      <c r="F327" s="202"/>
      <c r="G327" s="202"/>
      <c r="H327" s="202"/>
      <c r="I327" s="202"/>
      <c r="J327" s="169">
        <f>SUM(J320:J326)</f>
        <v>59.9064070143744</v>
      </c>
      <c r="K327" s="169">
        <f>SUM(K320:K326)</f>
        <v>50.1238571501301</v>
      </c>
    </row>
    <row r="328" spans="1:11">
      <c r="A328" s="202" t="s">
        <v>252</v>
      </c>
      <c r="B328" s="202"/>
      <c r="C328" s="202"/>
      <c r="D328" s="202"/>
      <c r="E328" s="202"/>
      <c r="F328" s="202"/>
      <c r="G328" s="202"/>
      <c r="H328" s="202"/>
      <c r="I328" s="202"/>
      <c r="J328" s="220">
        <f>SQRT(J327)</f>
        <v>7.73992293336144</v>
      </c>
      <c r="K328" s="221"/>
    </row>
    <row r="329" spans="1:11">
      <c r="A329" s="202" t="s">
        <v>253</v>
      </c>
      <c r="B329" s="202"/>
      <c r="C329" s="202"/>
      <c r="D329" s="202"/>
      <c r="E329" s="202"/>
      <c r="F329" s="202"/>
      <c r="G329" s="202"/>
      <c r="H329" s="202"/>
      <c r="I329" s="202"/>
      <c r="J329" s="168">
        <f>(POWER(J328,4))/K327</f>
        <v>71.5981930644892</v>
      </c>
      <c r="K329" s="222"/>
    </row>
    <row r="330" ht="14.5" spans="1:11">
      <c r="A330" s="203" t="s">
        <v>254</v>
      </c>
      <c r="B330" s="202"/>
      <c r="C330" s="202"/>
      <c r="D330" s="202"/>
      <c r="E330" s="202"/>
      <c r="F330" s="202"/>
      <c r="G330" s="202"/>
      <c r="H330" s="202"/>
      <c r="I330" s="202"/>
      <c r="J330" s="168">
        <v>2</v>
      </c>
      <c r="K330" s="222"/>
    </row>
    <row r="331" ht="16" spans="1:11">
      <c r="A331" s="204" t="s">
        <v>255</v>
      </c>
      <c r="B331" s="204"/>
      <c r="C331" s="204"/>
      <c r="D331" s="204"/>
      <c r="E331" s="204"/>
      <c r="F331" s="204"/>
      <c r="G331" s="204"/>
      <c r="H331" s="204"/>
      <c r="I331" s="204"/>
      <c r="J331" s="223">
        <f>J328*J330</f>
        <v>15.4798458667229</v>
      </c>
      <c r="K331" s="224"/>
    </row>
    <row r="332" ht="16" spans="1:11">
      <c r="A332" s="202" t="s">
        <v>256</v>
      </c>
      <c r="B332" s="202"/>
      <c r="C332" s="202"/>
      <c r="D332" s="202"/>
      <c r="E332" s="202"/>
      <c r="F332" s="202"/>
      <c r="G332" s="202"/>
      <c r="H332" s="202"/>
      <c r="I332" s="202"/>
      <c r="J332" s="227">
        <f>(J331/'LHKS SEISMO'!$AA$26)</f>
        <v>0.0137307368904271</v>
      </c>
      <c r="K332" s="228"/>
    </row>
    <row r="334" spans="1:11">
      <c r="A334" s="155" t="s">
        <v>215</v>
      </c>
      <c r="B334" s="156"/>
      <c r="C334" s="156"/>
      <c r="D334" s="157" t="s">
        <v>216</v>
      </c>
      <c r="E334" s="157"/>
      <c r="F334" s="157"/>
      <c r="G334" s="157"/>
      <c r="H334" s="157"/>
      <c r="I334" s="157"/>
      <c r="J334" s="157"/>
      <c r="K334" s="213"/>
    </row>
    <row r="335" spans="1:11">
      <c r="A335" s="158" t="s">
        <v>218</v>
      </c>
      <c r="D335" s="159" t="s">
        <v>257</v>
      </c>
      <c r="E335" s="160"/>
      <c r="K335" s="215"/>
    </row>
    <row r="336" spans="1:11">
      <c r="A336" s="158" t="s">
        <v>220</v>
      </c>
      <c r="D336" s="159" t="s">
        <v>221</v>
      </c>
      <c r="E336" s="160"/>
      <c r="K336" s="215"/>
    </row>
    <row r="337" spans="1:11">
      <c r="A337" s="158" t="s">
        <v>222</v>
      </c>
      <c r="D337" s="159" t="s">
        <v>223</v>
      </c>
      <c r="E337" s="160"/>
      <c r="K337" s="215"/>
    </row>
    <row r="338" ht="13" spans="1:11">
      <c r="A338" s="158" t="s">
        <v>224</v>
      </c>
      <c r="D338" s="159" t="s">
        <v>225</v>
      </c>
      <c r="E338" s="160"/>
      <c r="F338" s="141"/>
      <c r="G338" s="141"/>
      <c r="H338" s="141"/>
      <c r="I338" s="141"/>
      <c r="J338" s="141"/>
      <c r="K338" s="218"/>
    </row>
    <row r="339" ht="13" spans="1:11">
      <c r="A339" s="205" t="s">
        <v>226</v>
      </c>
      <c r="B339" s="145" t="s">
        <v>227</v>
      </c>
      <c r="D339" s="162">
        <f>'LHKS SEISMO'!$B$31</f>
        <v>0.05</v>
      </c>
      <c r="E339" s="163" t="s">
        <v>228</v>
      </c>
      <c r="F339" s="141"/>
      <c r="G339" s="141"/>
      <c r="H339" s="141"/>
      <c r="I339" s="141"/>
      <c r="J339" s="141"/>
      <c r="K339" s="218"/>
    </row>
    <row r="340" ht="13" spans="1:11">
      <c r="A340" s="164"/>
      <c r="B340" s="165" t="s">
        <v>229</v>
      </c>
      <c r="C340" s="166"/>
      <c r="D340" s="165">
        <f>'LHKS SEISMO'!$C$31</f>
        <v>0.05</v>
      </c>
      <c r="E340" s="167" t="s">
        <v>206</v>
      </c>
      <c r="F340" s="166"/>
      <c r="G340" s="166"/>
      <c r="H340" s="166"/>
      <c r="I340" s="166"/>
      <c r="J340" s="166"/>
      <c r="K340" s="219"/>
    </row>
    <row r="342" ht="14.5" spans="1:11">
      <c r="A342" s="168" t="s">
        <v>230</v>
      </c>
      <c r="B342" s="169" t="s">
        <v>231</v>
      </c>
      <c r="C342" s="169" t="s">
        <v>232</v>
      </c>
      <c r="D342" s="170" t="s">
        <v>233</v>
      </c>
      <c r="E342" s="169" t="s">
        <v>234</v>
      </c>
      <c r="F342" s="169" t="s">
        <v>235</v>
      </c>
      <c r="G342" s="169" t="s">
        <v>236</v>
      </c>
      <c r="H342" s="169" t="s">
        <v>237</v>
      </c>
      <c r="I342" s="169" t="s">
        <v>238</v>
      </c>
      <c r="J342" s="169" t="s">
        <v>239</v>
      </c>
      <c r="K342" s="169" t="s">
        <v>240</v>
      </c>
    </row>
    <row r="343" ht="14.5" spans="1:11">
      <c r="A343" s="171" t="s">
        <v>241</v>
      </c>
      <c r="B343" s="172" t="s">
        <v>206</v>
      </c>
      <c r="C343" s="173" t="s">
        <v>242</v>
      </c>
      <c r="D343" s="174">
        <f>'LHKS SEISMO'!$R$31</f>
        <v>0.00235219666773687</v>
      </c>
      <c r="E343" s="175">
        <v>1</v>
      </c>
      <c r="F343" s="172">
        <v>4</v>
      </c>
      <c r="G343" s="176">
        <f t="shared" ref="G343:G349" si="56">D343/E343</f>
        <v>0.00235219666773687</v>
      </c>
      <c r="H343" s="177">
        <f>('LHKS SEISMO'!$D$16*2*PI()*D339)/(D340)</f>
        <v>614.181363776805</v>
      </c>
      <c r="I343" s="176">
        <f t="shared" ref="I343:I349" si="57">H343*G343</f>
        <v>1.44467535726189</v>
      </c>
      <c r="J343" s="172">
        <f t="shared" ref="J343:J349" si="58">POWER(I343,2)</f>
        <v>2.08708688787976</v>
      </c>
      <c r="K343" s="176">
        <f t="shared" ref="K343:K349" si="59">(POWER(I343,4))/F343</f>
        <v>1.08898291938991</v>
      </c>
    </row>
    <row r="344" spans="1:11">
      <c r="A344" s="171" t="s">
        <v>243</v>
      </c>
      <c r="B344" s="172" t="s">
        <v>206</v>
      </c>
      <c r="C344" s="172" t="s">
        <v>244</v>
      </c>
      <c r="D344" s="174">
        <f>(0.5%*'LHKS SEISMO'!$O$31)</f>
        <v>0.00929694175720215</v>
      </c>
      <c r="E344" s="175">
        <f>SQRT(3)</f>
        <v>1.73205080756888</v>
      </c>
      <c r="F344" s="172">
        <v>50</v>
      </c>
      <c r="G344" s="176">
        <f t="shared" si="56"/>
        <v>0.00536759182616093</v>
      </c>
      <c r="H344" s="177">
        <f>('LHKS SEISMO'!$D$16*2*PI()*D339)/(D340)</f>
        <v>614.181363776805</v>
      </c>
      <c r="I344" s="172">
        <f t="shared" si="57"/>
        <v>3.29667486798875</v>
      </c>
      <c r="J344" s="172">
        <f t="shared" si="58"/>
        <v>10.8680651852286</v>
      </c>
      <c r="K344" s="172">
        <f t="shared" si="59"/>
        <v>2.36229681740758</v>
      </c>
    </row>
    <row r="345" spans="1:11">
      <c r="A345" s="171" t="s">
        <v>245</v>
      </c>
      <c r="B345" s="172" t="s">
        <v>206</v>
      </c>
      <c r="C345" s="172" t="s">
        <v>244</v>
      </c>
      <c r="D345" s="174">
        <f>'LHKS SEISMO'!$S$13</f>
        <v>2.38418579101562e-6</v>
      </c>
      <c r="E345" s="175">
        <f>SQRT(3)</f>
        <v>1.73205080756888</v>
      </c>
      <c r="F345" s="172">
        <v>50</v>
      </c>
      <c r="G345" s="176">
        <f t="shared" si="56"/>
        <v>1.37651030824095e-6</v>
      </c>
      <c r="H345" s="177">
        <f>('LHKS SEISMO'!$D$16*2*PI()*D339)/(D340)</f>
        <v>614.181363776805</v>
      </c>
      <c r="I345" s="172">
        <f t="shared" si="57"/>
        <v>0.000845426978368258</v>
      </c>
      <c r="J345" s="172">
        <f t="shared" si="58"/>
        <v>7.14746775752882e-7</v>
      </c>
      <c r="K345" s="172">
        <f t="shared" si="59"/>
        <v>1.02172590689828e-14</v>
      </c>
    </row>
    <row r="346" spans="1:11">
      <c r="A346" s="178" t="s">
        <v>246</v>
      </c>
      <c r="B346" s="179" t="s">
        <v>247</v>
      </c>
      <c r="C346" s="179" t="s">
        <v>244</v>
      </c>
      <c r="D346" s="180">
        <f>(1/100)*'LHKS SEISMO'!$D$16</f>
        <v>0.9775</v>
      </c>
      <c r="E346" s="181">
        <f>SQRT(3)</f>
        <v>1.73205080756888</v>
      </c>
      <c r="F346" s="179">
        <v>50</v>
      </c>
      <c r="G346" s="182">
        <f t="shared" si="56"/>
        <v>0.564359888132859</v>
      </c>
      <c r="H346" s="183">
        <f>('LHKS SEISMO'!$O$31*2*PI()*D339)/D340</f>
        <v>11.6828815701114</v>
      </c>
      <c r="I346" s="182">
        <f t="shared" si="57"/>
        <v>6.5933497359775</v>
      </c>
      <c r="J346" s="179">
        <f t="shared" si="58"/>
        <v>43.4722607409146</v>
      </c>
      <c r="K346" s="179">
        <f t="shared" si="59"/>
        <v>37.7967490785213</v>
      </c>
    </row>
    <row r="347" spans="1:11">
      <c r="A347" s="184" t="s">
        <v>248</v>
      </c>
      <c r="B347" s="185" t="s">
        <v>228</v>
      </c>
      <c r="C347" s="185" t="s">
        <v>242</v>
      </c>
      <c r="D347" s="186">
        <v>2.2e-6</v>
      </c>
      <c r="E347" s="187">
        <v>2</v>
      </c>
      <c r="F347" s="185">
        <v>2</v>
      </c>
      <c r="G347" s="188">
        <f t="shared" si="56"/>
        <v>1.1e-6</v>
      </c>
      <c r="H347" s="189">
        <f>('LHKS SEISMO'!$O$31*'LHKS SEISMO'!$D$16*2*PI())/D340</f>
        <v>22840.0334695677</v>
      </c>
      <c r="I347" s="188">
        <f t="shared" si="57"/>
        <v>0.0251240368165245</v>
      </c>
      <c r="J347" s="185">
        <f t="shared" si="58"/>
        <v>0.00063121722595808</v>
      </c>
      <c r="K347" s="185">
        <f t="shared" si="59"/>
        <v>1.99217593173107e-7</v>
      </c>
    </row>
    <row r="348" spans="1:11">
      <c r="A348" s="190" t="s">
        <v>249</v>
      </c>
      <c r="B348" s="191" t="s">
        <v>206</v>
      </c>
      <c r="C348" s="191" t="s">
        <v>242</v>
      </c>
      <c r="D348" s="192">
        <v>1.4e-5</v>
      </c>
      <c r="E348" s="193">
        <v>2</v>
      </c>
      <c r="F348" s="191">
        <v>2</v>
      </c>
      <c r="G348" s="194">
        <f t="shared" si="56"/>
        <v>7e-6</v>
      </c>
      <c r="H348" s="195">
        <f>('LHKS SEISMO'!$O$31*'LHKS SEISMO'!$D$16*2*PI()*D339)/(D340^2)</f>
        <v>22840.0334695677</v>
      </c>
      <c r="I348" s="194">
        <f t="shared" si="57"/>
        <v>0.159880234286974</v>
      </c>
      <c r="J348" s="191">
        <f t="shared" si="58"/>
        <v>0.0255616893156578</v>
      </c>
      <c r="K348" s="194">
        <f t="shared" si="59"/>
        <v>0.000326699980335106</v>
      </c>
    </row>
    <row r="349" ht="25" spans="1:11">
      <c r="A349" s="196" t="s">
        <v>250</v>
      </c>
      <c r="B349" s="197" t="s">
        <v>206</v>
      </c>
      <c r="C349" s="198" t="s">
        <v>242</v>
      </c>
      <c r="D349" s="199">
        <f>'LHKS Mass Center'!$S$22</f>
        <v>0</v>
      </c>
      <c r="E349" s="200">
        <v>1</v>
      </c>
      <c r="F349" s="197">
        <v>4</v>
      </c>
      <c r="G349" s="201">
        <f t="shared" si="56"/>
        <v>0</v>
      </c>
      <c r="H349" s="197">
        <v>1</v>
      </c>
      <c r="I349" s="201">
        <f t="shared" si="57"/>
        <v>0</v>
      </c>
      <c r="J349" s="197">
        <f t="shared" si="58"/>
        <v>0</v>
      </c>
      <c r="K349" s="201">
        <f t="shared" si="59"/>
        <v>0</v>
      </c>
    </row>
    <row r="350" spans="1:11">
      <c r="A350" s="202" t="s">
        <v>251</v>
      </c>
      <c r="B350" s="202"/>
      <c r="C350" s="202"/>
      <c r="D350" s="202"/>
      <c r="E350" s="202"/>
      <c r="F350" s="202"/>
      <c r="G350" s="202"/>
      <c r="H350" s="202"/>
      <c r="I350" s="202"/>
      <c r="J350" s="169">
        <f>SUM(J343:J349)</f>
        <v>56.4536064353114</v>
      </c>
      <c r="K350" s="169">
        <f>SUM(K343:K349)</f>
        <v>41.2483557145167</v>
      </c>
    </row>
    <row r="351" spans="1:11">
      <c r="A351" s="202" t="s">
        <v>252</v>
      </c>
      <c r="B351" s="202"/>
      <c r="C351" s="202"/>
      <c r="D351" s="202"/>
      <c r="E351" s="202"/>
      <c r="F351" s="202"/>
      <c r="G351" s="202"/>
      <c r="H351" s="202"/>
      <c r="I351" s="202"/>
      <c r="J351" s="220">
        <f>SQRT(J350)</f>
        <v>7.51356150139941</v>
      </c>
      <c r="K351" s="221"/>
    </row>
    <row r="352" spans="1:11">
      <c r="A352" s="202" t="s">
        <v>253</v>
      </c>
      <c r="B352" s="202"/>
      <c r="C352" s="202"/>
      <c r="D352" s="202"/>
      <c r="E352" s="202"/>
      <c r="F352" s="202"/>
      <c r="G352" s="202"/>
      <c r="H352" s="202"/>
      <c r="I352" s="202"/>
      <c r="J352" s="168">
        <f>(POWER(J351,4))/K350</f>
        <v>77.2639205696002</v>
      </c>
      <c r="K352" s="222"/>
    </row>
    <row r="353" ht="14.5" spans="1:11">
      <c r="A353" s="203" t="s">
        <v>254</v>
      </c>
      <c r="B353" s="202"/>
      <c r="C353" s="202"/>
      <c r="D353" s="202"/>
      <c r="E353" s="202"/>
      <c r="F353" s="202"/>
      <c r="G353" s="202"/>
      <c r="H353" s="202"/>
      <c r="I353" s="202"/>
      <c r="J353" s="168">
        <v>2</v>
      </c>
      <c r="K353" s="222"/>
    </row>
    <row r="354" ht="16" spans="1:11">
      <c r="A354" s="204" t="s">
        <v>255</v>
      </c>
      <c r="B354" s="204"/>
      <c r="C354" s="204"/>
      <c r="D354" s="204"/>
      <c r="E354" s="204"/>
      <c r="F354" s="204"/>
      <c r="G354" s="204"/>
      <c r="H354" s="204"/>
      <c r="I354" s="204"/>
      <c r="J354" s="223">
        <f>J351*J353</f>
        <v>15.0271230027988</v>
      </c>
      <c r="K354" s="224"/>
    </row>
    <row r="355" ht="16" spans="1:11">
      <c r="A355" s="202" t="s">
        <v>256</v>
      </c>
      <c r="B355" s="202"/>
      <c r="C355" s="202"/>
      <c r="D355" s="202"/>
      <c r="E355" s="202"/>
      <c r="F355" s="202"/>
      <c r="G355" s="202"/>
      <c r="H355" s="202"/>
      <c r="I355" s="202"/>
      <c r="J355" s="227">
        <f>(J354/'LHKS SEISMO'!$AA$31)</f>
        <v>0.0131585822961434</v>
      </c>
      <c r="K355" s="228"/>
    </row>
    <row r="357" spans="1:11">
      <c r="A357" s="155" t="s">
        <v>215</v>
      </c>
      <c r="B357" s="156"/>
      <c r="C357" s="156"/>
      <c r="D357" s="157" t="s">
        <v>216</v>
      </c>
      <c r="E357" s="157"/>
      <c r="F357" s="157"/>
      <c r="G357" s="157"/>
      <c r="H357" s="157"/>
      <c r="I357" s="157"/>
      <c r="J357" s="157"/>
      <c r="K357" s="213"/>
    </row>
    <row r="358" spans="1:11">
      <c r="A358" s="158" t="s">
        <v>218</v>
      </c>
      <c r="D358" s="159" t="s">
        <v>257</v>
      </c>
      <c r="E358" s="160"/>
      <c r="K358" s="215"/>
    </row>
    <row r="359" spans="1:11">
      <c r="A359" s="158" t="s">
        <v>220</v>
      </c>
      <c r="D359" s="159" t="s">
        <v>221</v>
      </c>
      <c r="E359" s="160"/>
      <c r="K359" s="215"/>
    </row>
    <row r="360" spans="1:11">
      <c r="A360" s="158" t="s">
        <v>222</v>
      </c>
      <c r="D360" s="159" t="s">
        <v>223</v>
      </c>
      <c r="E360" s="160"/>
      <c r="K360" s="215"/>
    </row>
    <row r="361" ht="13" spans="1:11">
      <c r="A361" s="158" t="s">
        <v>224</v>
      </c>
      <c r="D361" s="159" t="s">
        <v>225</v>
      </c>
      <c r="E361" s="160"/>
      <c r="F361" s="141"/>
      <c r="G361" s="141"/>
      <c r="H361" s="141"/>
      <c r="I361" s="141"/>
      <c r="J361" s="141"/>
      <c r="K361" s="218"/>
    </row>
    <row r="362" ht="13" spans="1:11">
      <c r="A362" s="205" t="s">
        <v>226</v>
      </c>
      <c r="B362" s="145" t="s">
        <v>227</v>
      </c>
      <c r="D362" s="162">
        <f>'LHKS SEISMO'!$B$36</f>
        <v>0.1</v>
      </c>
      <c r="E362" s="163" t="s">
        <v>228</v>
      </c>
      <c r="F362" s="141"/>
      <c r="G362" s="141"/>
      <c r="H362" s="141"/>
      <c r="I362" s="141"/>
      <c r="J362" s="141"/>
      <c r="K362" s="218"/>
    </row>
    <row r="363" ht="13" spans="1:11">
      <c r="A363" s="164"/>
      <c r="B363" s="165" t="s">
        <v>229</v>
      </c>
      <c r="C363" s="166"/>
      <c r="D363" s="165">
        <f>'LHKS SEISMO'!$C$36</f>
        <v>0.1</v>
      </c>
      <c r="E363" s="167" t="s">
        <v>206</v>
      </c>
      <c r="F363" s="166"/>
      <c r="G363" s="166"/>
      <c r="H363" s="166"/>
      <c r="I363" s="166"/>
      <c r="J363" s="166"/>
      <c r="K363" s="219"/>
    </row>
    <row r="365" ht="14.5" spans="1:11">
      <c r="A365" s="168" t="s">
        <v>230</v>
      </c>
      <c r="B365" s="169" t="s">
        <v>231</v>
      </c>
      <c r="C365" s="169" t="s">
        <v>232</v>
      </c>
      <c r="D365" s="170" t="s">
        <v>233</v>
      </c>
      <c r="E365" s="169" t="s">
        <v>234</v>
      </c>
      <c r="F365" s="169" t="s">
        <v>235</v>
      </c>
      <c r="G365" s="169" t="s">
        <v>236</v>
      </c>
      <c r="H365" s="169" t="s">
        <v>237</v>
      </c>
      <c r="I365" s="169" t="s">
        <v>238</v>
      </c>
      <c r="J365" s="169" t="s">
        <v>239</v>
      </c>
      <c r="K365" s="169" t="s">
        <v>240</v>
      </c>
    </row>
    <row r="366" ht="14.5" spans="1:11">
      <c r="A366" s="171" t="s">
        <v>241</v>
      </c>
      <c r="B366" s="172" t="s">
        <v>206</v>
      </c>
      <c r="C366" s="173" t="s">
        <v>242</v>
      </c>
      <c r="D366" s="174">
        <f>'LHKS SEISMO'!$R$36</f>
        <v>0.00395458957129369</v>
      </c>
      <c r="E366" s="175">
        <v>1</v>
      </c>
      <c r="F366" s="172">
        <v>4</v>
      </c>
      <c r="G366" s="176">
        <f t="shared" ref="G366:G372" si="60">D366/E366</f>
        <v>0.00395458957129369</v>
      </c>
      <c r="H366" s="177">
        <f>('LHKS SEISMO'!$D$16*2*PI()*D362)/(D363)</f>
        <v>614.181363776805</v>
      </c>
      <c r="I366" s="176">
        <f t="shared" ref="I366:I372" si="61">H366*G366</f>
        <v>2.42883521607469</v>
      </c>
      <c r="J366" s="172">
        <f t="shared" ref="J366:J372" si="62">POWER(I366,2)</f>
        <v>5.89924050684458</v>
      </c>
      <c r="K366" s="176">
        <f t="shared" ref="K366:K372" si="63">(POWER(I366,4))/F366</f>
        <v>8.70025963939899</v>
      </c>
    </row>
    <row r="367" spans="1:11">
      <c r="A367" s="171" t="s">
        <v>243</v>
      </c>
      <c r="B367" s="172" t="s">
        <v>206</v>
      </c>
      <c r="C367" s="172" t="s">
        <v>244</v>
      </c>
      <c r="D367" s="174">
        <f>(0.5%*'LHKS SEISMO'!$O$36)</f>
        <v>0.00939636468887329</v>
      </c>
      <c r="E367" s="175">
        <f>SQRT(3)</f>
        <v>1.73205080756888</v>
      </c>
      <c r="F367" s="172">
        <v>50</v>
      </c>
      <c r="G367" s="176">
        <f t="shared" si="60"/>
        <v>0.00542499368252489</v>
      </c>
      <c r="H367" s="177">
        <f>('LHKS SEISMO'!$D$16*2*PI()*D362)/(D363)</f>
        <v>614.181363776805</v>
      </c>
      <c r="I367" s="176">
        <f t="shared" si="61"/>
        <v>3.33193001841368</v>
      </c>
      <c r="J367" s="172">
        <f t="shared" si="62"/>
        <v>11.1017576476062</v>
      </c>
      <c r="K367" s="172">
        <f t="shared" si="63"/>
        <v>2.46498045732366</v>
      </c>
    </row>
    <row r="368" spans="1:11">
      <c r="A368" s="171" t="s">
        <v>245</v>
      </c>
      <c r="B368" s="172" t="s">
        <v>206</v>
      </c>
      <c r="C368" s="172" t="s">
        <v>244</v>
      </c>
      <c r="D368" s="174">
        <f>'LHKS SEISMO'!$S$13</f>
        <v>2.38418579101562e-6</v>
      </c>
      <c r="E368" s="175">
        <f>SQRT(3)</f>
        <v>1.73205080756888</v>
      </c>
      <c r="F368" s="172">
        <v>50</v>
      </c>
      <c r="G368" s="176">
        <f t="shared" si="60"/>
        <v>1.37651030824095e-6</v>
      </c>
      <c r="H368" s="177">
        <f>('LHKS SEISMO'!$D$16*2*PI()*D362)/(D363)</f>
        <v>614.181363776805</v>
      </c>
      <c r="I368" s="176">
        <f t="shared" si="61"/>
        <v>0.000845426978368258</v>
      </c>
      <c r="J368" s="172">
        <f t="shared" si="62"/>
        <v>7.14746775752882e-7</v>
      </c>
      <c r="K368" s="172">
        <f t="shared" si="63"/>
        <v>1.02172590689828e-14</v>
      </c>
    </row>
    <row r="369" spans="1:11">
      <c r="A369" s="178" t="s">
        <v>246</v>
      </c>
      <c r="B369" s="179" t="s">
        <v>247</v>
      </c>
      <c r="C369" s="179" t="s">
        <v>244</v>
      </c>
      <c r="D369" s="180">
        <f>(1/100)*'LHKS SEISMO'!$D$16</f>
        <v>0.9775</v>
      </c>
      <c r="E369" s="181">
        <f>SQRT(3)</f>
        <v>1.73205080756888</v>
      </c>
      <c r="F369" s="179">
        <v>50</v>
      </c>
      <c r="G369" s="182">
        <f t="shared" si="60"/>
        <v>0.564359888132859</v>
      </c>
      <c r="H369" s="183">
        <f>('LHKS SEISMO'!$O$36*2*PI()*D362)/D363</f>
        <v>11.8078201108059</v>
      </c>
      <c r="I369" s="182">
        <f t="shared" si="61"/>
        <v>6.66386003682737</v>
      </c>
      <c r="J369" s="179">
        <f t="shared" si="62"/>
        <v>44.4070305904249</v>
      </c>
      <c r="K369" s="179">
        <f t="shared" si="63"/>
        <v>39.4396873171786</v>
      </c>
    </row>
    <row r="370" spans="1:11">
      <c r="A370" s="184" t="s">
        <v>248</v>
      </c>
      <c r="B370" s="185" t="s">
        <v>228</v>
      </c>
      <c r="C370" s="185" t="s">
        <v>242</v>
      </c>
      <c r="D370" s="186">
        <v>5e-6</v>
      </c>
      <c r="E370" s="187">
        <v>2</v>
      </c>
      <c r="F370" s="185">
        <v>2</v>
      </c>
      <c r="G370" s="188">
        <f t="shared" si="60"/>
        <v>2.5e-6</v>
      </c>
      <c r="H370" s="189">
        <f>('LHKS SEISMO'!$O$36*'LHKS SEISMO'!$D$16*2*PI())/D363</f>
        <v>11542.1441583128</v>
      </c>
      <c r="I370" s="188">
        <f t="shared" si="61"/>
        <v>0.028855360395782</v>
      </c>
      <c r="J370" s="185">
        <f t="shared" si="62"/>
        <v>0.000832631823570467</v>
      </c>
      <c r="K370" s="185">
        <f t="shared" si="63"/>
        <v>3.4663787681114e-7</v>
      </c>
    </row>
    <row r="371" spans="1:11">
      <c r="A371" s="190" t="s">
        <v>249</v>
      </c>
      <c r="B371" s="191" t="s">
        <v>206</v>
      </c>
      <c r="C371" s="191" t="s">
        <v>242</v>
      </c>
      <c r="D371" s="192">
        <v>1.8e-5</v>
      </c>
      <c r="E371" s="193">
        <v>2</v>
      </c>
      <c r="F371" s="191">
        <v>2</v>
      </c>
      <c r="G371" s="194">
        <f t="shared" si="60"/>
        <v>9e-6</v>
      </c>
      <c r="H371" s="195">
        <f>('LHKS SEISMO'!$O$36*'LHKS SEISMO'!$D$16*2*PI()*D362)/(D363^2)</f>
        <v>11542.1441583128</v>
      </c>
      <c r="I371" s="194">
        <f t="shared" si="61"/>
        <v>0.103879297424815</v>
      </c>
      <c r="J371" s="191">
        <f t="shared" si="62"/>
        <v>0.0107909084334732</v>
      </c>
      <c r="K371" s="194">
        <f t="shared" si="63"/>
        <v>5.82218524098019e-5</v>
      </c>
    </row>
    <row r="372" ht="25" spans="1:11">
      <c r="A372" s="196" t="s">
        <v>250</v>
      </c>
      <c r="B372" s="197" t="s">
        <v>206</v>
      </c>
      <c r="C372" s="198" t="s">
        <v>242</v>
      </c>
      <c r="D372" s="199">
        <f>'LHKS Mass Center'!$S$22</f>
        <v>0</v>
      </c>
      <c r="E372" s="200">
        <v>1</v>
      </c>
      <c r="F372" s="197">
        <v>4</v>
      </c>
      <c r="G372" s="201">
        <f t="shared" si="60"/>
        <v>0</v>
      </c>
      <c r="H372" s="197">
        <v>1</v>
      </c>
      <c r="I372" s="201">
        <f t="shared" si="61"/>
        <v>0</v>
      </c>
      <c r="J372" s="197">
        <f t="shared" si="62"/>
        <v>0</v>
      </c>
      <c r="K372" s="201">
        <f t="shared" si="63"/>
        <v>0</v>
      </c>
    </row>
    <row r="373" spans="1:11">
      <c r="A373" s="202" t="s">
        <v>251</v>
      </c>
      <c r="B373" s="202"/>
      <c r="C373" s="202"/>
      <c r="D373" s="202"/>
      <c r="E373" s="202"/>
      <c r="F373" s="202"/>
      <c r="G373" s="202"/>
      <c r="H373" s="202"/>
      <c r="I373" s="202"/>
      <c r="J373" s="169">
        <f>SUM(J366:J372)</f>
        <v>61.4196529998795</v>
      </c>
      <c r="K373" s="169">
        <f>SUM(K366:K372)</f>
        <v>50.6049859823916</v>
      </c>
    </row>
    <row r="374" spans="1:11">
      <c r="A374" s="202" t="s">
        <v>252</v>
      </c>
      <c r="B374" s="202"/>
      <c r="C374" s="202"/>
      <c r="D374" s="202"/>
      <c r="E374" s="202"/>
      <c r="F374" s="202"/>
      <c r="G374" s="202"/>
      <c r="H374" s="202"/>
      <c r="I374" s="202"/>
      <c r="J374" s="220">
        <f>SQRT(J373)</f>
        <v>7.83706915880417</v>
      </c>
      <c r="K374" s="221"/>
    </row>
    <row r="375" spans="1:11">
      <c r="A375" s="202" t="s">
        <v>253</v>
      </c>
      <c r="B375" s="202"/>
      <c r="C375" s="202"/>
      <c r="D375" s="202"/>
      <c r="E375" s="202"/>
      <c r="F375" s="202"/>
      <c r="G375" s="202"/>
      <c r="H375" s="202"/>
      <c r="I375" s="202"/>
      <c r="J375" s="168">
        <f>(POWER(J374,4))/K373</f>
        <v>74.5454958912198</v>
      </c>
      <c r="K375" s="222"/>
    </row>
    <row r="376" ht="14.5" spans="1:11">
      <c r="A376" s="203" t="s">
        <v>254</v>
      </c>
      <c r="B376" s="202"/>
      <c r="C376" s="202"/>
      <c r="D376" s="202"/>
      <c r="E376" s="202"/>
      <c r="F376" s="202"/>
      <c r="G376" s="202"/>
      <c r="H376" s="202"/>
      <c r="I376" s="202"/>
      <c r="J376" s="168">
        <v>2</v>
      </c>
      <c r="K376" s="222"/>
    </row>
    <row r="377" ht="16" spans="1:11">
      <c r="A377" s="204" t="s">
        <v>255</v>
      </c>
      <c r="B377" s="204"/>
      <c r="C377" s="204"/>
      <c r="D377" s="204"/>
      <c r="E377" s="204"/>
      <c r="F377" s="204"/>
      <c r="G377" s="204"/>
      <c r="H377" s="204"/>
      <c r="I377" s="204"/>
      <c r="J377" s="223">
        <f>J374*J376</f>
        <v>15.6741383176083</v>
      </c>
      <c r="K377" s="224"/>
    </row>
    <row r="378" ht="16" spans="1:11">
      <c r="A378" s="202" t="s">
        <v>256</v>
      </c>
      <c r="B378" s="202"/>
      <c r="C378" s="202"/>
      <c r="D378" s="202"/>
      <c r="E378" s="202"/>
      <c r="F378" s="202"/>
      <c r="G378" s="202"/>
      <c r="H378" s="202"/>
      <c r="I378" s="202"/>
      <c r="J378" s="227">
        <f>(J377/'LHKS SEISMO'!$AA$36)</f>
        <v>0.0135799190363773</v>
      </c>
      <c r="K378" s="228"/>
    </row>
    <row r="380" spans="1:11">
      <c r="A380" s="155" t="s">
        <v>215</v>
      </c>
      <c r="B380" s="156"/>
      <c r="C380" s="156"/>
      <c r="D380" s="157" t="s">
        <v>216</v>
      </c>
      <c r="E380" s="157"/>
      <c r="F380" s="157"/>
      <c r="G380" s="157"/>
      <c r="H380" s="157"/>
      <c r="I380" s="157"/>
      <c r="J380" s="157"/>
      <c r="K380" s="213"/>
    </row>
    <row r="381" spans="1:11">
      <c r="A381" s="158" t="s">
        <v>218</v>
      </c>
      <c r="D381" s="159" t="s">
        <v>257</v>
      </c>
      <c r="E381" s="160"/>
      <c r="K381" s="215"/>
    </row>
    <row r="382" spans="1:11">
      <c r="A382" s="158" t="s">
        <v>220</v>
      </c>
      <c r="D382" s="159" t="s">
        <v>221</v>
      </c>
      <c r="E382" s="160"/>
      <c r="K382" s="215"/>
    </row>
    <row r="383" spans="1:11">
      <c r="A383" s="158" t="s">
        <v>222</v>
      </c>
      <c r="D383" s="159" t="s">
        <v>223</v>
      </c>
      <c r="E383" s="160"/>
      <c r="K383" s="215"/>
    </row>
    <row r="384" ht="13" spans="1:11">
      <c r="A384" s="158" t="s">
        <v>224</v>
      </c>
      <c r="D384" s="159" t="s">
        <v>225</v>
      </c>
      <c r="E384" s="160"/>
      <c r="F384" s="141"/>
      <c r="G384" s="141"/>
      <c r="H384" s="141"/>
      <c r="I384" s="141"/>
      <c r="J384" s="141"/>
      <c r="K384" s="218"/>
    </row>
    <row r="385" ht="13" spans="1:11">
      <c r="A385" s="205" t="s">
        <v>226</v>
      </c>
      <c r="B385" s="145" t="s">
        <v>227</v>
      </c>
      <c r="D385" s="162">
        <f>'LHKS SEISMO'!$B$41</f>
        <v>0.2</v>
      </c>
      <c r="E385" s="163" t="s">
        <v>228</v>
      </c>
      <c r="F385" s="141"/>
      <c r="G385" s="141"/>
      <c r="H385" s="141"/>
      <c r="I385" s="141"/>
      <c r="J385" s="141"/>
      <c r="K385" s="218"/>
    </row>
    <row r="386" ht="13" spans="1:11">
      <c r="A386" s="164"/>
      <c r="B386" s="165" t="s">
        <v>229</v>
      </c>
      <c r="C386" s="166"/>
      <c r="D386" s="165">
        <f>'LHKS SEISMO'!$C$41</f>
        <v>0.1</v>
      </c>
      <c r="E386" s="167" t="s">
        <v>206</v>
      </c>
      <c r="F386" s="166"/>
      <c r="G386" s="166"/>
      <c r="H386" s="166"/>
      <c r="I386" s="166"/>
      <c r="J386" s="166"/>
      <c r="K386" s="219"/>
    </row>
    <row r="388" ht="14.5" spans="1:11">
      <c r="A388" s="168" t="s">
        <v>230</v>
      </c>
      <c r="B388" s="169" t="s">
        <v>231</v>
      </c>
      <c r="C388" s="169" t="s">
        <v>232</v>
      </c>
      <c r="D388" s="170" t="s">
        <v>233</v>
      </c>
      <c r="E388" s="169" t="s">
        <v>234</v>
      </c>
      <c r="F388" s="169" t="s">
        <v>235</v>
      </c>
      <c r="G388" s="169" t="s">
        <v>236</v>
      </c>
      <c r="H388" s="169" t="s">
        <v>237</v>
      </c>
      <c r="I388" s="169" t="s">
        <v>238</v>
      </c>
      <c r="J388" s="169" t="s">
        <v>239</v>
      </c>
      <c r="K388" s="169" t="s">
        <v>240</v>
      </c>
    </row>
    <row r="389" ht="14.5" spans="1:11">
      <c r="A389" s="171" t="s">
        <v>241</v>
      </c>
      <c r="B389" s="172" t="s">
        <v>206</v>
      </c>
      <c r="C389" s="173" t="s">
        <v>242</v>
      </c>
      <c r="D389" s="174">
        <f>'LHKS SEISMO'!$R$41</f>
        <v>0.000576977099254052</v>
      </c>
      <c r="E389" s="175">
        <v>1</v>
      </c>
      <c r="F389" s="172">
        <v>4</v>
      </c>
      <c r="G389" s="176">
        <f t="shared" ref="G389:G395" si="64">D389/E389</f>
        <v>0.000576977099254052</v>
      </c>
      <c r="H389" s="177">
        <f>('LHKS SEISMO'!$D$16*2*PI()*D385)/(D386)</f>
        <v>1228.36272755361</v>
      </c>
      <c r="I389" s="176">
        <f t="shared" ref="I389:I395" si="65">H389*G389</f>
        <v>0.708737163375677</v>
      </c>
      <c r="J389" s="172">
        <f t="shared" ref="J389:J395" si="66">POWER(I389,2)</f>
        <v>0.502308366749801</v>
      </c>
      <c r="K389" s="176">
        <f t="shared" ref="K389:K395" si="67">(POWER(I389,4))/F389</f>
        <v>0.0630784238267131</v>
      </c>
    </row>
    <row r="390" spans="1:11">
      <c r="A390" s="171" t="s">
        <v>243</v>
      </c>
      <c r="B390" s="172" t="s">
        <v>206</v>
      </c>
      <c r="C390" s="172" t="s">
        <v>244</v>
      </c>
      <c r="D390" s="174">
        <f>(0.5%*'LHKS SEISMO'!$O$41)</f>
        <v>0.00468958854675293</v>
      </c>
      <c r="E390" s="175">
        <f>SQRT(3)</f>
        <v>1.73205080756888</v>
      </c>
      <c r="F390" s="172">
        <v>50</v>
      </c>
      <c r="G390" s="176">
        <f t="shared" si="64"/>
        <v>0.00270753520985639</v>
      </c>
      <c r="H390" s="177">
        <f>('LHKS SEISMO'!$D$16*2*PI()*D385)/(D386)</f>
        <v>1228.36272755361</v>
      </c>
      <c r="I390" s="176">
        <f t="shared" si="65"/>
        <v>3.32583533532663</v>
      </c>
      <c r="J390" s="172">
        <f t="shared" si="66"/>
        <v>11.0611806777072</v>
      </c>
      <c r="K390" s="172">
        <f t="shared" si="67"/>
        <v>2.44699435969766</v>
      </c>
    </row>
    <row r="391" spans="1:11">
      <c r="A391" s="171" t="s">
        <v>245</v>
      </c>
      <c r="B391" s="172" t="s">
        <v>206</v>
      </c>
      <c r="C391" s="172" t="s">
        <v>244</v>
      </c>
      <c r="D391" s="174">
        <f>'LHKS SEISMO'!$S$13</f>
        <v>2.38418579101562e-6</v>
      </c>
      <c r="E391" s="175">
        <f>SQRT(3)</f>
        <v>1.73205080756888</v>
      </c>
      <c r="F391" s="172">
        <v>50</v>
      </c>
      <c r="G391" s="176">
        <f t="shared" si="64"/>
        <v>1.37651030824095e-6</v>
      </c>
      <c r="H391" s="177">
        <f>('LHKS SEISMO'!$D$16*2*PI()*D385)/(D386)</f>
        <v>1228.36272755361</v>
      </c>
      <c r="I391" s="176">
        <f t="shared" si="65"/>
        <v>0.00169085395673652</v>
      </c>
      <c r="J391" s="172">
        <f t="shared" si="66"/>
        <v>2.85898710301153e-6</v>
      </c>
      <c r="K391" s="172">
        <f t="shared" si="67"/>
        <v>1.63476145103725e-13</v>
      </c>
    </row>
    <row r="392" spans="1:11">
      <c r="A392" s="178" t="s">
        <v>246</v>
      </c>
      <c r="B392" s="179" t="s">
        <v>247</v>
      </c>
      <c r="C392" s="179" t="s">
        <v>244</v>
      </c>
      <c r="D392" s="180">
        <f>(1/100)*'LHKS SEISMO'!$D$16</f>
        <v>0.9775</v>
      </c>
      <c r="E392" s="181">
        <f>SQRT(3)</f>
        <v>1.73205080756888</v>
      </c>
      <c r="F392" s="179">
        <v>50</v>
      </c>
      <c r="G392" s="182">
        <f t="shared" si="64"/>
        <v>0.564359888132859</v>
      </c>
      <c r="H392" s="183">
        <f>('LHKS SEISMO'!$O$41*2*PI()*D385)/D386</f>
        <v>11.7862215414703</v>
      </c>
      <c r="I392" s="182">
        <f t="shared" si="65"/>
        <v>6.65167067065326</v>
      </c>
      <c r="J392" s="179">
        <f t="shared" si="66"/>
        <v>44.2447227108288</v>
      </c>
      <c r="K392" s="179">
        <f t="shared" si="67"/>
        <v>39.1519097551625</v>
      </c>
    </row>
    <row r="393" spans="1:11">
      <c r="A393" s="184" t="s">
        <v>248</v>
      </c>
      <c r="B393" s="185" t="s">
        <v>228</v>
      </c>
      <c r="C393" s="185" t="s">
        <v>242</v>
      </c>
      <c r="D393" s="186">
        <v>1.4e-5</v>
      </c>
      <c r="E393" s="187">
        <v>2</v>
      </c>
      <c r="F393" s="185">
        <v>2</v>
      </c>
      <c r="G393" s="188">
        <f t="shared" si="64"/>
        <v>7e-6</v>
      </c>
      <c r="H393" s="189">
        <f>('LHKS SEISMO'!$O$41*'LHKS SEISMO'!$D$16*2*PI())/D386</f>
        <v>5760.51577839359</v>
      </c>
      <c r="I393" s="188">
        <f t="shared" si="65"/>
        <v>0.0403236104487552</v>
      </c>
      <c r="J393" s="185">
        <f t="shared" si="66"/>
        <v>0.00162599355962296</v>
      </c>
      <c r="K393" s="185">
        <f t="shared" si="67"/>
        <v>1.32192752796767e-6</v>
      </c>
    </row>
    <row r="394" spans="1:11">
      <c r="A394" s="190" t="s">
        <v>249</v>
      </c>
      <c r="B394" s="191" t="s">
        <v>206</v>
      </c>
      <c r="C394" s="191" t="s">
        <v>242</v>
      </c>
      <c r="D394" s="192">
        <v>1.8e-5</v>
      </c>
      <c r="E394" s="193">
        <v>2</v>
      </c>
      <c r="F394" s="191">
        <v>2</v>
      </c>
      <c r="G394" s="194">
        <f t="shared" si="64"/>
        <v>9e-6</v>
      </c>
      <c r="H394" s="195">
        <f>('LHKS SEISMO'!$O$41*'LHKS SEISMO'!$D$16*2*PI()*D385)/(D386^2)</f>
        <v>11521.0315567872</v>
      </c>
      <c r="I394" s="194">
        <f t="shared" si="65"/>
        <v>0.103689284011085</v>
      </c>
      <c r="J394" s="191">
        <f t="shared" si="66"/>
        <v>0.0107514676187314</v>
      </c>
      <c r="K394" s="194">
        <f t="shared" si="67"/>
        <v>5.77970279783147e-5</v>
      </c>
    </row>
    <row r="395" ht="25" spans="1:11">
      <c r="A395" s="196" t="s">
        <v>250</v>
      </c>
      <c r="B395" s="197" t="s">
        <v>206</v>
      </c>
      <c r="C395" s="198" t="s">
        <v>242</v>
      </c>
      <c r="D395" s="199">
        <f>'LHKS Mass Center'!$S$22</f>
        <v>0</v>
      </c>
      <c r="E395" s="200">
        <v>1</v>
      </c>
      <c r="F395" s="197">
        <v>4</v>
      </c>
      <c r="G395" s="201">
        <f t="shared" si="64"/>
        <v>0</v>
      </c>
      <c r="H395" s="197">
        <v>1</v>
      </c>
      <c r="I395" s="201">
        <f t="shared" si="65"/>
        <v>0</v>
      </c>
      <c r="J395" s="197">
        <f t="shared" si="66"/>
        <v>0</v>
      </c>
      <c r="K395" s="201">
        <f t="shared" si="67"/>
        <v>0</v>
      </c>
    </row>
    <row r="396" spans="1:11">
      <c r="A396" s="202" t="s">
        <v>251</v>
      </c>
      <c r="B396" s="202"/>
      <c r="C396" s="202"/>
      <c r="D396" s="202"/>
      <c r="E396" s="202"/>
      <c r="F396" s="202"/>
      <c r="G396" s="202"/>
      <c r="H396" s="202"/>
      <c r="I396" s="202"/>
      <c r="J396" s="169">
        <f>SUM(J389:J395)</f>
        <v>55.8205920754512</v>
      </c>
      <c r="K396" s="169">
        <f>SUM(K389:K395)</f>
        <v>41.6620416576426</v>
      </c>
    </row>
    <row r="397" spans="1:11">
      <c r="A397" s="202" t="s">
        <v>252</v>
      </c>
      <c r="B397" s="202"/>
      <c r="C397" s="202"/>
      <c r="D397" s="202"/>
      <c r="E397" s="202"/>
      <c r="F397" s="202"/>
      <c r="G397" s="202"/>
      <c r="H397" s="202"/>
      <c r="I397" s="202"/>
      <c r="J397" s="220">
        <f>SQRT(J396)</f>
        <v>7.47131796107295</v>
      </c>
      <c r="K397" s="221"/>
    </row>
    <row r="398" spans="1:11">
      <c r="A398" s="202" t="s">
        <v>253</v>
      </c>
      <c r="B398" s="202"/>
      <c r="C398" s="202"/>
      <c r="D398" s="202"/>
      <c r="E398" s="202"/>
      <c r="F398" s="202"/>
      <c r="G398" s="202"/>
      <c r="H398" s="202"/>
      <c r="I398" s="202"/>
      <c r="J398" s="168">
        <f>(POWER(J397,4))/K396</f>
        <v>74.790825789555</v>
      </c>
      <c r="K398" s="222"/>
    </row>
    <row r="399" ht="14.5" spans="1:11">
      <c r="A399" s="203" t="s">
        <v>254</v>
      </c>
      <c r="B399" s="202"/>
      <c r="C399" s="202"/>
      <c r="D399" s="202"/>
      <c r="E399" s="202"/>
      <c r="F399" s="202"/>
      <c r="G399" s="202"/>
      <c r="H399" s="202"/>
      <c r="I399" s="202"/>
      <c r="J399" s="168">
        <v>2</v>
      </c>
      <c r="K399" s="222"/>
    </row>
    <row r="400" ht="16" spans="1:11">
      <c r="A400" s="204" t="s">
        <v>255</v>
      </c>
      <c r="B400" s="204"/>
      <c r="C400" s="204"/>
      <c r="D400" s="204"/>
      <c r="E400" s="204"/>
      <c r="F400" s="204"/>
      <c r="G400" s="204"/>
      <c r="H400" s="204"/>
      <c r="I400" s="204"/>
      <c r="J400" s="223">
        <f>J397*J399</f>
        <v>14.9426359221459</v>
      </c>
      <c r="K400" s="224"/>
    </row>
    <row r="401" ht="16" spans="1:11">
      <c r="A401" s="202" t="s">
        <v>256</v>
      </c>
      <c r="B401" s="202"/>
      <c r="C401" s="202"/>
      <c r="D401" s="202"/>
      <c r="E401" s="202"/>
      <c r="F401" s="202"/>
      <c r="G401" s="202"/>
      <c r="H401" s="202"/>
      <c r="I401" s="202"/>
      <c r="J401" s="227">
        <f>(J400/'LHKS SEISMO'!$AA$41)</f>
        <v>0.0129698767410658</v>
      </c>
      <c r="K401" s="228"/>
    </row>
    <row r="403" spans="1:11">
      <c r="A403" s="155" t="s">
        <v>215</v>
      </c>
      <c r="B403" s="156"/>
      <c r="C403" s="156"/>
      <c r="D403" s="157" t="s">
        <v>216</v>
      </c>
      <c r="E403" s="157"/>
      <c r="F403" s="157"/>
      <c r="G403" s="157"/>
      <c r="H403" s="157"/>
      <c r="I403" s="157"/>
      <c r="J403" s="157"/>
      <c r="K403" s="213"/>
    </row>
    <row r="404" spans="1:11">
      <c r="A404" s="158" t="s">
        <v>218</v>
      </c>
      <c r="D404" s="159" t="s">
        <v>257</v>
      </c>
      <c r="E404" s="160"/>
      <c r="K404" s="215"/>
    </row>
    <row r="405" spans="1:11">
      <c r="A405" s="158" t="s">
        <v>220</v>
      </c>
      <c r="D405" s="159" t="s">
        <v>221</v>
      </c>
      <c r="E405" s="160"/>
      <c r="K405" s="215"/>
    </row>
    <row r="406" spans="1:11">
      <c r="A406" s="158" t="s">
        <v>222</v>
      </c>
      <c r="D406" s="159" t="s">
        <v>223</v>
      </c>
      <c r="E406" s="160"/>
      <c r="K406" s="215"/>
    </row>
    <row r="407" ht="13" spans="1:11">
      <c r="A407" s="158" t="s">
        <v>224</v>
      </c>
      <c r="D407" s="159" t="s">
        <v>225</v>
      </c>
      <c r="E407" s="160"/>
      <c r="F407" s="141"/>
      <c r="G407" s="141"/>
      <c r="H407" s="141"/>
      <c r="I407" s="141"/>
      <c r="J407" s="141"/>
      <c r="K407" s="218"/>
    </row>
    <row r="408" ht="13" spans="1:11">
      <c r="A408" s="205" t="s">
        <v>226</v>
      </c>
      <c r="B408" s="145" t="s">
        <v>227</v>
      </c>
      <c r="D408" s="162">
        <f>'LHKS SEISMO'!$B$46</f>
        <v>0.5</v>
      </c>
      <c r="E408" s="163" t="s">
        <v>228</v>
      </c>
      <c r="F408" s="141"/>
      <c r="G408" s="141"/>
      <c r="H408" s="141"/>
      <c r="I408" s="141"/>
      <c r="J408" s="141"/>
      <c r="K408" s="218"/>
    </row>
    <row r="409" ht="13" spans="1:11">
      <c r="A409" s="164"/>
      <c r="B409" s="165" t="s">
        <v>229</v>
      </c>
      <c r="C409" s="166"/>
      <c r="D409" s="165">
        <f>'LHKS SEISMO'!$C$46</f>
        <v>0.1</v>
      </c>
      <c r="E409" s="167" t="s">
        <v>206</v>
      </c>
      <c r="F409" s="166"/>
      <c r="G409" s="166"/>
      <c r="H409" s="166"/>
      <c r="I409" s="166"/>
      <c r="J409" s="166"/>
      <c r="K409" s="219"/>
    </row>
    <row r="411" ht="14.5" spans="1:11">
      <c r="A411" s="168" t="s">
        <v>230</v>
      </c>
      <c r="B411" s="169" t="s">
        <v>231</v>
      </c>
      <c r="C411" s="169" t="s">
        <v>232</v>
      </c>
      <c r="D411" s="170" t="s">
        <v>233</v>
      </c>
      <c r="E411" s="169" t="s">
        <v>234</v>
      </c>
      <c r="F411" s="169" t="s">
        <v>235</v>
      </c>
      <c r="G411" s="169" t="s">
        <v>236</v>
      </c>
      <c r="H411" s="169" t="s">
        <v>237</v>
      </c>
      <c r="I411" s="169" t="s">
        <v>238</v>
      </c>
      <c r="J411" s="169" t="s">
        <v>239</v>
      </c>
      <c r="K411" s="169" t="s">
        <v>240</v>
      </c>
    </row>
    <row r="412" ht="14.5" spans="1:11">
      <c r="A412" s="171" t="s">
        <v>241</v>
      </c>
      <c r="B412" s="172" t="s">
        <v>206</v>
      </c>
      <c r="C412" s="173" t="s">
        <v>242</v>
      </c>
      <c r="D412" s="174">
        <f>'LHKS SEISMO'!$R$46</f>
        <v>0.000248087792589746</v>
      </c>
      <c r="E412" s="175">
        <v>1</v>
      </c>
      <c r="F412" s="172">
        <v>4</v>
      </c>
      <c r="G412" s="176">
        <f t="shared" ref="G412:G418" si="68">D412/E412</f>
        <v>0.000248087792589746</v>
      </c>
      <c r="H412" s="177">
        <f>('LHKS SEISMO'!$D$16*2*PI()*D408)/(D409)</f>
        <v>3070.90681888402</v>
      </c>
      <c r="I412" s="176">
        <f t="shared" ref="I412:I418" si="69">H412*G412</f>
        <v>0.761854493945737</v>
      </c>
      <c r="J412" s="172">
        <f t="shared" ref="J412:J418" si="70">POWER(I412,2)</f>
        <v>0.580422269945316</v>
      </c>
      <c r="K412" s="176">
        <f t="shared" ref="K412:K418" si="71">(POWER(I412,4))/F412</f>
        <v>0.0842225028621183</v>
      </c>
    </row>
    <row r="413" spans="1:11">
      <c r="A413" s="171" t="s">
        <v>243</v>
      </c>
      <c r="B413" s="172" t="s">
        <v>206</v>
      </c>
      <c r="C413" s="172" t="s">
        <v>244</v>
      </c>
      <c r="D413" s="174">
        <f>(0.5%*'LHKS SEISMO'!$O$46)</f>
        <v>0.00186993360519409</v>
      </c>
      <c r="E413" s="175">
        <f>SQRT(3)</f>
        <v>1.73205080756888</v>
      </c>
      <c r="F413" s="172">
        <v>50</v>
      </c>
      <c r="G413" s="176">
        <f t="shared" si="68"/>
        <v>0.00107960667032554</v>
      </c>
      <c r="H413" s="177">
        <f>('LHKS SEISMO'!$D$16*2*PI()*D408)/(D409)</f>
        <v>3070.90681888402</v>
      </c>
      <c r="I413" s="176">
        <f t="shared" si="69"/>
        <v>3.31537148561536</v>
      </c>
      <c r="J413" s="172">
        <f t="shared" si="70"/>
        <v>10.9916880876314</v>
      </c>
      <c r="K413" s="172">
        <f t="shared" si="71"/>
        <v>2.41634414031557</v>
      </c>
    </row>
    <row r="414" spans="1:11">
      <c r="A414" s="171" t="s">
        <v>245</v>
      </c>
      <c r="B414" s="172" t="s">
        <v>206</v>
      </c>
      <c r="C414" s="172" t="s">
        <v>244</v>
      </c>
      <c r="D414" s="174">
        <f>'LHKS SEISMO'!$S$13</f>
        <v>2.38418579101562e-6</v>
      </c>
      <c r="E414" s="175">
        <f>SQRT(3)</f>
        <v>1.73205080756888</v>
      </c>
      <c r="F414" s="172">
        <v>50</v>
      </c>
      <c r="G414" s="176">
        <f t="shared" si="68"/>
        <v>1.37651030824095e-6</v>
      </c>
      <c r="H414" s="177">
        <f>('LHKS SEISMO'!$D$16*2*PI()*D408)/(D409)</f>
        <v>3070.90681888402</v>
      </c>
      <c r="I414" s="176">
        <f t="shared" si="69"/>
        <v>0.00422713489184129</v>
      </c>
      <c r="J414" s="172">
        <f t="shared" si="70"/>
        <v>1.78686693938221e-5</v>
      </c>
      <c r="K414" s="172">
        <f t="shared" si="71"/>
        <v>6.38578691811426e-12</v>
      </c>
    </row>
    <row r="415" spans="1:11">
      <c r="A415" s="178" t="s">
        <v>246</v>
      </c>
      <c r="B415" s="179" t="s">
        <v>247</v>
      </c>
      <c r="C415" s="179" t="s">
        <v>244</v>
      </c>
      <c r="D415" s="180">
        <f>(1/100)*'LHKS SEISMO'!$D$16</f>
        <v>0.9775</v>
      </c>
      <c r="E415" s="181">
        <f>SQRT(3)</f>
        <v>1.73205080756888</v>
      </c>
      <c r="F415" s="179">
        <v>50</v>
      </c>
      <c r="G415" s="182">
        <f t="shared" si="68"/>
        <v>0.564359888132859</v>
      </c>
      <c r="H415" s="183">
        <f>('LHKS SEISMO'!$O$46*2*PI()*D408)/D409</f>
        <v>11.7491393535569</v>
      </c>
      <c r="I415" s="182">
        <f t="shared" si="69"/>
        <v>6.63074297123073</v>
      </c>
      <c r="J415" s="179">
        <f t="shared" si="70"/>
        <v>43.9667523505257</v>
      </c>
      <c r="K415" s="179">
        <f t="shared" si="71"/>
        <v>38.6615062450492</v>
      </c>
    </row>
    <row r="416" spans="1:11">
      <c r="A416" s="184" t="s">
        <v>248</v>
      </c>
      <c r="B416" s="185" t="s">
        <v>228</v>
      </c>
      <c r="C416" s="185" t="s">
        <v>242</v>
      </c>
      <c r="D416" s="186">
        <v>2.2e-5</v>
      </c>
      <c r="E416" s="187">
        <v>2</v>
      </c>
      <c r="F416" s="185">
        <v>2</v>
      </c>
      <c r="G416" s="188">
        <f t="shared" si="68"/>
        <v>1.1e-5</v>
      </c>
      <c r="H416" s="189">
        <f>('LHKS SEISMO'!$O$46*'LHKS SEISMO'!$D$16*2*PI())/D409</f>
        <v>2296.95674362037</v>
      </c>
      <c r="I416" s="188">
        <f t="shared" si="69"/>
        <v>0.025266524179824</v>
      </c>
      <c r="J416" s="185">
        <f t="shared" si="70"/>
        <v>0.000638397244129633</v>
      </c>
      <c r="K416" s="185">
        <f t="shared" si="71"/>
        <v>2.03775520656155e-7</v>
      </c>
    </row>
    <row r="417" spans="1:11">
      <c r="A417" s="190" t="s">
        <v>249</v>
      </c>
      <c r="B417" s="191" t="s">
        <v>206</v>
      </c>
      <c r="C417" s="191" t="s">
        <v>242</v>
      </c>
      <c r="D417" s="192">
        <v>1.8e-5</v>
      </c>
      <c r="E417" s="193">
        <v>2</v>
      </c>
      <c r="F417" s="191">
        <v>2</v>
      </c>
      <c r="G417" s="194">
        <f t="shared" si="68"/>
        <v>9e-6</v>
      </c>
      <c r="H417" s="195">
        <f>('LHKS SEISMO'!$O$46*'LHKS SEISMO'!$D$16*2*PI()*D408)/(D409^2)</f>
        <v>11484.7837181018</v>
      </c>
      <c r="I417" s="194">
        <f t="shared" si="69"/>
        <v>0.103363053462917</v>
      </c>
      <c r="J417" s="191">
        <f t="shared" si="70"/>
        <v>0.0106839208211777</v>
      </c>
      <c r="K417" s="194">
        <f t="shared" si="71"/>
        <v>5.70730820565976e-5</v>
      </c>
    </row>
    <row r="418" ht="25" spans="1:11">
      <c r="A418" s="196" t="s">
        <v>250</v>
      </c>
      <c r="B418" s="197" t="s">
        <v>206</v>
      </c>
      <c r="C418" s="198" t="s">
        <v>242</v>
      </c>
      <c r="D418" s="199">
        <f>'LHKS Mass Center'!$S$22</f>
        <v>0</v>
      </c>
      <c r="E418" s="200">
        <v>1</v>
      </c>
      <c r="F418" s="197">
        <v>4</v>
      </c>
      <c r="G418" s="201">
        <f t="shared" si="68"/>
        <v>0</v>
      </c>
      <c r="H418" s="197">
        <v>1</v>
      </c>
      <c r="I418" s="201">
        <f t="shared" si="69"/>
        <v>0</v>
      </c>
      <c r="J418" s="197">
        <f t="shared" si="70"/>
        <v>0</v>
      </c>
      <c r="K418" s="201">
        <f t="shared" si="71"/>
        <v>0</v>
      </c>
    </row>
    <row r="419" spans="1:11">
      <c r="A419" s="202" t="s">
        <v>251</v>
      </c>
      <c r="B419" s="202"/>
      <c r="C419" s="202"/>
      <c r="D419" s="202"/>
      <c r="E419" s="202"/>
      <c r="F419" s="202"/>
      <c r="G419" s="202"/>
      <c r="H419" s="202"/>
      <c r="I419" s="202"/>
      <c r="J419" s="169">
        <f>SUM(J412:J418)</f>
        <v>55.5502028948372</v>
      </c>
      <c r="K419" s="169">
        <f>SUM(K412:K418)</f>
        <v>41.1621301650908</v>
      </c>
    </row>
    <row r="420" spans="1:11">
      <c r="A420" s="202" t="s">
        <v>252</v>
      </c>
      <c r="B420" s="202"/>
      <c r="C420" s="202"/>
      <c r="D420" s="202"/>
      <c r="E420" s="202"/>
      <c r="F420" s="202"/>
      <c r="G420" s="202"/>
      <c r="H420" s="202"/>
      <c r="I420" s="202"/>
      <c r="J420" s="220">
        <f>SQRT(J419)</f>
        <v>7.45320084895323</v>
      </c>
      <c r="K420" s="221"/>
    </row>
    <row r="421" spans="1:11">
      <c r="A421" s="202" t="s">
        <v>253</v>
      </c>
      <c r="B421" s="202"/>
      <c r="C421" s="202"/>
      <c r="D421" s="202"/>
      <c r="E421" s="202"/>
      <c r="F421" s="202"/>
      <c r="G421" s="202"/>
      <c r="H421" s="202"/>
      <c r="I421" s="202"/>
      <c r="J421" s="168">
        <f>(POWER(J420,4))/K419</f>
        <v>74.9675740609419</v>
      </c>
      <c r="K421" s="222"/>
    </row>
    <row r="422" ht="14.5" spans="1:11">
      <c r="A422" s="203" t="s">
        <v>254</v>
      </c>
      <c r="B422" s="202"/>
      <c r="C422" s="202"/>
      <c r="D422" s="202"/>
      <c r="E422" s="202"/>
      <c r="F422" s="202"/>
      <c r="G422" s="202"/>
      <c r="H422" s="202"/>
      <c r="I422" s="202"/>
      <c r="J422" s="168">
        <v>2</v>
      </c>
      <c r="K422" s="222"/>
    </row>
    <row r="423" ht="16" spans="1:11">
      <c r="A423" s="204" t="s">
        <v>255</v>
      </c>
      <c r="B423" s="204"/>
      <c r="C423" s="204"/>
      <c r="D423" s="204"/>
      <c r="E423" s="204"/>
      <c r="F423" s="204"/>
      <c r="G423" s="204"/>
      <c r="H423" s="204"/>
      <c r="I423" s="204"/>
      <c r="J423" s="223">
        <f>J420*J422</f>
        <v>14.9064016979065</v>
      </c>
      <c r="K423" s="224"/>
    </row>
    <row r="424" ht="16" spans="1:11">
      <c r="A424" s="202" t="s">
        <v>256</v>
      </c>
      <c r="B424" s="202"/>
      <c r="C424" s="202"/>
      <c r="D424" s="202"/>
      <c r="E424" s="202"/>
      <c r="F424" s="202"/>
      <c r="G424" s="202"/>
      <c r="H424" s="202"/>
      <c r="I424" s="202"/>
      <c r="J424" s="227">
        <f>(J423/'LHKS SEISMO'!$AA$46)</f>
        <v>0.0129792620077047</v>
      </c>
      <c r="K424" s="228"/>
    </row>
    <row r="426" spans="1:11">
      <c r="A426" s="155" t="s">
        <v>215</v>
      </c>
      <c r="B426" s="156"/>
      <c r="C426" s="156"/>
      <c r="D426" s="157" t="s">
        <v>216</v>
      </c>
      <c r="E426" s="157"/>
      <c r="F426" s="157"/>
      <c r="G426" s="157"/>
      <c r="H426" s="157"/>
      <c r="I426" s="157"/>
      <c r="J426" s="157"/>
      <c r="K426" s="213"/>
    </row>
    <row r="427" spans="1:11">
      <c r="A427" s="158" t="s">
        <v>218</v>
      </c>
      <c r="D427" s="159" t="s">
        <v>257</v>
      </c>
      <c r="E427" s="160"/>
      <c r="K427" s="215"/>
    </row>
    <row r="428" spans="1:11">
      <c r="A428" s="158" t="s">
        <v>220</v>
      </c>
      <c r="D428" s="159" t="s">
        <v>221</v>
      </c>
      <c r="E428" s="160"/>
      <c r="K428" s="215"/>
    </row>
    <row r="429" spans="1:11">
      <c r="A429" s="158" t="s">
        <v>222</v>
      </c>
      <c r="D429" s="159" t="s">
        <v>223</v>
      </c>
      <c r="E429" s="160"/>
      <c r="K429" s="215"/>
    </row>
    <row r="430" ht="13" spans="1:11">
      <c r="A430" s="158" t="s">
        <v>224</v>
      </c>
      <c r="D430" s="159" t="s">
        <v>225</v>
      </c>
      <c r="E430" s="160"/>
      <c r="F430" s="141"/>
      <c r="G430" s="141"/>
      <c r="H430" s="141"/>
      <c r="I430" s="141"/>
      <c r="J430" s="141"/>
      <c r="K430" s="218"/>
    </row>
    <row r="431" ht="13" spans="1:11">
      <c r="A431" s="205" t="s">
        <v>226</v>
      </c>
      <c r="B431" s="145" t="s">
        <v>227</v>
      </c>
      <c r="D431" s="162">
        <f>'LHKS SEISMO'!$B$51</f>
        <v>1</v>
      </c>
      <c r="E431" s="163" t="s">
        <v>228</v>
      </c>
      <c r="F431" s="141"/>
      <c r="G431" s="141"/>
      <c r="H431" s="141"/>
      <c r="I431" s="141"/>
      <c r="J431" s="141"/>
      <c r="K431" s="218"/>
    </row>
    <row r="432" ht="13" spans="1:11">
      <c r="A432" s="164"/>
      <c r="B432" s="165" t="s">
        <v>229</v>
      </c>
      <c r="C432" s="166"/>
      <c r="D432" s="165">
        <f>'LHKS SEISMO'!$C$51</f>
        <v>1</v>
      </c>
      <c r="E432" s="167" t="s">
        <v>206</v>
      </c>
      <c r="F432" s="166"/>
      <c r="G432" s="166"/>
      <c r="H432" s="166"/>
      <c r="I432" s="166"/>
      <c r="J432" s="166"/>
      <c r="K432" s="219"/>
    </row>
    <row r="434" ht="14.5" spans="1:11">
      <c r="A434" s="168" t="s">
        <v>230</v>
      </c>
      <c r="B434" s="169" t="s">
        <v>231</v>
      </c>
      <c r="C434" s="169" t="s">
        <v>232</v>
      </c>
      <c r="D434" s="170" t="s">
        <v>233</v>
      </c>
      <c r="E434" s="169" t="s">
        <v>234</v>
      </c>
      <c r="F434" s="169" t="s">
        <v>235</v>
      </c>
      <c r="G434" s="169" t="s">
        <v>236</v>
      </c>
      <c r="H434" s="169" t="s">
        <v>237</v>
      </c>
      <c r="I434" s="169" t="s">
        <v>238</v>
      </c>
      <c r="J434" s="169" t="s">
        <v>239</v>
      </c>
      <c r="K434" s="169" t="s">
        <v>240</v>
      </c>
    </row>
    <row r="435" ht="14.5" spans="1:11">
      <c r="A435" s="171" t="s">
        <v>241</v>
      </c>
      <c r="B435" s="172" t="s">
        <v>206</v>
      </c>
      <c r="C435" s="173" t="s">
        <v>242</v>
      </c>
      <c r="D435" s="174">
        <f>'LHKS SEISMO'!$R$51</f>
        <v>0.000510732776510866</v>
      </c>
      <c r="E435" s="175">
        <v>1</v>
      </c>
      <c r="F435" s="172">
        <v>4</v>
      </c>
      <c r="G435" s="176">
        <f t="shared" ref="G435:G441" si="72">D435/E435</f>
        <v>0.000510732776510866</v>
      </c>
      <c r="H435" s="177">
        <f>('LHKS SEISMO'!$D$16*2*PI()*D431)/(D432)</f>
        <v>614.181363776805</v>
      </c>
      <c r="I435" s="176">
        <f t="shared" ref="I435:I441" si="73">H435*G435</f>
        <v>0.313682553202957</v>
      </c>
      <c r="J435" s="172">
        <f t="shared" ref="J435:J441" si="74">POWER(I435,2)</f>
        <v>0.0983967441839262</v>
      </c>
      <c r="K435" s="176">
        <f t="shared" ref="K435:K441" si="75">(POWER(I435,4))/F435</f>
        <v>0.00242047981649925</v>
      </c>
    </row>
    <row r="436" spans="1:11">
      <c r="A436" s="171" t="s">
        <v>243</v>
      </c>
      <c r="B436" s="172" t="s">
        <v>206</v>
      </c>
      <c r="C436" s="172" t="s">
        <v>244</v>
      </c>
      <c r="D436" s="174">
        <f>(0.5%*'LHKS SEISMO'!$O$51)</f>
        <v>0.00923723459243775</v>
      </c>
      <c r="E436" s="175">
        <f>SQRT(3)</f>
        <v>1.73205080756888</v>
      </c>
      <c r="F436" s="172">
        <v>50</v>
      </c>
      <c r="G436" s="176">
        <f t="shared" si="72"/>
        <v>0.00533311987851166</v>
      </c>
      <c r="H436" s="177">
        <f>('LHKS SEISMO'!$D$16*2*PI()*D431)/(D432)</f>
        <v>614.181363776805</v>
      </c>
      <c r="I436" s="176">
        <f t="shared" si="73"/>
        <v>3.27550284016947</v>
      </c>
      <c r="J436" s="172">
        <f t="shared" si="74"/>
        <v>10.7289188559583</v>
      </c>
      <c r="K436" s="172">
        <f t="shared" si="75"/>
        <v>2.30219399635475</v>
      </c>
    </row>
    <row r="437" spans="1:11">
      <c r="A437" s="171" t="s">
        <v>245</v>
      </c>
      <c r="B437" s="172" t="s">
        <v>206</v>
      </c>
      <c r="C437" s="172" t="s">
        <v>244</v>
      </c>
      <c r="D437" s="174">
        <f>'LHKS SEISMO'!$S$13</f>
        <v>2.38418579101562e-6</v>
      </c>
      <c r="E437" s="175">
        <f>SQRT(3)</f>
        <v>1.73205080756888</v>
      </c>
      <c r="F437" s="172">
        <v>50</v>
      </c>
      <c r="G437" s="176">
        <f t="shared" si="72"/>
        <v>1.37651030824095e-6</v>
      </c>
      <c r="H437" s="177">
        <f>('LHKS SEISMO'!$D$16*2*PI()*D431)/(D432)</f>
        <v>614.181363776805</v>
      </c>
      <c r="I437" s="176">
        <f t="shared" si="73"/>
        <v>0.000845426978368258</v>
      </c>
      <c r="J437" s="172">
        <f t="shared" si="74"/>
        <v>7.14746775752882e-7</v>
      </c>
      <c r="K437" s="172">
        <f t="shared" si="75"/>
        <v>1.02172590689828e-14</v>
      </c>
    </row>
    <row r="438" spans="1:11">
      <c r="A438" s="178" t="s">
        <v>246</v>
      </c>
      <c r="B438" s="179" t="s">
        <v>247</v>
      </c>
      <c r="C438" s="179" t="s">
        <v>244</v>
      </c>
      <c r="D438" s="180">
        <f>(1/100)*'LHKS SEISMO'!$D$16</f>
        <v>0.9775</v>
      </c>
      <c r="E438" s="181">
        <f>SQRT(3)</f>
        <v>1.73205080756888</v>
      </c>
      <c r="F438" s="179">
        <v>50</v>
      </c>
      <c r="G438" s="182">
        <f t="shared" si="72"/>
        <v>0.564359888132859</v>
      </c>
      <c r="H438" s="183">
        <f>('LHKS SEISMO'!$O$51*2*PI()*D431)/D432</f>
        <v>11.6078513340352</v>
      </c>
      <c r="I438" s="182">
        <f t="shared" si="73"/>
        <v>6.55100568033895</v>
      </c>
      <c r="J438" s="179">
        <f t="shared" si="74"/>
        <v>42.9156754238332</v>
      </c>
      <c r="K438" s="179">
        <f t="shared" si="75"/>
        <v>36.835103941676</v>
      </c>
    </row>
    <row r="439" spans="1:11">
      <c r="A439" s="184" t="s">
        <v>248</v>
      </c>
      <c r="B439" s="185" t="s">
        <v>228</v>
      </c>
      <c r="C439" s="185" t="s">
        <v>242</v>
      </c>
      <c r="D439" s="186">
        <v>2.2e-5</v>
      </c>
      <c r="E439" s="187">
        <v>2</v>
      </c>
      <c r="F439" s="185">
        <v>2</v>
      </c>
      <c r="G439" s="188">
        <f t="shared" si="72"/>
        <v>1.1e-5</v>
      </c>
      <c r="H439" s="189">
        <f>('LHKS SEISMO'!$O$51*'LHKS SEISMO'!$D$16*2*PI())/D432</f>
        <v>1134.66746790194</v>
      </c>
      <c r="I439" s="188">
        <f t="shared" si="73"/>
        <v>0.0124813421469213</v>
      </c>
      <c r="J439" s="185">
        <f t="shared" si="74"/>
        <v>0.000155783901788514</v>
      </c>
      <c r="K439" s="185">
        <f t="shared" si="75"/>
        <v>1.21343120282268e-8</v>
      </c>
    </row>
    <row r="440" spans="1:11">
      <c r="A440" s="190" t="s">
        <v>249</v>
      </c>
      <c r="B440" s="191" t="s">
        <v>206</v>
      </c>
      <c r="C440" s="191" t="s">
        <v>242</v>
      </c>
      <c r="D440" s="192">
        <v>0.00015</v>
      </c>
      <c r="E440" s="193">
        <v>2</v>
      </c>
      <c r="F440" s="191">
        <v>2</v>
      </c>
      <c r="G440" s="194">
        <f t="shared" si="72"/>
        <v>7.5e-5</v>
      </c>
      <c r="H440" s="195">
        <f>('LHKS SEISMO'!$O$51*'LHKS SEISMO'!$D$16*2*PI()*D431)/(D432^2)</f>
        <v>1134.66746790194</v>
      </c>
      <c r="I440" s="194">
        <f t="shared" si="73"/>
        <v>0.0851000600926453</v>
      </c>
      <c r="J440" s="191">
        <f t="shared" si="74"/>
        <v>0.00724202022777185</v>
      </c>
      <c r="K440" s="194">
        <f t="shared" si="75"/>
        <v>2.62234284897283e-5</v>
      </c>
    </row>
    <row r="441" ht="25" spans="1:11">
      <c r="A441" s="196" t="s">
        <v>250</v>
      </c>
      <c r="B441" s="197" t="s">
        <v>206</v>
      </c>
      <c r="C441" s="198" t="s">
        <v>242</v>
      </c>
      <c r="D441" s="199">
        <f>'LHKS Mass Center'!$S$22</f>
        <v>0</v>
      </c>
      <c r="E441" s="200">
        <v>1</v>
      </c>
      <c r="F441" s="197">
        <v>4</v>
      </c>
      <c r="G441" s="201">
        <f t="shared" si="72"/>
        <v>0</v>
      </c>
      <c r="H441" s="197">
        <v>1</v>
      </c>
      <c r="I441" s="201">
        <f t="shared" si="73"/>
        <v>0</v>
      </c>
      <c r="J441" s="197">
        <f t="shared" si="74"/>
        <v>0</v>
      </c>
      <c r="K441" s="201">
        <f t="shared" si="75"/>
        <v>0</v>
      </c>
    </row>
    <row r="442" spans="1:11">
      <c r="A442" s="202" t="s">
        <v>251</v>
      </c>
      <c r="B442" s="202"/>
      <c r="C442" s="202"/>
      <c r="D442" s="202"/>
      <c r="E442" s="202"/>
      <c r="F442" s="202"/>
      <c r="G442" s="202"/>
      <c r="H442" s="202"/>
      <c r="I442" s="202"/>
      <c r="J442" s="169">
        <f>SUM(J435:J441)</f>
        <v>53.7503895428517</v>
      </c>
      <c r="K442" s="169">
        <f>SUM(K435:K441)</f>
        <v>39.13974465341</v>
      </c>
    </row>
    <row r="443" spans="1:11">
      <c r="A443" s="202" t="s">
        <v>252</v>
      </c>
      <c r="B443" s="202"/>
      <c r="C443" s="202"/>
      <c r="D443" s="202"/>
      <c r="E443" s="202"/>
      <c r="F443" s="202"/>
      <c r="G443" s="202"/>
      <c r="H443" s="202"/>
      <c r="I443" s="202"/>
      <c r="J443" s="220">
        <f>SQRT(J442)</f>
        <v>7.33146571586144</v>
      </c>
      <c r="K443" s="221"/>
    </row>
    <row r="444" spans="1:11">
      <c r="A444" s="202" t="s">
        <v>253</v>
      </c>
      <c r="B444" s="202"/>
      <c r="C444" s="202"/>
      <c r="D444" s="202"/>
      <c r="E444" s="202"/>
      <c r="F444" s="202"/>
      <c r="G444" s="202"/>
      <c r="H444" s="202"/>
      <c r="I444" s="202"/>
      <c r="J444" s="168">
        <f>(POWER(J443,4))/K442</f>
        <v>73.8151053766926</v>
      </c>
      <c r="K444" s="222"/>
    </row>
    <row r="445" ht="14.5" spans="1:11">
      <c r="A445" s="203" t="s">
        <v>254</v>
      </c>
      <c r="B445" s="202"/>
      <c r="C445" s="202"/>
      <c r="D445" s="202"/>
      <c r="E445" s="202"/>
      <c r="F445" s="202"/>
      <c r="G445" s="202"/>
      <c r="H445" s="202"/>
      <c r="I445" s="202"/>
      <c r="J445" s="168">
        <v>2</v>
      </c>
      <c r="K445" s="222"/>
    </row>
    <row r="446" ht="16" spans="1:11">
      <c r="A446" s="204" t="s">
        <v>255</v>
      </c>
      <c r="B446" s="204"/>
      <c r="C446" s="204"/>
      <c r="D446" s="204"/>
      <c r="E446" s="204"/>
      <c r="F446" s="204"/>
      <c r="G446" s="204"/>
      <c r="H446" s="204"/>
      <c r="I446" s="204"/>
      <c r="J446" s="223">
        <f>J443*J445</f>
        <v>14.6629314317229</v>
      </c>
      <c r="K446" s="224"/>
    </row>
    <row r="447" ht="16" spans="1:11">
      <c r="A447" s="202" t="s">
        <v>256</v>
      </c>
      <c r="B447" s="202"/>
      <c r="C447" s="202"/>
      <c r="D447" s="202"/>
      <c r="E447" s="202"/>
      <c r="F447" s="202"/>
      <c r="G447" s="202"/>
      <c r="H447" s="202"/>
      <c r="I447" s="202"/>
      <c r="J447" s="227">
        <f>(J446/'LHKS SEISMO'!$AA$51)</f>
        <v>0.0129226683997872</v>
      </c>
      <c r="K447" s="228"/>
    </row>
    <row r="449" spans="1:11">
      <c r="A449" s="155" t="s">
        <v>215</v>
      </c>
      <c r="B449" s="156"/>
      <c r="C449" s="156"/>
      <c r="D449" s="157" t="s">
        <v>216</v>
      </c>
      <c r="E449" s="157"/>
      <c r="F449" s="157"/>
      <c r="G449" s="157"/>
      <c r="H449" s="157"/>
      <c r="I449" s="157"/>
      <c r="J449" s="157"/>
      <c r="K449" s="213"/>
    </row>
    <row r="450" spans="1:11">
      <c r="A450" s="158" t="s">
        <v>218</v>
      </c>
      <c r="D450" s="159" t="s">
        <v>257</v>
      </c>
      <c r="E450" s="160"/>
      <c r="K450" s="215"/>
    </row>
    <row r="451" spans="1:11">
      <c r="A451" s="158" t="s">
        <v>220</v>
      </c>
      <c r="D451" s="159" t="s">
        <v>221</v>
      </c>
      <c r="E451" s="160"/>
      <c r="K451" s="215"/>
    </row>
    <row r="452" spans="1:11">
      <c r="A452" s="158" t="s">
        <v>222</v>
      </c>
      <c r="D452" s="159" t="s">
        <v>223</v>
      </c>
      <c r="E452" s="160"/>
      <c r="K452" s="215"/>
    </row>
    <row r="453" ht="13" spans="1:11">
      <c r="A453" s="158" t="s">
        <v>224</v>
      </c>
      <c r="D453" s="159" t="s">
        <v>225</v>
      </c>
      <c r="E453" s="160"/>
      <c r="F453" s="141"/>
      <c r="G453" s="141"/>
      <c r="H453" s="141"/>
      <c r="I453" s="141"/>
      <c r="J453" s="141"/>
      <c r="K453" s="218"/>
    </row>
    <row r="454" ht="13" spans="1:11">
      <c r="A454" s="205" t="s">
        <v>226</v>
      </c>
      <c r="B454" s="145" t="s">
        <v>227</v>
      </c>
      <c r="D454" s="162">
        <f>'LHKS SEISMO'!$B$56</f>
        <v>2</v>
      </c>
      <c r="E454" s="163" t="s">
        <v>228</v>
      </c>
      <c r="F454" s="141"/>
      <c r="G454" s="141"/>
      <c r="H454" s="141"/>
      <c r="I454" s="141"/>
      <c r="J454" s="141"/>
      <c r="K454" s="218"/>
    </row>
    <row r="455" ht="13" spans="1:11">
      <c r="A455" s="164"/>
      <c r="B455" s="165" t="s">
        <v>229</v>
      </c>
      <c r="C455" s="166"/>
      <c r="D455" s="165">
        <f>'LHKS SEISMO'!$C$56</f>
        <v>1</v>
      </c>
      <c r="E455" s="167" t="s">
        <v>206</v>
      </c>
      <c r="F455" s="166"/>
      <c r="G455" s="166"/>
      <c r="H455" s="166"/>
      <c r="I455" s="166"/>
      <c r="J455" s="166"/>
      <c r="K455" s="219"/>
    </row>
    <row r="457" ht="14.5" spans="1:11">
      <c r="A457" s="168" t="s">
        <v>230</v>
      </c>
      <c r="B457" s="169" t="s">
        <v>231</v>
      </c>
      <c r="C457" s="169" t="s">
        <v>232</v>
      </c>
      <c r="D457" s="170" t="s">
        <v>233</v>
      </c>
      <c r="E457" s="169" t="s">
        <v>234</v>
      </c>
      <c r="F457" s="169" t="s">
        <v>235</v>
      </c>
      <c r="G457" s="169" t="s">
        <v>236</v>
      </c>
      <c r="H457" s="169" t="s">
        <v>237</v>
      </c>
      <c r="I457" s="169" t="s">
        <v>238</v>
      </c>
      <c r="J457" s="169" t="s">
        <v>239</v>
      </c>
      <c r="K457" s="169" t="s">
        <v>240</v>
      </c>
    </row>
    <row r="458" ht="14.5" spans="1:11">
      <c r="A458" s="171" t="s">
        <v>241</v>
      </c>
      <c r="B458" s="172" t="s">
        <v>206</v>
      </c>
      <c r="C458" s="173" t="s">
        <v>242</v>
      </c>
      <c r="D458" s="174">
        <f>'LHKS SEISMO'!$R$56</f>
        <v>0.000132986711879374</v>
      </c>
      <c r="E458" s="175">
        <v>1</v>
      </c>
      <c r="F458" s="172">
        <v>4</v>
      </c>
      <c r="G458" s="176">
        <f t="shared" ref="G458:G464" si="76">D458/E458</f>
        <v>0.000132986711879374</v>
      </c>
      <c r="H458" s="177">
        <f>('LHKS SEISMO'!$D$16*2*PI()*D454)/(D455)</f>
        <v>1228.36272755361</v>
      </c>
      <c r="I458" s="176">
        <f t="shared" ref="I458:I464" si="77">H458*G458</f>
        <v>0.163355920132534</v>
      </c>
      <c r="J458" s="172">
        <f t="shared" ref="J458:J464" si="78">POWER(I458,2)</f>
        <v>0.0266851566423469</v>
      </c>
      <c r="K458" s="176">
        <f t="shared" ref="K458:K464" si="79">(POWER(I458,4))/F458</f>
        <v>0.000178024396256648</v>
      </c>
    </row>
    <row r="459" spans="1:11">
      <c r="A459" s="171" t="s">
        <v>243</v>
      </c>
      <c r="B459" s="172" t="s">
        <v>206</v>
      </c>
      <c r="C459" s="172" t="s">
        <v>244</v>
      </c>
      <c r="D459" s="174">
        <f>(0.5%*'LHKS SEISMO'!$O$56)</f>
        <v>0.00464546203613281</v>
      </c>
      <c r="E459" s="175">
        <f>SQRT(3)</f>
        <v>1.73205080756888</v>
      </c>
      <c r="F459" s="172">
        <v>50</v>
      </c>
      <c r="G459" s="176">
        <f t="shared" si="76"/>
        <v>0.00268205875707147</v>
      </c>
      <c r="H459" s="177">
        <f>('LHKS SEISMO'!$D$16*2*PI()*D454)/(D455)</f>
        <v>1228.36272755361</v>
      </c>
      <c r="I459" s="176">
        <f t="shared" si="77"/>
        <v>3.29454101029535</v>
      </c>
      <c r="J459" s="172">
        <f t="shared" si="78"/>
        <v>10.8540004685179</v>
      </c>
      <c r="K459" s="172">
        <f t="shared" si="79"/>
        <v>2.35618652341174</v>
      </c>
    </row>
    <row r="460" spans="1:11">
      <c r="A460" s="171" t="s">
        <v>245</v>
      </c>
      <c r="B460" s="172" t="s">
        <v>206</v>
      </c>
      <c r="C460" s="172" t="s">
        <v>244</v>
      </c>
      <c r="D460" s="174">
        <f>'LHKS SEISMO'!$S$13</f>
        <v>2.38418579101562e-6</v>
      </c>
      <c r="E460" s="175">
        <f>SQRT(3)</f>
        <v>1.73205080756888</v>
      </c>
      <c r="F460" s="172">
        <v>50</v>
      </c>
      <c r="G460" s="176">
        <f t="shared" si="76"/>
        <v>1.37651030824095e-6</v>
      </c>
      <c r="H460" s="177">
        <f>('LHKS SEISMO'!$D$16*2*PI()*D454)/(D455)</f>
        <v>1228.36272755361</v>
      </c>
      <c r="I460" s="176">
        <f t="shared" si="77"/>
        <v>0.00169085395673652</v>
      </c>
      <c r="J460" s="172">
        <f t="shared" si="78"/>
        <v>2.85898710301153e-6</v>
      </c>
      <c r="K460" s="172">
        <f t="shared" si="79"/>
        <v>1.63476145103725e-13</v>
      </c>
    </row>
    <row r="461" spans="1:11">
      <c r="A461" s="178" t="s">
        <v>246</v>
      </c>
      <c r="B461" s="179" t="s">
        <v>247</v>
      </c>
      <c r="C461" s="179" t="s">
        <v>244</v>
      </c>
      <c r="D461" s="180">
        <f>(1/100)*'LHKS SEISMO'!$D$16</f>
        <v>0.9775</v>
      </c>
      <c r="E461" s="181">
        <f>SQRT(3)</f>
        <v>1.73205080756888</v>
      </c>
      <c r="F461" s="179">
        <v>50</v>
      </c>
      <c r="G461" s="182">
        <f t="shared" si="76"/>
        <v>0.564359888132859</v>
      </c>
      <c r="H461" s="183">
        <f>('LHKS SEISMO'!$O$56*2*PI()*D454)/D455</f>
        <v>11.6753195241961</v>
      </c>
      <c r="I461" s="182">
        <f t="shared" si="77"/>
        <v>6.5890820205907</v>
      </c>
      <c r="J461" s="179">
        <f t="shared" si="78"/>
        <v>43.4160018740716</v>
      </c>
      <c r="K461" s="179">
        <f t="shared" si="79"/>
        <v>37.6989843745878</v>
      </c>
    </row>
    <row r="462" spans="1:11">
      <c r="A462" s="184" t="s">
        <v>248</v>
      </c>
      <c r="B462" s="185" t="s">
        <v>228</v>
      </c>
      <c r="C462" s="185" t="s">
        <v>242</v>
      </c>
      <c r="D462" s="186">
        <v>2.5e-5</v>
      </c>
      <c r="E462" s="187">
        <v>2</v>
      </c>
      <c r="F462" s="185">
        <v>2</v>
      </c>
      <c r="G462" s="188">
        <f t="shared" si="76"/>
        <v>1.25e-5</v>
      </c>
      <c r="H462" s="189">
        <f>('LHKS SEISMO'!$O$56*'LHKS SEISMO'!$D$16*2*PI())/D455</f>
        <v>570.631241745084</v>
      </c>
      <c r="I462" s="188">
        <f t="shared" si="77"/>
        <v>0.00713289052181356</v>
      </c>
      <c r="J462" s="185">
        <f t="shared" si="78"/>
        <v>5.08781271961777e-5</v>
      </c>
      <c r="K462" s="185">
        <f t="shared" si="79"/>
        <v>1.29429191349522e-9</v>
      </c>
    </row>
    <row r="463" spans="1:11">
      <c r="A463" s="190" t="s">
        <v>249</v>
      </c>
      <c r="B463" s="191" t="s">
        <v>206</v>
      </c>
      <c r="C463" s="191" t="s">
        <v>242</v>
      </c>
      <c r="D463" s="192">
        <v>0.00015</v>
      </c>
      <c r="E463" s="193">
        <v>2</v>
      </c>
      <c r="F463" s="191">
        <v>2</v>
      </c>
      <c r="G463" s="194">
        <f t="shared" si="76"/>
        <v>7.5e-5</v>
      </c>
      <c r="H463" s="195">
        <f>('LHKS SEISMO'!$O$56*'LHKS SEISMO'!$D$16*2*PI()*D454)/(D455^2)</f>
        <v>1141.26248349017</v>
      </c>
      <c r="I463" s="194">
        <f t="shared" si="77"/>
        <v>0.0855946862617626</v>
      </c>
      <c r="J463" s="191">
        <f t="shared" si="78"/>
        <v>0.00732645031624958</v>
      </c>
      <c r="K463" s="194">
        <f t="shared" si="79"/>
        <v>2.68384371182368e-5</v>
      </c>
    </row>
    <row r="464" ht="25" spans="1:11">
      <c r="A464" s="196" t="s">
        <v>250</v>
      </c>
      <c r="B464" s="197" t="s">
        <v>206</v>
      </c>
      <c r="C464" s="198" t="s">
        <v>242</v>
      </c>
      <c r="D464" s="199">
        <f>'LHKS Mass Center'!$S$22</f>
        <v>0</v>
      </c>
      <c r="E464" s="200">
        <v>1</v>
      </c>
      <c r="F464" s="197">
        <v>4</v>
      </c>
      <c r="G464" s="201">
        <f t="shared" si="76"/>
        <v>0</v>
      </c>
      <c r="H464" s="197">
        <v>1</v>
      </c>
      <c r="I464" s="201">
        <f t="shared" si="77"/>
        <v>0</v>
      </c>
      <c r="J464" s="197">
        <f t="shared" si="78"/>
        <v>0</v>
      </c>
      <c r="K464" s="201">
        <f t="shared" si="79"/>
        <v>0</v>
      </c>
    </row>
    <row r="465" spans="1:11">
      <c r="A465" s="202" t="s">
        <v>251</v>
      </c>
      <c r="B465" s="202"/>
      <c r="C465" s="202"/>
      <c r="D465" s="202"/>
      <c r="E465" s="202"/>
      <c r="F465" s="202"/>
      <c r="G465" s="202"/>
      <c r="H465" s="202"/>
      <c r="I465" s="202"/>
      <c r="J465" s="169">
        <f>SUM(J458:J464)</f>
        <v>54.3040676866624</v>
      </c>
      <c r="K465" s="169">
        <f>SUM(K458:K464)</f>
        <v>40.0553757621273</v>
      </c>
    </row>
    <row r="466" spans="1:11">
      <c r="A466" s="202" t="s">
        <v>252</v>
      </c>
      <c r="B466" s="202"/>
      <c r="C466" s="202"/>
      <c r="D466" s="202"/>
      <c r="E466" s="202"/>
      <c r="F466" s="202"/>
      <c r="G466" s="202"/>
      <c r="H466" s="202"/>
      <c r="I466" s="202"/>
      <c r="J466" s="220">
        <f>SQRT(J465)</f>
        <v>7.36912937100865</v>
      </c>
      <c r="K466" s="221"/>
    </row>
    <row r="467" spans="1:11">
      <c r="A467" s="202" t="s">
        <v>253</v>
      </c>
      <c r="B467" s="202"/>
      <c r="C467" s="202"/>
      <c r="D467" s="202"/>
      <c r="E467" s="202"/>
      <c r="F467" s="202"/>
      <c r="G467" s="202"/>
      <c r="H467" s="202"/>
      <c r="I467" s="202"/>
      <c r="J467" s="168">
        <f>(POWER(J466,4))/K465</f>
        <v>73.6213731917065</v>
      </c>
      <c r="K467" s="222"/>
    </row>
    <row r="468" ht="14.5" spans="1:11">
      <c r="A468" s="203" t="s">
        <v>254</v>
      </c>
      <c r="B468" s="202"/>
      <c r="C468" s="202"/>
      <c r="D468" s="202"/>
      <c r="E468" s="202"/>
      <c r="F468" s="202"/>
      <c r="G468" s="202"/>
      <c r="H468" s="202"/>
      <c r="I468" s="202"/>
      <c r="J468" s="168">
        <v>2</v>
      </c>
      <c r="K468" s="222"/>
    </row>
    <row r="469" ht="16" spans="1:11">
      <c r="A469" s="204" t="s">
        <v>255</v>
      </c>
      <c r="B469" s="204"/>
      <c r="C469" s="204"/>
      <c r="D469" s="204"/>
      <c r="E469" s="204"/>
      <c r="F469" s="204"/>
      <c r="G469" s="204"/>
      <c r="H469" s="204"/>
      <c r="I469" s="204"/>
      <c r="J469" s="223">
        <f>J466*J468</f>
        <v>14.7382587420173</v>
      </c>
      <c r="K469" s="224"/>
    </row>
    <row r="470" ht="16" spans="1:11">
      <c r="A470" s="202" t="s">
        <v>256</v>
      </c>
      <c r="B470" s="202"/>
      <c r="C470" s="202"/>
      <c r="D470" s="202"/>
      <c r="E470" s="202"/>
      <c r="F470" s="202"/>
      <c r="G470" s="202"/>
      <c r="H470" s="202"/>
      <c r="I470" s="202"/>
      <c r="J470" s="227">
        <f>(J469/'LHKS SEISMO'!$AA$56)</f>
        <v>0.012913995645371</v>
      </c>
      <c r="K470" s="228"/>
    </row>
    <row r="472" spans="1:11">
      <c r="A472" s="155" t="s">
        <v>215</v>
      </c>
      <c r="B472" s="156"/>
      <c r="C472" s="156"/>
      <c r="D472" s="157" t="s">
        <v>216</v>
      </c>
      <c r="E472" s="157"/>
      <c r="F472" s="157"/>
      <c r="G472" s="157"/>
      <c r="H472" s="157"/>
      <c r="I472" s="157"/>
      <c r="J472" s="157"/>
      <c r="K472" s="213"/>
    </row>
    <row r="473" spans="1:11">
      <c r="A473" s="158" t="s">
        <v>218</v>
      </c>
      <c r="D473" s="159" t="s">
        <v>257</v>
      </c>
      <c r="E473" s="160"/>
      <c r="K473" s="215"/>
    </row>
    <row r="474" spans="1:11">
      <c r="A474" s="158" t="s">
        <v>220</v>
      </c>
      <c r="D474" s="159" t="s">
        <v>221</v>
      </c>
      <c r="E474" s="160"/>
      <c r="K474" s="215"/>
    </row>
    <row r="475" spans="1:11">
      <c r="A475" s="158" t="s">
        <v>222</v>
      </c>
      <c r="D475" s="159" t="s">
        <v>223</v>
      </c>
      <c r="E475" s="160"/>
      <c r="K475" s="215"/>
    </row>
    <row r="476" ht="13" spans="1:11">
      <c r="A476" s="158" t="s">
        <v>224</v>
      </c>
      <c r="D476" s="159" t="s">
        <v>225</v>
      </c>
      <c r="E476" s="160"/>
      <c r="F476" s="141"/>
      <c r="G476" s="141"/>
      <c r="H476" s="141"/>
      <c r="I476" s="141"/>
      <c r="J476" s="141"/>
      <c r="K476" s="218"/>
    </row>
    <row r="477" ht="13" spans="1:11">
      <c r="A477" s="205" t="s">
        <v>226</v>
      </c>
      <c r="B477" s="145" t="s">
        <v>227</v>
      </c>
      <c r="D477" s="162">
        <f>'LHKS SEISMO'!$B$61</f>
        <v>5</v>
      </c>
      <c r="E477" s="163" t="s">
        <v>228</v>
      </c>
      <c r="F477" s="141"/>
      <c r="G477" s="141"/>
      <c r="H477" s="141"/>
      <c r="I477" s="141"/>
      <c r="J477" s="141"/>
      <c r="K477" s="218"/>
    </row>
    <row r="478" ht="13" spans="1:11">
      <c r="A478" s="164"/>
      <c r="B478" s="165" t="s">
        <v>229</v>
      </c>
      <c r="C478" s="166"/>
      <c r="D478" s="165">
        <f>'LHKS SEISMO'!$C$61</f>
        <v>1</v>
      </c>
      <c r="E478" s="167" t="s">
        <v>206</v>
      </c>
      <c r="F478" s="166"/>
      <c r="G478" s="166"/>
      <c r="H478" s="166"/>
      <c r="I478" s="166"/>
      <c r="J478" s="166"/>
      <c r="K478" s="219"/>
    </row>
    <row r="480" ht="14.5" spans="1:11">
      <c r="A480" s="168" t="s">
        <v>230</v>
      </c>
      <c r="B480" s="169" t="s">
        <v>231</v>
      </c>
      <c r="C480" s="169" t="s">
        <v>232</v>
      </c>
      <c r="D480" s="170" t="s">
        <v>233</v>
      </c>
      <c r="E480" s="169" t="s">
        <v>234</v>
      </c>
      <c r="F480" s="169" t="s">
        <v>235</v>
      </c>
      <c r="G480" s="169" t="s">
        <v>236</v>
      </c>
      <c r="H480" s="169" t="s">
        <v>237</v>
      </c>
      <c r="I480" s="169" t="s">
        <v>238</v>
      </c>
      <c r="J480" s="169" t="s">
        <v>239</v>
      </c>
      <c r="K480" s="169" t="s">
        <v>240</v>
      </c>
    </row>
    <row r="481" ht="14.5" spans="1:11">
      <c r="A481" s="171" t="s">
        <v>241</v>
      </c>
      <c r="B481" s="172" t="s">
        <v>206</v>
      </c>
      <c r="C481" s="173" t="s">
        <v>242</v>
      </c>
      <c r="D481" s="174">
        <f>'LHKS SEISMO'!$R$61</f>
        <v>0.000134980294809804</v>
      </c>
      <c r="E481" s="175">
        <v>1</v>
      </c>
      <c r="F481" s="172">
        <v>4</v>
      </c>
      <c r="G481" s="176">
        <f t="shared" ref="G481:G487" si="80">D481/E481</f>
        <v>0.000134980294809804</v>
      </c>
      <c r="H481" s="177">
        <f>('LHKS SEISMO'!$D$16*2*PI()*D477)/(D478)</f>
        <v>3070.90681888402</v>
      </c>
      <c r="I481" s="176">
        <f t="shared" ref="I481:I487" si="81">H481*G481</f>
        <v>0.414511907746403</v>
      </c>
      <c r="J481" s="172">
        <f t="shared" ref="J481:J487" si="82">POWER(I481,2)</f>
        <v>0.171820121663563</v>
      </c>
      <c r="K481" s="176">
        <f t="shared" ref="K481:K487" si="83">(POWER(I481,4))/F481</f>
        <v>0.00738053855212036</v>
      </c>
    </row>
    <row r="482" spans="1:11">
      <c r="A482" s="171" t="s">
        <v>243</v>
      </c>
      <c r="B482" s="172" t="s">
        <v>206</v>
      </c>
      <c r="C482" s="172" t="s">
        <v>244</v>
      </c>
      <c r="D482" s="174">
        <f>(0.5%*'LHKS SEISMO'!$O$61)</f>
        <v>0.00184564828872681</v>
      </c>
      <c r="E482" s="175">
        <f>SQRT(3)</f>
        <v>1.73205080756888</v>
      </c>
      <c r="F482" s="172">
        <v>50</v>
      </c>
      <c r="G482" s="176">
        <f t="shared" si="80"/>
        <v>0.00106558553632579</v>
      </c>
      <c r="H482" s="177">
        <f>('LHKS SEISMO'!$D$16*2*PI()*D477)/(D478)</f>
        <v>3070.90681888402</v>
      </c>
      <c r="I482" s="176">
        <f t="shared" si="81"/>
        <v>3.27231388960707</v>
      </c>
      <c r="J482" s="172">
        <f t="shared" si="82"/>
        <v>10.7080381921153</v>
      </c>
      <c r="K482" s="172">
        <f t="shared" si="83"/>
        <v>2.29324163847602</v>
      </c>
    </row>
    <row r="483" spans="1:11">
      <c r="A483" s="171" t="s">
        <v>245</v>
      </c>
      <c r="B483" s="172" t="s">
        <v>206</v>
      </c>
      <c r="C483" s="172" t="s">
        <v>244</v>
      </c>
      <c r="D483" s="174">
        <f>'LHKS SEISMO'!$S$13</f>
        <v>2.38418579101562e-6</v>
      </c>
      <c r="E483" s="175">
        <f>SQRT(3)</f>
        <v>1.73205080756888</v>
      </c>
      <c r="F483" s="172">
        <v>50</v>
      </c>
      <c r="G483" s="176">
        <f t="shared" si="80"/>
        <v>1.37651030824095e-6</v>
      </c>
      <c r="H483" s="177">
        <f>('LHKS SEISMO'!$D$16*2*PI()*D477)/(D478)</f>
        <v>3070.90681888402</v>
      </c>
      <c r="I483" s="176">
        <f t="shared" si="81"/>
        <v>0.00422713489184129</v>
      </c>
      <c r="J483" s="172">
        <f t="shared" si="82"/>
        <v>1.78686693938221e-5</v>
      </c>
      <c r="K483" s="172">
        <f t="shared" si="83"/>
        <v>6.38578691811426e-12</v>
      </c>
    </row>
    <row r="484" spans="1:11">
      <c r="A484" s="178" t="s">
        <v>246</v>
      </c>
      <c r="B484" s="179" t="s">
        <v>247</v>
      </c>
      <c r="C484" s="179" t="s">
        <v>244</v>
      </c>
      <c r="D484" s="180">
        <f>(1/100)*'LHKS SEISMO'!$D$16</f>
        <v>0.9775</v>
      </c>
      <c r="E484" s="181">
        <f>SQRT(3)</f>
        <v>1.73205080756888</v>
      </c>
      <c r="F484" s="179">
        <v>50</v>
      </c>
      <c r="G484" s="182">
        <f t="shared" si="80"/>
        <v>0.564359888132859</v>
      </c>
      <c r="H484" s="183">
        <f>('LHKS SEISMO'!$O$61*2*PI()*D477)/D478</f>
        <v>11.5965502099494</v>
      </c>
      <c r="I484" s="182">
        <f t="shared" si="81"/>
        <v>6.54462777921414</v>
      </c>
      <c r="J484" s="179">
        <f t="shared" si="82"/>
        <v>42.8321527684614</v>
      </c>
      <c r="K484" s="179">
        <f t="shared" si="83"/>
        <v>36.6918662156163</v>
      </c>
    </row>
    <row r="485" spans="1:11">
      <c r="A485" s="184" t="s">
        <v>248</v>
      </c>
      <c r="B485" s="185" t="s">
        <v>228</v>
      </c>
      <c r="C485" s="185" t="s">
        <v>242</v>
      </c>
      <c r="D485" s="186">
        <v>2e-5</v>
      </c>
      <c r="E485" s="187">
        <v>2</v>
      </c>
      <c r="F485" s="185">
        <v>2</v>
      </c>
      <c r="G485" s="188">
        <f t="shared" si="80"/>
        <v>1e-5</v>
      </c>
      <c r="H485" s="189">
        <f>('LHKS SEISMO'!$O$61*'LHKS SEISMO'!$D$16*2*PI())/D478</f>
        <v>226.712556604511</v>
      </c>
      <c r="I485" s="188">
        <f t="shared" si="81"/>
        <v>0.00226712556604511</v>
      </c>
      <c r="J485" s="185">
        <f t="shared" si="82"/>
        <v>5.13985833221537e-6</v>
      </c>
      <c r="K485" s="185">
        <f t="shared" si="83"/>
        <v>1.32090718376219e-11</v>
      </c>
    </row>
    <row r="486" spans="1:11">
      <c r="A486" s="190" t="s">
        <v>249</v>
      </c>
      <c r="B486" s="191" t="s">
        <v>206</v>
      </c>
      <c r="C486" s="191" t="s">
        <v>242</v>
      </c>
      <c r="D486" s="192">
        <v>0.00015</v>
      </c>
      <c r="E486" s="193">
        <v>2</v>
      </c>
      <c r="F486" s="191">
        <v>2</v>
      </c>
      <c r="G486" s="194">
        <f t="shared" si="80"/>
        <v>7.5e-5</v>
      </c>
      <c r="H486" s="195">
        <f>('LHKS SEISMO'!$O$61*'LHKS SEISMO'!$D$16*2*PI()*D477)/(D478^2)</f>
        <v>1133.56278302256</v>
      </c>
      <c r="I486" s="194">
        <f t="shared" si="81"/>
        <v>0.0850172087266917</v>
      </c>
      <c r="J486" s="191">
        <f t="shared" si="82"/>
        <v>0.00722792577967786</v>
      </c>
      <c r="K486" s="194">
        <f t="shared" si="83"/>
        <v>2.61214555382659e-5</v>
      </c>
    </row>
    <row r="487" ht="25" spans="1:11">
      <c r="A487" s="196" t="s">
        <v>250</v>
      </c>
      <c r="B487" s="197" t="s">
        <v>206</v>
      </c>
      <c r="C487" s="198" t="s">
        <v>242</v>
      </c>
      <c r="D487" s="199">
        <f>'LHKS Mass Center'!$S$22</f>
        <v>0</v>
      </c>
      <c r="E487" s="200">
        <v>1</v>
      </c>
      <c r="F487" s="197">
        <v>4</v>
      </c>
      <c r="G487" s="201">
        <f t="shared" si="80"/>
        <v>0</v>
      </c>
      <c r="H487" s="197">
        <v>1</v>
      </c>
      <c r="I487" s="201">
        <f t="shared" si="81"/>
        <v>0</v>
      </c>
      <c r="J487" s="197">
        <f t="shared" si="82"/>
        <v>0</v>
      </c>
      <c r="K487" s="201">
        <f t="shared" si="83"/>
        <v>0</v>
      </c>
    </row>
    <row r="488" spans="1:11">
      <c r="A488" s="202" t="s">
        <v>251</v>
      </c>
      <c r="B488" s="202"/>
      <c r="C488" s="202"/>
      <c r="D488" s="202"/>
      <c r="E488" s="202"/>
      <c r="F488" s="202"/>
      <c r="G488" s="202"/>
      <c r="H488" s="202"/>
      <c r="I488" s="202"/>
      <c r="J488" s="169">
        <f>SUM(J481:J487)</f>
        <v>53.7192620165477</v>
      </c>
      <c r="K488" s="169">
        <f>SUM(K481:K487)</f>
        <v>38.9925145141196</v>
      </c>
    </row>
    <row r="489" spans="1:11">
      <c r="A489" s="202" t="s">
        <v>252</v>
      </c>
      <c r="B489" s="202"/>
      <c r="C489" s="202"/>
      <c r="D489" s="202"/>
      <c r="E489" s="202"/>
      <c r="F489" s="202"/>
      <c r="G489" s="202"/>
      <c r="H489" s="202"/>
      <c r="I489" s="202"/>
      <c r="J489" s="220">
        <f>SQRT(J488)</f>
        <v>7.32934253644539</v>
      </c>
      <c r="K489" s="221"/>
    </row>
    <row r="490" spans="1:11">
      <c r="A490" s="202" t="s">
        <v>253</v>
      </c>
      <c r="B490" s="202"/>
      <c r="C490" s="202"/>
      <c r="D490" s="202"/>
      <c r="E490" s="202"/>
      <c r="F490" s="202"/>
      <c r="G490" s="202"/>
      <c r="H490" s="202"/>
      <c r="I490" s="202"/>
      <c r="J490" s="168">
        <f>(POWER(J489,4))/K488</f>
        <v>74.0080281449288</v>
      </c>
      <c r="K490" s="222"/>
    </row>
    <row r="491" ht="14.5" spans="1:11">
      <c r="A491" s="203" t="s">
        <v>254</v>
      </c>
      <c r="B491" s="202"/>
      <c r="C491" s="202"/>
      <c r="D491" s="202"/>
      <c r="E491" s="202"/>
      <c r="F491" s="202"/>
      <c r="G491" s="202"/>
      <c r="H491" s="202"/>
      <c r="I491" s="202"/>
      <c r="J491" s="168">
        <v>2</v>
      </c>
      <c r="K491" s="222"/>
    </row>
    <row r="492" ht="16" spans="1:11">
      <c r="A492" s="204" t="s">
        <v>255</v>
      </c>
      <c r="B492" s="204"/>
      <c r="C492" s="204"/>
      <c r="D492" s="204"/>
      <c r="E492" s="204"/>
      <c r="F492" s="204"/>
      <c r="G492" s="204"/>
      <c r="H492" s="204"/>
      <c r="I492" s="204"/>
      <c r="J492" s="223">
        <f>J489*J491</f>
        <v>14.6586850728908</v>
      </c>
      <c r="K492" s="224"/>
    </row>
    <row r="493" ht="16" spans="1:11">
      <c r="A493" s="202" t="s">
        <v>256</v>
      </c>
      <c r="B493" s="202"/>
      <c r="C493" s="202"/>
      <c r="D493" s="202"/>
      <c r="E493" s="202"/>
      <c r="F493" s="202"/>
      <c r="G493" s="202"/>
      <c r="H493" s="202"/>
      <c r="I493" s="202"/>
      <c r="J493" s="227">
        <f>(J492/'LHKS SEISMO'!$AA$61)</f>
        <v>0.0129315158299433</v>
      </c>
      <c r="K493" s="228"/>
    </row>
    <row r="495" spans="1:11">
      <c r="A495" s="155" t="s">
        <v>215</v>
      </c>
      <c r="B495" s="156"/>
      <c r="C495" s="156"/>
      <c r="D495" s="157" t="s">
        <v>216</v>
      </c>
      <c r="E495" s="157"/>
      <c r="F495" s="157"/>
      <c r="G495" s="157"/>
      <c r="H495" s="157"/>
      <c r="I495" s="157"/>
      <c r="J495" s="157"/>
      <c r="K495" s="213"/>
    </row>
    <row r="496" spans="1:11">
      <c r="A496" s="158" t="s">
        <v>218</v>
      </c>
      <c r="D496" s="159" t="s">
        <v>257</v>
      </c>
      <c r="E496" s="160"/>
      <c r="K496" s="215"/>
    </row>
    <row r="497" spans="1:11">
      <c r="A497" s="158" t="s">
        <v>220</v>
      </c>
      <c r="D497" s="159" t="s">
        <v>221</v>
      </c>
      <c r="E497" s="160"/>
      <c r="K497" s="215"/>
    </row>
    <row r="498" spans="1:11">
      <c r="A498" s="158" t="s">
        <v>222</v>
      </c>
      <c r="D498" s="159" t="s">
        <v>223</v>
      </c>
      <c r="E498" s="160"/>
      <c r="K498" s="215"/>
    </row>
    <row r="499" ht="13" spans="1:11">
      <c r="A499" s="158" t="s">
        <v>224</v>
      </c>
      <c r="D499" s="159" t="s">
        <v>225</v>
      </c>
      <c r="E499" s="160"/>
      <c r="F499" s="141"/>
      <c r="G499" s="141"/>
      <c r="H499" s="141"/>
      <c r="I499" s="141"/>
      <c r="J499" s="141"/>
      <c r="K499" s="218"/>
    </row>
    <row r="500" ht="13" spans="1:11">
      <c r="A500" s="205" t="s">
        <v>226</v>
      </c>
      <c r="B500" s="145" t="s">
        <v>227</v>
      </c>
      <c r="D500" s="162">
        <f>'LHKS SEISMO'!$B$66</f>
        <v>10</v>
      </c>
      <c r="E500" s="163" t="s">
        <v>228</v>
      </c>
      <c r="F500" s="141"/>
      <c r="G500" s="141"/>
      <c r="H500" s="141"/>
      <c r="I500" s="141"/>
      <c r="J500" s="141"/>
      <c r="K500" s="218"/>
    </row>
    <row r="501" ht="13" spans="1:11">
      <c r="A501" s="164"/>
      <c r="B501" s="165" t="s">
        <v>229</v>
      </c>
      <c r="C501" s="166"/>
      <c r="D501" s="165">
        <f>'LHKS SEISMO'!$C$66</f>
        <v>1</v>
      </c>
      <c r="E501" s="167" t="s">
        <v>206</v>
      </c>
      <c r="F501" s="166"/>
      <c r="G501" s="166"/>
      <c r="H501" s="166"/>
      <c r="I501" s="166"/>
      <c r="J501" s="166"/>
      <c r="K501" s="219"/>
    </row>
    <row r="503" ht="14.5" spans="1:11">
      <c r="A503" s="168" t="s">
        <v>230</v>
      </c>
      <c r="B503" s="169" t="s">
        <v>231</v>
      </c>
      <c r="C503" s="169" t="s">
        <v>232</v>
      </c>
      <c r="D503" s="170" t="s">
        <v>233</v>
      </c>
      <c r="E503" s="169" t="s">
        <v>234</v>
      </c>
      <c r="F503" s="169" t="s">
        <v>235</v>
      </c>
      <c r="G503" s="169" t="s">
        <v>236</v>
      </c>
      <c r="H503" s="169" t="s">
        <v>237</v>
      </c>
      <c r="I503" s="169" t="s">
        <v>238</v>
      </c>
      <c r="J503" s="169" t="s">
        <v>239</v>
      </c>
      <c r="K503" s="169" t="s">
        <v>240</v>
      </c>
    </row>
    <row r="504" ht="14.5" spans="1:11">
      <c r="A504" s="171" t="s">
        <v>241</v>
      </c>
      <c r="B504" s="172" t="s">
        <v>206</v>
      </c>
      <c r="C504" s="173" t="s">
        <v>242</v>
      </c>
      <c r="D504" s="174">
        <f>'LHKS SEISMO'!$R$66</f>
        <v>0.000803136473093203</v>
      </c>
      <c r="E504" s="175">
        <v>1</v>
      </c>
      <c r="F504" s="172">
        <v>4</v>
      </c>
      <c r="G504" s="176">
        <f t="shared" ref="G504:G510" si="84">D504/E504</f>
        <v>0.000803136473093203</v>
      </c>
      <c r="H504" s="177">
        <f>('LHKS SEISMO'!$D$16*2*PI()*D500)/(D501)</f>
        <v>6141.81363776805</v>
      </c>
      <c r="I504" s="176">
        <f t="shared" ref="I504:I510" si="85">H504*G504</f>
        <v>4.93271454343276</v>
      </c>
      <c r="J504" s="172">
        <f t="shared" ref="J504:J510" si="86">POWER(I504,2)</f>
        <v>24.3316727669931</v>
      </c>
      <c r="K504" s="176">
        <f t="shared" ref="K504:K510" si="87">(POWER(I504,4))/F504</f>
        <v>148.007574910008</v>
      </c>
    </row>
    <row r="505" spans="1:11">
      <c r="A505" s="171" t="s">
        <v>243</v>
      </c>
      <c r="B505" s="172" t="s">
        <v>206</v>
      </c>
      <c r="C505" s="172" t="s">
        <v>244</v>
      </c>
      <c r="D505" s="174">
        <f>(0.5%*'LHKS SEISMO'!$O$66)</f>
        <v>0.000882012844085693</v>
      </c>
      <c r="E505" s="175">
        <f>SQRT(3)</f>
        <v>1.73205080756888</v>
      </c>
      <c r="F505" s="172">
        <v>50</v>
      </c>
      <c r="G505" s="176">
        <f t="shared" si="84"/>
        <v>0.000509230352961583</v>
      </c>
      <c r="H505" s="177">
        <f>('LHKS SEISMO'!$D$16*2*PI()*D500)/(D501)</f>
        <v>6141.81363776805</v>
      </c>
      <c r="I505" s="176">
        <f t="shared" si="85"/>
        <v>3.12759792658488</v>
      </c>
      <c r="J505" s="172">
        <f t="shared" si="86"/>
        <v>9.78186879037806</v>
      </c>
      <c r="K505" s="172">
        <f t="shared" si="87"/>
        <v>1.91369914064345</v>
      </c>
    </row>
    <row r="506" spans="1:11">
      <c r="A506" s="171" t="s">
        <v>245</v>
      </c>
      <c r="B506" s="172" t="s">
        <v>206</v>
      </c>
      <c r="C506" s="172" t="s">
        <v>244</v>
      </c>
      <c r="D506" s="174">
        <f>'LHKS SEISMO'!$S$13</f>
        <v>2.38418579101562e-6</v>
      </c>
      <c r="E506" s="175">
        <f>SQRT(3)</f>
        <v>1.73205080756888</v>
      </c>
      <c r="F506" s="172">
        <v>50</v>
      </c>
      <c r="G506" s="176">
        <f t="shared" si="84"/>
        <v>1.37651030824095e-6</v>
      </c>
      <c r="H506" s="177">
        <f>('LHKS SEISMO'!$D$16*2*PI()*D500)/(D501)</f>
        <v>6141.81363776805</v>
      </c>
      <c r="I506" s="176">
        <f t="shared" si="85"/>
        <v>0.00845426978368258</v>
      </c>
      <c r="J506" s="172">
        <f t="shared" si="86"/>
        <v>7.14746775752882e-5</v>
      </c>
      <c r="K506" s="172">
        <f t="shared" si="87"/>
        <v>1.02172590689828e-10</v>
      </c>
    </row>
    <row r="507" spans="1:11">
      <c r="A507" s="178" t="s">
        <v>246</v>
      </c>
      <c r="B507" s="179" t="s">
        <v>247</v>
      </c>
      <c r="C507" s="179" t="s">
        <v>244</v>
      </c>
      <c r="D507" s="180">
        <f>(1/100)*'LHKS SEISMO'!$D$16</f>
        <v>0.9775</v>
      </c>
      <c r="E507" s="181">
        <f>SQRT(3)</f>
        <v>1.73205080756888</v>
      </c>
      <c r="F507" s="179">
        <v>50</v>
      </c>
      <c r="G507" s="182">
        <f t="shared" si="84"/>
        <v>0.564359888132859</v>
      </c>
      <c r="H507" s="183">
        <f>('LHKS SEISMO'!$O$66*2*PI()*D500)/D501</f>
        <v>11.0837002854058</v>
      </c>
      <c r="I507" s="182">
        <f t="shared" si="85"/>
        <v>6.25519585316977</v>
      </c>
      <c r="J507" s="179">
        <f t="shared" si="86"/>
        <v>39.1274751615122</v>
      </c>
      <c r="K507" s="179">
        <f t="shared" si="87"/>
        <v>30.6191862502951</v>
      </c>
    </row>
    <row r="508" spans="1:11">
      <c r="A508" s="184" t="s">
        <v>248</v>
      </c>
      <c r="B508" s="185" t="s">
        <v>228</v>
      </c>
      <c r="C508" s="185" t="s">
        <v>242</v>
      </c>
      <c r="D508" s="186">
        <v>3e-5</v>
      </c>
      <c r="E508" s="187">
        <v>2</v>
      </c>
      <c r="F508" s="185">
        <v>2</v>
      </c>
      <c r="G508" s="188">
        <f t="shared" si="84"/>
        <v>1.5e-5</v>
      </c>
      <c r="H508" s="189">
        <f>('LHKS SEISMO'!$O$66*'LHKS SEISMO'!$D$16*2*PI())/D501</f>
        <v>108.343170289842</v>
      </c>
      <c r="I508" s="188">
        <f t="shared" si="85"/>
        <v>0.00162514755434763</v>
      </c>
      <c r="J508" s="185">
        <f t="shared" si="86"/>
        <v>2.64110457340208e-6</v>
      </c>
      <c r="K508" s="185">
        <f t="shared" si="87"/>
        <v>3.48771668382268e-12</v>
      </c>
    </row>
    <row r="509" spans="1:11">
      <c r="A509" s="190" t="s">
        <v>249</v>
      </c>
      <c r="B509" s="191" t="s">
        <v>206</v>
      </c>
      <c r="C509" s="191" t="s">
        <v>242</v>
      </c>
      <c r="D509" s="192">
        <v>0.00015</v>
      </c>
      <c r="E509" s="193">
        <v>2</v>
      </c>
      <c r="F509" s="191">
        <v>2</v>
      </c>
      <c r="G509" s="194">
        <f t="shared" si="84"/>
        <v>7.5e-5</v>
      </c>
      <c r="H509" s="195">
        <f>('LHKS SEISMO'!$O$66*'LHKS SEISMO'!$D$16*2*PI()*D500)/(D501^2)</f>
        <v>1083.43170289842</v>
      </c>
      <c r="I509" s="194">
        <f t="shared" si="85"/>
        <v>0.0812573777173814</v>
      </c>
      <c r="J509" s="191">
        <f t="shared" si="86"/>
        <v>0.00660276143350519</v>
      </c>
      <c r="K509" s="194">
        <f t="shared" si="87"/>
        <v>2.17982292738917e-5</v>
      </c>
    </row>
    <row r="510" ht="25" spans="1:11">
      <c r="A510" s="196" t="s">
        <v>250</v>
      </c>
      <c r="B510" s="197" t="s">
        <v>206</v>
      </c>
      <c r="C510" s="198" t="s">
        <v>242</v>
      </c>
      <c r="D510" s="199">
        <f>'LHKS Mass Center'!$S$22</f>
        <v>0</v>
      </c>
      <c r="E510" s="200">
        <v>1</v>
      </c>
      <c r="F510" s="197">
        <v>4</v>
      </c>
      <c r="G510" s="201">
        <f t="shared" si="84"/>
        <v>0</v>
      </c>
      <c r="H510" s="197">
        <v>1</v>
      </c>
      <c r="I510" s="201">
        <f t="shared" si="85"/>
        <v>0</v>
      </c>
      <c r="J510" s="197">
        <f t="shared" si="86"/>
        <v>0</v>
      </c>
      <c r="K510" s="201">
        <f t="shared" si="87"/>
        <v>0</v>
      </c>
    </row>
    <row r="511" spans="1:11">
      <c r="A511" s="202" t="s">
        <v>251</v>
      </c>
      <c r="B511" s="202"/>
      <c r="C511" s="202"/>
      <c r="D511" s="202"/>
      <c r="E511" s="202"/>
      <c r="F511" s="202"/>
      <c r="G511" s="202"/>
      <c r="H511" s="202"/>
      <c r="I511" s="202"/>
      <c r="J511" s="169">
        <f>SUM(J504:J510)</f>
        <v>73.247693596099</v>
      </c>
      <c r="K511" s="169">
        <f>SUM(K504:K510)</f>
        <v>180.540482099282</v>
      </c>
    </row>
    <row r="512" spans="1:11">
      <c r="A512" s="202" t="s">
        <v>252</v>
      </c>
      <c r="B512" s="202"/>
      <c r="C512" s="202"/>
      <c r="D512" s="202"/>
      <c r="E512" s="202"/>
      <c r="F512" s="202"/>
      <c r="G512" s="202"/>
      <c r="H512" s="202"/>
      <c r="I512" s="202"/>
      <c r="J512" s="220">
        <f>SQRT(J511)</f>
        <v>8.55848664169659</v>
      </c>
      <c r="K512" s="221"/>
    </row>
    <row r="513" spans="1:11">
      <c r="A513" s="202" t="s">
        <v>253</v>
      </c>
      <c r="B513" s="202"/>
      <c r="C513" s="202"/>
      <c r="D513" s="202"/>
      <c r="E513" s="202"/>
      <c r="F513" s="202"/>
      <c r="G513" s="202"/>
      <c r="H513" s="202"/>
      <c r="I513" s="202"/>
      <c r="J513" s="168">
        <f>(POWER(J512,4))/K511</f>
        <v>29.7175711217919</v>
      </c>
      <c r="K513" s="222"/>
    </row>
    <row r="514" ht="14.5" spans="1:11">
      <c r="A514" s="203" t="s">
        <v>254</v>
      </c>
      <c r="B514" s="202"/>
      <c r="C514" s="202"/>
      <c r="D514" s="202"/>
      <c r="E514" s="202"/>
      <c r="F514" s="202"/>
      <c r="G514" s="202"/>
      <c r="H514" s="202"/>
      <c r="I514" s="202"/>
      <c r="J514" s="168">
        <v>2</v>
      </c>
      <c r="K514" s="222"/>
    </row>
    <row r="515" ht="16" spans="1:11">
      <c r="A515" s="204" t="s">
        <v>255</v>
      </c>
      <c r="B515" s="204"/>
      <c r="C515" s="204"/>
      <c r="D515" s="204"/>
      <c r="E515" s="204"/>
      <c r="F515" s="204"/>
      <c r="G515" s="204"/>
      <c r="H515" s="204"/>
      <c r="I515" s="204"/>
      <c r="J515" s="223">
        <f>J512*J514</f>
        <v>17.1169732833932</v>
      </c>
      <c r="K515" s="224"/>
    </row>
    <row r="516" ht="16" spans="1:11">
      <c r="A516" s="202" t="s">
        <v>256</v>
      </c>
      <c r="B516" s="202"/>
      <c r="C516" s="202"/>
      <c r="D516" s="202"/>
      <c r="E516" s="202"/>
      <c r="F516" s="202"/>
      <c r="G516" s="202"/>
      <c r="H516" s="202"/>
      <c r="I516" s="202"/>
      <c r="J516" s="227">
        <f>(J515/'LHKS SEISMO'!$AA$66)</f>
        <v>0.0157988484531157</v>
      </c>
      <c r="K516" s="228"/>
    </row>
    <row r="518" spans="1:11">
      <c r="A518" s="155" t="s">
        <v>215</v>
      </c>
      <c r="B518" s="156"/>
      <c r="C518" s="156"/>
      <c r="D518" s="157" t="s">
        <v>216</v>
      </c>
      <c r="E518" s="157"/>
      <c r="F518" s="157"/>
      <c r="G518" s="157"/>
      <c r="H518" s="157"/>
      <c r="I518" s="157"/>
      <c r="J518" s="157"/>
      <c r="K518" s="213"/>
    </row>
    <row r="519" spans="1:11">
      <c r="A519" s="158" t="s">
        <v>218</v>
      </c>
      <c r="D519" s="159" t="s">
        <v>257</v>
      </c>
      <c r="E519" s="160"/>
      <c r="K519" s="215"/>
    </row>
    <row r="520" spans="1:11">
      <c r="A520" s="158" t="s">
        <v>220</v>
      </c>
      <c r="D520" s="159" t="s">
        <v>221</v>
      </c>
      <c r="E520" s="160"/>
      <c r="K520" s="215"/>
    </row>
    <row r="521" spans="1:11">
      <c r="A521" s="158" t="s">
        <v>222</v>
      </c>
      <c r="D521" s="159" t="s">
        <v>223</v>
      </c>
      <c r="E521" s="160"/>
      <c r="K521" s="215"/>
    </row>
    <row r="522" ht="13" spans="1:11">
      <c r="A522" s="158" t="s">
        <v>224</v>
      </c>
      <c r="D522" s="159" t="s">
        <v>225</v>
      </c>
      <c r="E522" s="160"/>
      <c r="F522" s="141"/>
      <c r="G522" s="141"/>
      <c r="H522" s="141"/>
      <c r="I522" s="141"/>
      <c r="J522" s="141"/>
      <c r="K522" s="218"/>
    </row>
    <row r="523" ht="13" spans="1:11">
      <c r="A523" s="205" t="s">
        <v>226</v>
      </c>
      <c r="B523" s="145" t="s">
        <v>227</v>
      </c>
      <c r="D523" s="162">
        <f>'LHKS SEISMO'!$B$71</f>
        <v>15</v>
      </c>
      <c r="E523" s="163" t="s">
        <v>228</v>
      </c>
      <c r="F523" s="141"/>
      <c r="G523" s="141"/>
      <c r="H523" s="141"/>
      <c r="I523" s="141"/>
      <c r="J523" s="141"/>
      <c r="K523" s="218"/>
    </row>
    <row r="524" ht="13" spans="1:11">
      <c r="A524" s="164"/>
      <c r="B524" s="165" t="s">
        <v>229</v>
      </c>
      <c r="C524" s="166"/>
      <c r="D524" s="165">
        <f>'LHKS SEISMO'!$C$71</f>
        <v>2</v>
      </c>
      <c r="E524" s="167" t="s">
        <v>206</v>
      </c>
      <c r="F524" s="166"/>
      <c r="G524" s="166"/>
      <c r="H524" s="166"/>
      <c r="I524" s="166"/>
      <c r="J524" s="166"/>
      <c r="K524" s="219"/>
    </row>
    <row r="526" ht="14.5" spans="1:11">
      <c r="A526" s="168" t="s">
        <v>230</v>
      </c>
      <c r="B526" s="169" t="s">
        <v>231</v>
      </c>
      <c r="C526" s="169" t="s">
        <v>232</v>
      </c>
      <c r="D526" s="170" t="s">
        <v>233</v>
      </c>
      <c r="E526" s="169" t="s">
        <v>234</v>
      </c>
      <c r="F526" s="169" t="s">
        <v>235</v>
      </c>
      <c r="G526" s="169" t="s">
        <v>236</v>
      </c>
      <c r="H526" s="169" t="s">
        <v>237</v>
      </c>
      <c r="I526" s="169" t="s">
        <v>238</v>
      </c>
      <c r="J526" s="169" t="s">
        <v>239</v>
      </c>
      <c r="K526" s="169" t="s">
        <v>240</v>
      </c>
    </row>
    <row r="527" ht="14.5" spans="1:11">
      <c r="A527" s="171" t="s">
        <v>241</v>
      </c>
      <c r="B527" s="172" t="s">
        <v>206</v>
      </c>
      <c r="C527" s="173" t="s">
        <v>242</v>
      </c>
      <c r="D527" s="174">
        <f>'LHKS SEISMO'!$R$71</f>
        <v>0.000948244671943104</v>
      </c>
      <c r="E527" s="175">
        <v>1</v>
      </c>
      <c r="F527" s="172">
        <v>4</v>
      </c>
      <c r="G527" s="176">
        <f t="shared" ref="G527:G533" si="88">D527/E527</f>
        <v>0.000948244671943104</v>
      </c>
      <c r="H527" s="177">
        <f>('LHKS SEISMO'!$D$16*2*PI()*D523)/(D524)</f>
        <v>4606.36022832603</v>
      </c>
      <c r="I527" s="176">
        <f t="shared" ref="I527:I533" si="89">H527*G527</f>
        <v>4.36795654356078</v>
      </c>
      <c r="J527" s="172">
        <f t="shared" ref="J527:J533" si="90">POWER(I527,2)</f>
        <v>19.0790443664355</v>
      </c>
      <c r="K527" s="176">
        <f t="shared" ref="K527:K533" si="91">(POWER(I527,4))/F527</f>
        <v>91.0024834841031</v>
      </c>
    </row>
    <row r="528" spans="1:11">
      <c r="A528" s="171" t="s">
        <v>243</v>
      </c>
      <c r="B528" s="172" t="s">
        <v>206</v>
      </c>
      <c r="C528" s="172" t="s">
        <v>244</v>
      </c>
      <c r="D528" s="174">
        <f>(0.5%*'LHKS SEISMO'!$O$71)</f>
        <v>0.00054546594619751</v>
      </c>
      <c r="E528" s="175">
        <f>SQRT(3)</f>
        <v>1.73205080756888</v>
      </c>
      <c r="F528" s="172">
        <v>50</v>
      </c>
      <c r="G528" s="176">
        <f t="shared" si="88"/>
        <v>0.000314924910870906</v>
      </c>
      <c r="H528" s="177">
        <f>('LHKS SEISMO'!$D$16*2*PI()*D523)/(D524)</f>
        <v>4606.36022832603</v>
      </c>
      <c r="I528" s="176">
        <f t="shared" si="89"/>
        <v>1.45065758434486</v>
      </c>
      <c r="J528" s="172">
        <f t="shared" si="90"/>
        <v>2.10440742701727</v>
      </c>
      <c r="K528" s="172">
        <f t="shared" si="91"/>
        <v>0.0885706123777093</v>
      </c>
    </row>
    <row r="529" spans="1:11">
      <c r="A529" s="171" t="s">
        <v>245</v>
      </c>
      <c r="B529" s="172" t="s">
        <v>206</v>
      </c>
      <c r="C529" s="172" t="s">
        <v>244</v>
      </c>
      <c r="D529" s="174">
        <f>'LHKS SEISMO'!$S$13</f>
        <v>2.38418579101562e-6</v>
      </c>
      <c r="E529" s="175">
        <f>SQRT(3)</f>
        <v>1.73205080756888</v>
      </c>
      <c r="F529" s="172">
        <v>50</v>
      </c>
      <c r="G529" s="176">
        <f t="shared" si="88"/>
        <v>1.37651030824095e-6</v>
      </c>
      <c r="H529" s="177">
        <f>('LHKS SEISMO'!$D$16*2*PI()*D523)/(D524)</f>
        <v>4606.36022832603</v>
      </c>
      <c r="I529" s="176">
        <f t="shared" si="89"/>
        <v>0.00634070233776193</v>
      </c>
      <c r="J529" s="172">
        <f t="shared" si="90"/>
        <v>4.02045061360996e-5</v>
      </c>
      <c r="K529" s="172">
        <f t="shared" si="91"/>
        <v>3.23280462729534e-11</v>
      </c>
    </row>
    <row r="530" spans="1:11">
      <c r="A530" s="178" t="s">
        <v>246</v>
      </c>
      <c r="B530" s="179" t="s">
        <v>247</v>
      </c>
      <c r="C530" s="179" t="s">
        <v>244</v>
      </c>
      <c r="D530" s="180">
        <f>(1/100)*'LHKS SEISMO'!$D$16</f>
        <v>0.9775</v>
      </c>
      <c r="E530" s="181">
        <f>SQRT(3)</f>
        <v>1.73205080756888</v>
      </c>
      <c r="F530" s="179">
        <v>50</v>
      </c>
      <c r="G530" s="182">
        <f t="shared" si="88"/>
        <v>0.564359888132859</v>
      </c>
      <c r="H530" s="183">
        <f>('LHKS SEISMO'!$O$71*2*PI()*D523)/D524</f>
        <v>5.14089542807251</v>
      </c>
      <c r="I530" s="182">
        <f t="shared" si="89"/>
        <v>2.90131516868973</v>
      </c>
      <c r="J530" s="179">
        <f t="shared" si="90"/>
        <v>8.4176297080691</v>
      </c>
      <c r="K530" s="179">
        <f t="shared" si="91"/>
        <v>1.41712979804335</v>
      </c>
    </row>
    <row r="531" spans="1:11">
      <c r="A531" s="184" t="s">
        <v>248</v>
      </c>
      <c r="B531" s="185" t="s">
        <v>228</v>
      </c>
      <c r="C531" s="185" t="s">
        <v>242</v>
      </c>
      <c r="D531" s="186">
        <v>2.8e-5</v>
      </c>
      <c r="E531" s="187">
        <v>2</v>
      </c>
      <c r="F531" s="185">
        <v>2</v>
      </c>
      <c r="G531" s="188">
        <f t="shared" si="88"/>
        <v>1.4e-5</v>
      </c>
      <c r="H531" s="189">
        <f>('LHKS SEISMO'!$O$71*'LHKS SEISMO'!$D$16*2*PI())/D524</f>
        <v>33.5015018729392</v>
      </c>
      <c r="I531" s="188">
        <f t="shared" si="89"/>
        <v>0.000469021026221148</v>
      </c>
      <c r="J531" s="185">
        <f t="shared" si="90"/>
        <v>2.19980723037539e-7</v>
      </c>
      <c r="K531" s="185">
        <f t="shared" si="91"/>
        <v>2.41957592540592e-14</v>
      </c>
    </row>
    <row r="532" spans="1:11">
      <c r="A532" s="190" t="s">
        <v>249</v>
      </c>
      <c r="B532" s="191" t="s">
        <v>206</v>
      </c>
      <c r="C532" s="191" t="s">
        <v>242</v>
      </c>
      <c r="D532" s="192">
        <v>0.00022</v>
      </c>
      <c r="E532" s="193">
        <v>2</v>
      </c>
      <c r="F532" s="191">
        <v>2</v>
      </c>
      <c r="G532" s="194">
        <f t="shared" si="88"/>
        <v>0.00011</v>
      </c>
      <c r="H532" s="195">
        <f>('LHKS SEISMO'!$O$71*'LHKS SEISMO'!$D$16*2*PI()*D523)/(D524^2)</f>
        <v>251.261264047044</v>
      </c>
      <c r="I532" s="194">
        <f t="shared" si="89"/>
        <v>0.0276387390451748</v>
      </c>
      <c r="J532" s="191">
        <f t="shared" si="90"/>
        <v>0.000763899896007271</v>
      </c>
      <c r="K532" s="194">
        <f t="shared" si="91"/>
        <v>2.91771525559959e-7</v>
      </c>
    </row>
    <row r="533" ht="25" spans="1:11">
      <c r="A533" s="196" t="s">
        <v>250</v>
      </c>
      <c r="B533" s="197" t="s">
        <v>206</v>
      </c>
      <c r="C533" s="198" t="s">
        <v>242</v>
      </c>
      <c r="D533" s="199">
        <f>'LHKS Mass Center'!$S$22</f>
        <v>0</v>
      </c>
      <c r="E533" s="200">
        <v>1</v>
      </c>
      <c r="F533" s="197">
        <v>4</v>
      </c>
      <c r="G533" s="201">
        <f t="shared" si="88"/>
        <v>0</v>
      </c>
      <c r="H533" s="197">
        <v>1</v>
      </c>
      <c r="I533" s="201">
        <f t="shared" si="89"/>
        <v>0</v>
      </c>
      <c r="J533" s="197">
        <f t="shared" si="90"/>
        <v>0</v>
      </c>
      <c r="K533" s="201">
        <f t="shared" si="91"/>
        <v>0</v>
      </c>
    </row>
    <row r="534" spans="1:11">
      <c r="A534" s="202" t="s">
        <v>251</v>
      </c>
      <c r="B534" s="202"/>
      <c r="C534" s="202"/>
      <c r="D534" s="202"/>
      <c r="E534" s="202"/>
      <c r="F534" s="202"/>
      <c r="G534" s="202"/>
      <c r="H534" s="202"/>
      <c r="I534" s="202"/>
      <c r="J534" s="169">
        <f>SUM(J527:J533)</f>
        <v>29.6018858259047</v>
      </c>
      <c r="K534" s="169">
        <f>SUM(K527:K533)</f>
        <v>92.5081841863281</v>
      </c>
    </row>
    <row r="535" spans="1:11">
      <c r="A535" s="202" t="s">
        <v>252</v>
      </c>
      <c r="B535" s="202"/>
      <c r="C535" s="202"/>
      <c r="D535" s="202"/>
      <c r="E535" s="202"/>
      <c r="F535" s="202"/>
      <c r="G535" s="202"/>
      <c r="H535" s="202"/>
      <c r="I535" s="202"/>
      <c r="J535" s="220">
        <f>SQRT(J534)</f>
        <v>5.44076151158132</v>
      </c>
      <c r="K535" s="221"/>
    </row>
    <row r="536" spans="1:11">
      <c r="A536" s="202" t="s">
        <v>253</v>
      </c>
      <c r="B536" s="202"/>
      <c r="C536" s="202"/>
      <c r="D536" s="202"/>
      <c r="E536" s="202"/>
      <c r="F536" s="202"/>
      <c r="G536" s="202"/>
      <c r="H536" s="202"/>
      <c r="I536" s="202"/>
      <c r="J536" s="168">
        <f>(POWER(J535,4))/K534</f>
        <v>9.47236887370883</v>
      </c>
      <c r="K536" s="222"/>
    </row>
    <row r="537" ht="14.5" spans="1:11">
      <c r="A537" s="203" t="s">
        <v>254</v>
      </c>
      <c r="B537" s="202"/>
      <c r="C537" s="202"/>
      <c r="D537" s="202"/>
      <c r="E537" s="202"/>
      <c r="F537" s="202"/>
      <c r="G537" s="202"/>
      <c r="H537" s="202"/>
      <c r="I537" s="202"/>
      <c r="J537" s="168">
        <v>2</v>
      </c>
      <c r="K537" s="222"/>
    </row>
    <row r="538" ht="16" spans="1:11">
      <c r="A538" s="204" t="s">
        <v>255</v>
      </c>
      <c r="B538" s="204"/>
      <c r="C538" s="204"/>
      <c r="D538" s="204"/>
      <c r="E538" s="204"/>
      <c r="F538" s="204"/>
      <c r="G538" s="204"/>
      <c r="H538" s="204"/>
      <c r="I538" s="204"/>
      <c r="J538" s="223">
        <f>J535*J537</f>
        <v>10.8815230231626</v>
      </c>
      <c r="K538" s="224"/>
    </row>
    <row r="539" ht="16" spans="1:11">
      <c r="A539" s="202" t="s">
        <v>256</v>
      </c>
      <c r="B539" s="202"/>
      <c r="C539" s="202"/>
      <c r="D539" s="202"/>
      <c r="E539" s="202"/>
      <c r="F539" s="202"/>
      <c r="G539" s="202"/>
      <c r="H539" s="202"/>
      <c r="I539" s="202"/>
      <c r="J539" s="227">
        <f>(J538/'LHKS SEISMO'!$AA$71)</f>
        <v>0.0216538014015668</v>
      </c>
      <c r="K539" s="228"/>
    </row>
    <row r="541" spans="1:11">
      <c r="A541" s="155" t="s">
        <v>215</v>
      </c>
      <c r="B541" s="156"/>
      <c r="C541" s="156"/>
      <c r="D541" s="157" t="s">
        <v>216</v>
      </c>
      <c r="E541" s="157"/>
      <c r="F541" s="157"/>
      <c r="G541" s="157"/>
      <c r="H541" s="157"/>
      <c r="I541" s="157"/>
      <c r="J541" s="157"/>
      <c r="K541" s="213"/>
    </row>
    <row r="542" spans="1:11">
      <c r="A542" s="158" t="s">
        <v>218</v>
      </c>
      <c r="D542" s="159" t="s">
        <v>257</v>
      </c>
      <c r="E542" s="160"/>
      <c r="K542" s="215"/>
    </row>
    <row r="543" spans="1:11">
      <c r="A543" s="158" t="s">
        <v>220</v>
      </c>
      <c r="D543" s="159" t="s">
        <v>221</v>
      </c>
      <c r="E543" s="160"/>
      <c r="K543" s="215"/>
    </row>
    <row r="544" spans="1:11">
      <c r="A544" s="158" t="s">
        <v>222</v>
      </c>
      <c r="D544" s="159" t="s">
        <v>223</v>
      </c>
      <c r="E544" s="160"/>
      <c r="K544" s="215"/>
    </row>
    <row r="545" ht="13" spans="1:11">
      <c r="A545" s="158" t="s">
        <v>224</v>
      </c>
      <c r="D545" s="159" t="s">
        <v>225</v>
      </c>
      <c r="E545" s="160"/>
      <c r="F545" s="141"/>
      <c r="G545" s="141"/>
      <c r="H545" s="141"/>
      <c r="I545" s="141"/>
      <c r="J545" s="141"/>
      <c r="K545" s="218"/>
    </row>
    <row r="546" ht="13" spans="1:11">
      <c r="A546" s="205" t="s">
        <v>226</v>
      </c>
      <c r="B546" s="145" t="s">
        <v>227</v>
      </c>
      <c r="D546" s="162">
        <f>'LHKS SEISMO'!$B$76</f>
        <v>20</v>
      </c>
      <c r="E546" s="163" t="s">
        <v>228</v>
      </c>
      <c r="F546" s="141"/>
      <c r="G546" s="141"/>
      <c r="H546" s="141"/>
      <c r="I546" s="141"/>
      <c r="J546" s="141"/>
      <c r="K546" s="218"/>
    </row>
    <row r="547" ht="13" spans="1:11">
      <c r="A547" s="164"/>
      <c r="B547" s="165" t="s">
        <v>229</v>
      </c>
      <c r="C547" s="166"/>
      <c r="D547" s="165">
        <f>'LHKS SEISMO'!$C$76</f>
        <v>2</v>
      </c>
      <c r="E547" s="167" t="s">
        <v>206</v>
      </c>
      <c r="F547" s="166"/>
      <c r="G547" s="166"/>
      <c r="H547" s="166"/>
      <c r="I547" s="166"/>
      <c r="J547" s="166"/>
      <c r="K547" s="219"/>
    </row>
    <row r="549" ht="14.5" spans="1:11">
      <c r="A549" s="168" t="s">
        <v>230</v>
      </c>
      <c r="B549" s="169" t="s">
        <v>231</v>
      </c>
      <c r="C549" s="169" t="s">
        <v>232</v>
      </c>
      <c r="D549" s="170" t="s">
        <v>233</v>
      </c>
      <c r="E549" s="169" t="s">
        <v>234</v>
      </c>
      <c r="F549" s="169" t="s">
        <v>235</v>
      </c>
      <c r="G549" s="169" t="s">
        <v>236</v>
      </c>
      <c r="H549" s="169" t="s">
        <v>237</v>
      </c>
      <c r="I549" s="169" t="s">
        <v>238</v>
      </c>
      <c r="J549" s="169" t="s">
        <v>239</v>
      </c>
      <c r="K549" s="169" t="s">
        <v>240</v>
      </c>
    </row>
    <row r="550" ht="14.5" spans="1:11">
      <c r="A550" s="171" t="s">
        <v>241</v>
      </c>
      <c r="B550" s="172" t="s">
        <v>206</v>
      </c>
      <c r="C550" s="173" t="s">
        <v>242</v>
      </c>
      <c r="D550" s="174">
        <f>'LHKS SEISMO'!$R$76</f>
        <v>0.000408400239261985</v>
      </c>
      <c r="E550" s="175">
        <v>1</v>
      </c>
      <c r="F550" s="172">
        <v>4</v>
      </c>
      <c r="G550" s="176">
        <f t="shared" ref="G550:G556" si="92">D550/E550</f>
        <v>0.000408400239261985</v>
      </c>
      <c r="H550" s="177">
        <f>('LHKS SEISMO'!$D$16*2*PI()*D546)/(D547)</f>
        <v>6141.81363776805</v>
      </c>
      <c r="I550" s="176">
        <f t="shared" ref="I550:I556" si="93">H550*G550</f>
        <v>2.50831815916699</v>
      </c>
      <c r="J550" s="172">
        <f t="shared" ref="J550:J556" si="94">POWER(I550,2)</f>
        <v>6.2916599876069</v>
      </c>
      <c r="K550" s="176">
        <f t="shared" ref="K550:K556" si="95">(POWER(I550,4))/F550</f>
        <v>9.89624634991342</v>
      </c>
    </row>
    <row r="551" spans="1:11">
      <c r="A551" s="171" t="s">
        <v>243</v>
      </c>
      <c r="B551" s="172" t="s">
        <v>206</v>
      </c>
      <c r="C551" s="172" t="s">
        <v>244</v>
      </c>
      <c r="D551" s="174">
        <f>(0.5%*'LHKS SEISMO'!$O$76)</f>
        <v>0.000371489524841309</v>
      </c>
      <c r="E551" s="175">
        <f>SQRT(3)</f>
        <v>1.73205080756888</v>
      </c>
      <c r="F551" s="172">
        <v>50</v>
      </c>
      <c r="G551" s="176">
        <f t="shared" si="92"/>
        <v>0.000214479577168256</v>
      </c>
      <c r="H551" s="177">
        <f>('LHKS SEISMO'!$D$16*2*PI()*D546)/(D547)</f>
        <v>6141.81363776805</v>
      </c>
      <c r="I551" s="176">
        <f t="shared" si="93"/>
        <v>1.31729359207472</v>
      </c>
      <c r="J551" s="172">
        <f t="shared" si="94"/>
        <v>1.73526240772111</v>
      </c>
      <c r="K551" s="172">
        <f t="shared" si="95"/>
        <v>0.0602227124730013</v>
      </c>
    </row>
    <row r="552" spans="1:11">
      <c r="A552" s="171" t="s">
        <v>245</v>
      </c>
      <c r="B552" s="172" t="s">
        <v>206</v>
      </c>
      <c r="C552" s="172" t="s">
        <v>244</v>
      </c>
      <c r="D552" s="174">
        <f>'LHKS SEISMO'!$S$13</f>
        <v>2.38418579101562e-6</v>
      </c>
      <c r="E552" s="175">
        <f>SQRT(3)</f>
        <v>1.73205080756888</v>
      </c>
      <c r="F552" s="172">
        <v>50</v>
      </c>
      <c r="G552" s="176">
        <f t="shared" si="92"/>
        <v>1.37651030824095e-6</v>
      </c>
      <c r="H552" s="177">
        <f>('LHKS SEISMO'!$D$16*2*PI()*D546)/(D547)</f>
        <v>6141.81363776805</v>
      </c>
      <c r="I552" s="176">
        <f t="shared" si="93"/>
        <v>0.00845426978368258</v>
      </c>
      <c r="J552" s="172">
        <f t="shared" si="94"/>
        <v>7.14746775752882e-5</v>
      </c>
      <c r="K552" s="172">
        <f t="shared" si="95"/>
        <v>1.02172590689828e-10</v>
      </c>
    </row>
    <row r="553" spans="1:11">
      <c r="A553" s="178" t="s">
        <v>246</v>
      </c>
      <c r="B553" s="179" t="s">
        <v>247</v>
      </c>
      <c r="C553" s="179" t="s">
        <v>244</v>
      </c>
      <c r="D553" s="180">
        <f>(1/100)*'LHKS SEISMO'!$D$16</f>
        <v>0.9775</v>
      </c>
      <c r="E553" s="181">
        <f>SQRT(3)</f>
        <v>1.73205080756888</v>
      </c>
      <c r="F553" s="179">
        <v>50</v>
      </c>
      <c r="G553" s="182">
        <f t="shared" si="92"/>
        <v>0.564359888132859</v>
      </c>
      <c r="H553" s="183">
        <f>('LHKS SEISMO'!$O$76*2*PI()*D546)/D547</f>
        <v>4.66827504850807</v>
      </c>
      <c r="I553" s="182">
        <f t="shared" si="93"/>
        <v>2.63458718414943</v>
      </c>
      <c r="J553" s="179">
        <f t="shared" si="94"/>
        <v>6.94104963088444</v>
      </c>
      <c r="K553" s="179">
        <f t="shared" si="95"/>
        <v>0.96356339956802</v>
      </c>
    </row>
    <row r="554" spans="1:11">
      <c r="A554" s="184" t="s">
        <v>248</v>
      </c>
      <c r="B554" s="185" t="s">
        <v>228</v>
      </c>
      <c r="C554" s="185" t="s">
        <v>242</v>
      </c>
      <c r="D554" s="186">
        <v>3.6e-5</v>
      </c>
      <c r="E554" s="187">
        <v>2</v>
      </c>
      <c r="F554" s="185">
        <v>2</v>
      </c>
      <c r="G554" s="188">
        <f t="shared" si="92"/>
        <v>1.8e-5</v>
      </c>
      <c r="H554" s="189">
        <f>('LHKS SEISMO'!$O$76*'LHKS SEISMO'!$D$16*2*PI())/D547</f>
        <v>22.8161942995832</v>
      </c>
      <c r="I554" s="188">
        <f t="shared" si="93"/>
        <v>0.000410691497392498</v>
      </c>
      <c r="J554" s="185">
        <f t="shared" si="94"/>
        <v>1.68667506030492e-7</v>
      </c>
      <c r="K554" s="185">
        <f t="shared" si="95"/>
        <v>1.4224363795273e-14</v>
      </c>
    </row>
    <row r="555" spans="1:11">
      <c r="A555" s="190" t="s">
        <v>249</v>
      </c>
      <c r="B555" s="191" t="s">
        <v>206</v>
      </c>
      <c r="C555" s="191" t="s">
        <v>242</v>
      </c>
      <c r="D555" s="192">
        <v>0.00022</v>
      </c>
      <c r="E555" s="193">
        <v>2</v>
      </c>
      <c r="F555" s="191">
        <v>2</v>
      </c>
      <c r="G555" s="194">
        <f t="shared" si="92"/>
        <v>0.00011</v>
      </c>
      <c r="H555" s="195">
        <f>('LHKS SEISMO'!$O$76*'LHKS SEISMO'!$D$16*2*PI()*D546)/(D547^2)</f>
        <v>228.161942995832</v>
      </c>
      <c r="I555" s="194">
        <f t="shared" si="93"/>
        <v>0.0250978137295415</v>
      </c>
      <c r="J555" s="191">
        <f t="shared" si="94"/>
        <v>0.000629900254002763</v>
      </c>
      <c r="K555" s="194">
        <f t="shared" si="95"/>
        <v>1.98387164996373e-7</v>
      </c>
    </row>
    <row r="556" ht="25" spans="1:11">
      <c r="A556" s="196" t="s">
        <v>250</v>
      </c>
      <c r="B556" s="197" t="s">
        <v>206</v>
      </c>
      <c r="C556" s="198" t="s">
        <v>242</v>
      </c>
      <c r="D556" s="199">
        <f>'LHKS Mass Center'!$S$22</f>
        <v>0</v>
      </c>
      <c r="E556" s="200">
        <v>1</v>
      </c>
      <c r="F556" s="197">
        <v>4</v>
      </c>
      <c r="G556" s="201">
        <f t="shared" si="92"/>
        <v>0</v>
      </c>
      <c r="H556" s="197">
        <v>1</v>
      </c>
      <c r="I556" s="201">
        <f t="shared" si="93"/>
        <v>0</v>
      </c>
      <c r="J556" s="197">
        <f t="shared" si="94"/>
        <v>0</v>
      </c>
      <c r="K556" s="201">
        <f t="shared" si="95"/>
        <v>0</v>
      </c>
    </row>
    <row r="557" spans="1:11">
      <c r="A557" s="202" t="s">
        <v>251</v>
      </c>
      <c r="B557" s="202"/>
      <c r="C557" s="202"/>
      <c r="D557" s="202"/>
      <c r="E557" s="202"/>
      <c r="F557" s="202"/>
      <c r="G557" s="202"/>
      <c r="H557" s="202"/>
      <c r="I557" s="202"/>
      <c r="J557" s="169">
        <f>SUM(J550:J556)</f>
        <v>14.9686735698115</v>
      </c>
      <c r="K557" s="169">
        <f>SUM(K550:K556)</f>
        <v>10.9200326604438</v>
      </c>
    </row>
    <row r="558" spans="1:11">
      <c r="A558" s="202" t="s">
        <v>252</v>
      </c>
      <c r="B558" s="202"/>
      <c r="C558" s="202"/>
      <c r="D558" s="202"/>
      <c r="E558" s="202"/>
      <c r="F558" s="202"/>
      <c r="G558" s="202"/>
      <c r="H558" s="202"/>
      <c r="I558" s="202"/>
      <c r="J558" s="220">
        <f>SQRT(J557)</f>
        <v>3.86893700773372</v>
      </c>
      <c r="K558" s="221"/>
    </row>
    <row r="559" spans="1:11">
      <c r="A559" s="202" t="s">
        <v>253</v>
      </c>
      <c r="B559" s="202"/>
      <c r="C559" s="202"/>
      <c r="D559" s="202"/>
      <c r="E559" s="202"/>
      <c r="F559" s="202"/>
      <c r="G559" s="202"/>
      <c r="H559" s="202"/>
      <c r="I559" s="202"/>
      <c r="J559" s="168">
        <f>(POWER(J558,4))/K557</f>
        <v>20.5183624817537</v>
      </c>
      <c r="K559" s="222"/>
    </row>
    <row r="560" ht="14.5" spans="1:11">
      <c r="A560" s="203" t="s">
        <v>254</v>
      </c>
      <c r="B560" s="202"/>
      <c r="C560" s="202"/>
      <c r="D560" s="202"/>
      <c r="E560" s="202"/>
      <c r="F560" s="202"/>
      <c r="G560" s="202"/>
      <c r="H560" s="202"/>
      <c r="I560" s="202"/>
      <c r="J560" s="168">
        <v>2</v>
      </c>
      <c r="K560" s="222"/>
    </row>
    <row r="561" ht="16" spans="1:11">
      <c r="A561" s="204" t="s">
        <v>255</v>
      </c>
      <c r="B561" s="204"/>
      <c r="C561" s="204"/>
      <c r="D561" s="204"/>
      <c r="E561" s="204"/>
      <c r="F561" s="204"/>
      <c r="G561" s="204"/>
      <c r="H561" s="204"/>
      <c r="I561" s="204"/>
      <c r="J561" s="223">
        <f>J558*J560</f>
        <v>7.73787401546744</v>
      </c>
      <c r="K561" s="224"/>
    </row>
    <row r="562" ht="16" spans="1:11">
      <c r="A562" s="202" t="s">
        <v>256</v>
      </c>
      <c r="B562" s="202"/>
      <c r="C562" s="202"/>
      <c r="D562" s="202"/>
      <c r="E562" s="202"/>
      <c r="F562" s="202"/>
      <c r="G562" s="202"/>
      <c r="H562" s="202"/>
      <c r="I562" s="202"/>
      <c r="J562" s="227">
        <f>(J561/'LHKS SEISMO'!$AA$76)</f>
        <v>0.0169569778243184</v>
      </c>
      <c r="K562" s="228"/>
    </row>
    <row r="563" s="144" customFormat="1"/>
    <row r="564" spans="1:11">
      <c r="A564" s="155" t="s">
        <v>215</v>
      </c>
      <c r="B564" s="156"/>
      <c r="C564" s="156"/>
      <c r="D564" s="157" t="s">
        <v>216</v>
      </c>
      <c r="E564" s="157"/>
      <c r="F564" s="157"/>
      <c r="G564" s="157"/>
      <c r="H564" s="157"/>
      <c r="I564" s="157"/>
      <c r="J564" s="157"/>
      <c r="K564" s="213"/>
    </row>
    <row r="565" spans="1:11">
      <c r="A565" s="158" t="s">
        <v>218</v>
      </c>
      <c r="D565" s="159" t="s">
        <v>258</v>
      </c>
      <c r="E565" s="160"/>
      <c r="K565" s="215"/>
    </row>
    <row r="566" spans="1:11">
      <c r="A566" s="158" t="s">
        <v>220</v>
      </c>
      <c r="D566" s="159" t="s">
        <v>221</v>
      </c>
      <c r="E566" s="160"/>
      <c r="K566" s="215"/>
    </row>
    <row r="567" spans="1:11">
      <c r="A567" s="158" t="s">
        <v>222</v>
      </c>
      <c r="D567" s="159" t="s">
        <v>223</v>
      </c>
      <c r="E567" s="160"/>
      <c r="K567" s="215"/>
    </row>
    <row r="568" ht="13" spans="1:11">
      <c r="A568" s="158" t="s">
        <v>224</v>
      </c>
      <c r="D568" s="159" t="s">
        <v>225</v>
      </c>
      <c r="E568" s="160"/>
      <c r="F568" s="141"/>
      <c r="G568" s="141"/>
      <c r="H568" s="141"/>
      <c r="I568" s="141"/>
      <c r="J568" s="141"/>
      <c r="K568" s="218"/>
    </row>
    <row r="569" ht="13" spans="1:11">
      <c r="A569" s="205" t="s">
        <v>226</v>
      </c>
      <c r="B569" s="145" t="s">
        <v>227</v>
      </c>
      <c r="D569" s="162">
        <f>'LHKS SEISMO'!$B$21</f>
        <v>0.01</v>
      </c>
      <c r="E569" s="163" t="s">
        <v>228</v>
      </c>
      <c r="F569" s="141"/>
      <c r="G569" s="141"/>
      <c r="H569" s="141"/>
      <c r="I569" s="141"/>
      <c r="J569" s="141"/>
      <c r="K569" s="218"/>
    </row>
    <row r="570" ht="13" spans="1:11">
      <c r="A570" s="164"/>
      <c r="B570" s="165" t="s">
        <v>229</v>
      </c>
      <c r="C570" s="166"/>
      <c r="D570" s="165">
        <f>'LHKS SEISMO'!$C$21</f>
        <v>0.05</v>
      </c>
      <c r="E570" s="167" t="s">
        <v>206</v>
      </c>
      <c r="F570" s="166"/>
      <c r="G570" s="166"/>
      <c r="H570" s="166"/>
      <c r="I570" s="166"/>
      <c r="J570" s="166"/>
      <c r="K570" s="219"/>
    </row>
    <row r="572" ht="14.5" spans="1:11">
      <c r="A572" s="168" t="s">
        <v>230</v>
      </c>
      <c r="B572" s="169" t="s">
        <v>231</v>
      </c>
      <c r="C572" s="169" t="s">
        <v>232</v>
      </c>
      <c r="D572" s="170" t="s">
        <v>233</v>
      </c>
      <c r="E572" s="169" t="s">
        <v>234</v>
      </c>
      <c r="F572" s="169" t="s">
        <v>235</v>
      </c>
      <c r="G572" s="169" t="s">
        <v>236</v>
      </c>
      <c r="H572" s="169" t="s">
        <v>237</v>
      </c>
      <c r="I572" s="169" t="s">
        <v>238</v>
      </c>
      <c r="J572" s="169" t="s">
        <v>239</v>
      </c>
      <c r="K572" s="169" t="s">
        <v>240</v>
      </c>
    </row>
    <row r="573" ht="14.5" spans="1:11">
      <c r="A573" s="171" t="s">
        <v>241</v>
      </c>
      <c r="B573" s="172" t="s">
        <v>206</v>
      </c>
      <c r="C573" s="173" t="s">
        <v>242</v>
      </c>
      <c r="D573" s="174">
        <f>'LHKS SEISMO'!$P$21</f>
        <v>0.0350516568353835</v>
      </c>
      <c r="E573" s="175">
        <v>1</v>
      </c>
      <c r="F573" s="172">
        <v>4</v>
      </c>
      <c r="G573" s="176">
        <f t="shared" ref="G573:G579" si="96">D573/E573</f>
        <v>0.0350516568353835</v>
      </c>
      <c r="H573" s="177">
        <f>('LHKS SEISMO'!$D$16*2*PI()*D569)/(D570)</f>
        <v>122.836272755361</v>
      </c>
      <c r="I573" s="176">
        <f t="shared" ref="I573:I579" si="97">H573*G573</f>
        <v>4.30561487955848</v>
      </c>
      <c r="J573" s="172">
        <f t="shared" ref="J573:J579" si="98">POWER(I573,2)</f>
        <v>18.5383194910754</v>
      </c>
      <c r="K573" s="176">
        <f t="shared" ref="K573:K579" si="99">(POWER(I573,4))/F573</f>
        <v>85.9173223882964</v>
      </c>
    </row>
    <row r="574" spans="1:11">
      <c r="A574" s="171" t="s">
        <v>243</v>
      </c>
      <c r="B574" s="172" t="s">
        <v>206</v>
      </c>
      <c r="C574" s="172" t="s">
        <v>244</v>
      </c>
      <c r="D574" s="174">
        <f>(0.5%*'LHKS SEISMO'!$M$21)</f>
        <v>0.0385598814487457</v>
      </c>
      <c r="E574" s="175">
        <f>SQRT(3)</f>
        <v>1.73205080756888</v>
      </c>
      <c r="F574" s="172">
        <v>50</v>
      </c>
      <c r="G574" s="176">
        <f t="shared" si="96"/>
        <v>0.0222625579343534</v>
      </c>
      <c r="H574" s="177">
        <f>('LHKS SEISMO'!$D$16*2*PI()*D569)/(D570)</f>
        <v>122.836272755361</v>
      </c>
      <c r="I574" s="172">
        <f t="shared" si="97"/>
        <v>2.73464963865626</v>
      </c>
      <c r="J574" s="172">
        <f t="shared" si="98"/>
        <v>7.47830864620281</v>
      </c>
      <c r="K574" s="172">
        <f t="shared" si="99"/>
        <v>1.11850200415743</v>
      </c>
    </row>
    <row r="575" spans="1:11">
      <c r="A575" s="171" t="s">
        <v>245</v>
      </c>
      <c r="B575" s="172" t="s">
        <v>206</v>
      </c>
      <c r="C575" s="172" t="s">
        <v>244</v>
      </c>
      <c r="D575" s="174">
        <f>'LHKS SEISMO'!$S$13</f>
        <v>2.38418579101562e-6</v>
      </c>
      <c r="E575" s="175">
        <f>SQRT(3)</f>
        <v>1.73205080756888</v>
      </c>
      <c r="F575" s="172">
        <v>50</v>
      </c>
      <c r="G575" s="176">
        <f t="shared" si="96"/>
        <v>1.37651030824095e-6</v>
      </c>
      <c r="H575" s="177">
        <f>('LHKS SEISMO'!$D$16*2*PI()*D569)/(D570)</f>
        <v>122.836272755361</v>
      </c>
      <c r="I575" s="172">
        <f t="shared" si="97"/>
        <v>0.000169085395673652</v>
      </c>
      <c r="J575" s="172">
        <f t="shared" si="98"/>
        <v>2.85898710301153e-8</v>
      </c>
      <c r="K575" s="172">
        <f t="shared" si="99"/>
        <v>1.63476145103725e-17</v>
      </c>
    </row>
    <row r="576" spans="1:11">
      <c r="A576" s="178" t="s">
        <v>246</v>
      </c>
      <c r="B576" s="179" t="s">
        <v>247</v>
      </c>
      <c r="C576" s="179" t="s">
        <v>244</v>
      </c>
      <c r="D576" s="180">
        <f>(1/100)*'LHKS SEISMO'!$D$16</f>
        <v>0.9775</v>
      </c>
      <c r="E576" s="181">
        <f>SQRT(3)</f>
        <v>1.73205080756888</v>
      </c>
      <c r="F576" s="179">
        <v>50</v>
      </c>
      <c r="G576" s="182">
        <f t="shared" si="96"/>
        <v>0.564359888132859</v>
      </c>
      <c r="H576" s="183">
        <f>('LHKS SEISMO'!$M$21*2*PI()*D569)/D570</f>
        <v>9.69115522261383</v>
      </c>
      <c r="I576" s="182">
        <f t="shared" si="97"/>
        <v>5.46929927731252</v>
      </c>
      <c r="J576" s="179">
        <f t="shared" si="98"/>
        <v>29.9132345848112</v>
      </c>
      <c r="K576" s="179">
        <f t="shared" si="99"/>
        <v>17.8960320665189</v>
      </c>
    </row>
    <row r="577" spans="1:11">
      <c r="A577" s="184" t="s">
        <v>248</v>
      </c>
      <c r="B577" s="185" t="s">
        <v>228</v>
      </c>
      <c r="C577" s="185" t="s">
        <v>242</v>
      </c>
      <c r="D577" s="186">
        <v>6e-7</v>
      </c>
      <c r="E577" s="187">
        <v>2</v>
      </c>
      <c r="F577" s="185">
        <v>2</v>
      </c>
      <c r="G577" s="188">
        <f t="shared" si="96"/>
        <v>3e-7</v>
      </c>
      <c r="H577" s="189">
        <f>('LHKS SEISMO'!$M$21*'LHKS SEISMO'!$D$16*2*PI())/D570</f>
        <v>94731.0423010502</v>
      </c>
      <c r="I577" s="188">
        <f t="shared" si="97"/>
        <v>0.0284193126903151</v>
      </c>
      <c r="J577" s="185">
        <f t="shared" si="98"/>
        <v>0.000807657333789903</v>
      </c>
      <c r="K577" s="185">
        <f t="shared" si="99"/>
        <v>3.26155184412307e-7</v>
      </c>
    </row>
    <row r="578" spans="1:11">
      <c r="A578" s="190" t="s">
        <v>249</v>
      </c>
      <c r="B578" s="191" t="s">
        <v>206</v>
      </c>
      <c r="C578" s="191" t="s">
        <v>242</v>
      </c>
      <c r="D578" s="192">
        <v>1.4e-5</v>
      </c>
      <c r="E578" s="193">
        <v>2</v>
      </c>
      <c r="F578" s="191">
        <v>2</v>
      </c>
      <c r="G578" s="194">
        <f t="shared" si="96"/>
        <v>7e-6</v>
      </c>
      <c r="H578" s="195">
        <f>('LHKS SEISMO'!$M$21*'LHKS SEISMO'!$D$16*2*PI()*D569)/(D570^2)</f>
        <v>18946.20846021</v>
      </c>
      <c r="I578" s="194">
        <f t="shared" si="97"/>
        <v>0.13262345922147</v>
      </c>
      <c r="J578" s="191">
        <f t="shared" si="98"/>
        <v>0.017588981935869</v>
      </c>
      <c r="K578" s="194">
        <f t="shared" si="99"/>
        <v>0.000154686142770163</v>
      </c>
    </row>
    <row r="579" ht="25" spans="1:11">
      <c r="A579" s="196" t="s">
        <v>250</v>
      </c>
      <c r="B579" s="197" t="s">
        <v>206</v>
      </c>
      <c r="C579" s="198" t="s">
        <v>242</v>
      </c>
      <c r="D579" s="199">
        <f>'LHKS Mass Center'!$Q$22</f>
        <v>0.408248290463863</v>
      </c>
      <c r="E579" s="200">
        <v>1</v>
      </c>
      <c r="F579" s="197">
        <v>4</v>
      </c>
      <c r="G579" s="201">
        <f t="shared" si="96"/>
        <v>0.408248290463863</v>
      </c>
      <c r="H579" s="197">
        <v>1</v>
      </c>
      <c r="I579" s="201">
        <f t="shared" si="97"/>
        <v>0.408248290463863</v>
      </c>
      <c r="J579" s="197">
        <f t="shared" si="98"/>
        <v>0.166666666666667</v>
      </c>
      <c r="K579" s="201">
        <f t="shared" si="99"/>
        <v>0.00694444444444445</v>
      </c>
    </row>
    <row r="580" spans="1:11">
      <c r="A580" s="202" t="s">
        <v>251</v>
      </c>
      <c r="B580" s="202"/>
      <c r="C580" s="202"/>
      <c r="D580" s="202"/>
      <c r="E580" s="202"/>
      <c r="F580" s="202"/>
      <c r="G580" s="202"/>
      <c r="H580" s="202"/>
      <c r="I580" s="202"/>
      <c r="J580" s="169">
        <f>SUM(J573:J579)</f>
        <v>56.1149260566156</v>
      </c>
      <c r="K580" s="169">
        <f>SUM(K573:K579)</f>
        <v>104.938955915715</v>
      </c>
    </row>
    <row r="581" spans="1:11">
      <c r="A581" s="202" t="s">
        <v>252</v>
      </c>
      <c r="B581" s="202"/>
      <c r="C581" s="202"/>
      <c r="D581" s="202"/>
      <c r="E581" s="202"/>
      <c r="F581" s="202"/>
      <c r="G581" s="202"/>
      <c r="H581" s="202"/>
      <c r="I581" s="202"/>
      <c r="J581" s="220">
        <f>SQRT(J580)</f>
        <v>7.49098965802354</v>
      </c>
      <c r="K581" s="221"/>
    </row>
    <row r="582" spans="1:11">
      <c r="A582" s="202" t="s">
        <v>253</v>
      </c>
      <c r="B582" s="202"/>
      <c r="C582" s="202"/>
      <c r="D582" s="202"/>
      <c r="E582" s="202"/>
      <c r="F582" s="202"/>
      <c r="G582" s="202"/>
      <c r="H582" s="202"/>
      <c r="I582" s="202"/>
      <c r="J582" s="168">
        <f>(POWER(J581,4))/K580</f>
        <v>30.0068253858801</v>
      </c>
      <c r="K582" s="222"/>
    </row>
    <row r="583" ht="14.5" spans="1:11">
      <c r="A583" s="203" t="s">
        <v>254</v>
      </c>
      <c r="B583" s="202"/>
      <c r="C583" s="202"/>
      <c r="D583" s="202"/>
      <c r="E583" s="202"/>
      <c r="F583" s="202"/>
      <c r="G583" s="202"/>
      <c r="H583" s="202"/>
      <c r="I583" s="202"/>
      <c r="J583" s="168">
        <v>2</v>
      </c>
      <c r="K583" s="222"/>
    </row>
    <row r="584" ht="16" spans="1:11">
      <c r="A584" s="204" t="s">
        <v>255</v>
      </c>
      <c r="B584" s="204"/>
      <c r="C584" s="204"/>
      <c r="D584" s="204"/>
      <c r="E584" s="204"/>
      <c r="F584" s="204"/>
      <c r="G584" s="204"/>
      <c r="H584" s="204"/>
      <c r="I584" s="204"/>
      <c r="J584" s="223">
        <f>J581*J583</f>
        <v>14.9819793160471</v>
      </c>
      <c r="K584" s="224"/>
    </row>
    <row r="585" ht="16" spans="1:11">
      <c r="A585" s="202" t="s">
        <v>256</v>
      </c>
      <c r="B585" s="202"/>
      <c r="C585" s="202"/>
      <c r="D585" s="202"/>
      <c r="E585" s="202"/>
      <c r="F585" s="202"/>
      <c r="G585" s="202"/>
      <c r="H585" s="202"/>
      <c r="I585" s="202"/>
      <c r="J585" s="225">
        <f>(J584/'LHKS SEISMO'!$Y$21)</f>
        <v>0.0158152797141566</v>
      </c>
      <c r="K585" s="226"/>
    </row>
    <row r="587" spans="1:11">
      <c r="A587" s="155" t="s">
        <v>215</v>
      </c>
      <c r="B587" s="156"/>
      <c r="C587" s="156"/>
      <c r="D587" s="157" t="s">
        <v>216</v>
      </c>
      <c r="E587" s="157"/>
      <c r="F587" s="157"/>
      <c r="G587" s="157"/>
      <c r="H587" s="157"/>
      <c r="I587" s="157"/>
      <c r="J587" s="157"/>
      <c r="K587" s="213"/>
    </row>
    <row r="588" spans="1:11">
      <c r="A588" s="158" t="s">
        <v>218</v>
      </c>
      <c r="D588" s="159" t="s">
        <v>258</v>
      </c>
      <c r="E588" s="160"/>
      <c r="K588" s="215"/>
    </row>
    <row r="589" spans="1:11">
      <c r="A589" s="158" t="s">
        <v>220</v>
      </c>
      <c r="D589" s="159" t="s">
        <v>221</v>
      </c>
      <c r="E589" s="160"/>
      <c r="K589" s="215"/>
    </row>
    <row r="590" spans="1:11">
      <c r="A590" s="158" t="s">
        <v>222</v>
      </c>
      <c r="D590" s="159" t="s">
        <v>223</v>
      </c>
      <c r="E590" s="160"/>
      <c r="K590" s="215"/>
    </row>
    <row r="591" ht="13" spans="1:11">
      <c r="A591" s="158" t="s">
        <v>224</v>
      </c>
      <c r="D591" s="159" t="s">
        <v>225</v>
      </c>
      <c r="E591" s="160"/>
      <c r="F591" s="141"/>
      <c r="G591" s="141"/>
      <c r="H591" s="141"/>
      <c r="I591" s="141"/>
      <c r="J591" s="141"/>
      <c r="K591" s="218"/>
    </row>
    <row r="592" ht="13" spans="1:11">
      <c r="A592" s="205" t="s">
        <v>226</v>
      </c>
      <c r="B592" s="145" t="s">
        <v>227</v>
      </c>
      <c r="D592" s="162">
        <f>'LHKS SEISMO'!$B$26</f>
        <v>0.02</v>
      </c>
      <c r="E592" s="163" t="s">
        <v>228</v>
      </c>
      <c r="F592" s="141"/>
      <c r="G592" s="141"/>
      <c r="H592" s="141"/>
      <c r="I592" s="141"/>
      <c r="J592" s="141"/>
      <c r="K592" s="218"/>
    </row>
    <row r="593" ht="13" spans="1:11">
      <c r="A593" s="164"/>
      <c r="B593" s="165" t="s">
        <v>229</v>
      </c>
      <c r="C593" s="166"/>
      <c r="D593" s="165">
        <f>'LHKS SEISMO'!$C$26</f>
        <v>0.05</v>
      </c>
      <c r="E593" s="167" t="s">
        <v>206</v>
      </c>
      <c r="F593" s="166"/>
      <c r="G593" s="166"/>
      <c r="H593" s="166"/>
      <c r="I593" s="166"/>
      <c r="J593" s="166"/>
      <c r="K593" s="219"/>
    </row>
    <row r="595" ht="14.5" spans="1:11">
      <c r="A595" s="168" t="s">
        <v>230</v>
      </c>
      <c r="B595" s="169" t="s">
        <v>231</v>
      </c>
      <c r="C595" s="169" t="s">
        <v>232</v>
      </c>
      <c r="D595" s="170" t="s">
        <v>233</v>
      </c>
      <c r="E595" s="169" t="s">
        <v>234</v>
      </c>
      <c r="F595" s="169" t="s">
        <v>235</v>
      </c>
      <c r="G595" s="169" t="s">
        <v>236</v>
      </c>
      <c r="H595" s="169" t="s">
        <v>237</v>
      </c>
      <c r="I595" s="169" t="s">
        <v>238</v>
      </c>
      <c r="J595" s="169" t="s">
        <v>239</v>
      </c>
      <c r="K595" s="169" t="s">
        <v>240</v>
      </c>
    </row>
    <row r="596" ht="14.5" spans="1:11">
      <c r="A596" s="171" t="s">
        <v>241</v>
      </c>
      <c r="B596" s="172" t="s">
        <v>206</v>
      </c>
      <c r="C596" s="173" t="s">
        <v>242</v>
      </c>
      <c r="D596" s="174">
        <f>'LHKS SEISMO'!$P$26</f>
        <v>0.0104929635117341</v>
      </c>
      <c r="E596" s="175">
        <v>1</v>
      </c>
      <c r="F596" s="172">
        <v>4</v>
      </c>
      <c r="G596" s="176">
        <f t="shared" ref="G596:G602" si="100">D596/E596</f>
        <v>0.0104929635117341</v>
      </c>
      <c r="H596" s="177">
        <f>('LHKS SEISMO'!$D$16*2*PI()*D592)/(D593)</f>
        <v>245.672545510722</v>
      </c>
      <c r="I596" s="176">
        <f t="shared" ref="I596:I602" si="101">H596*G596</f>
        <v>2.57783305587885</v>
      </c>
      <c r="J596" s="172">
        <f t="shared" ref="J596:J602" si="102">POWER(I596,2)</f>
        <v>6.64522326398169</v>
      </c>
      <c r="K596" s="176">
        <f t="shared" ref="K596:K602" si="103">(POWER(I596,4))/F596</f>
        <v>11.0397480570409</v>
      </c>
    </row>
    <row r="597" spans="1:11">
      <c r="A597" s="171" t="s">
        <v>243</v>
      </c>
      <c r="B597" s="172" t="s">
        <v>206</v>
      </c>
      <c r="C597" s="172" t="s">
        <v>244</v>
      </c>
      <c r="D597" s="174">
        <f>(0.5%*'LHKS SEISMO'!$M$26)</f>
        <v>0.0229353058338165</v>
      </c>
      <c r="E597" s="175">
        <f>SQRT(3)</f>
        <v>1.73205080756888</v>
      </c>
      <c r="F597" s="172">
        <v>50</v>
      </c>
      <c r="G597" s="176">
        <f t="shared" si="100"/>
        <v>0.0132417049971004</v>
      </c>
      <c r="H597" s="177">
        <f>('LHKS SEISMO'!$D$16*2*PI()*D592)/(D593)</f>
        <v>245.672545510722</v>
      </c>
      <c r="I597" s="172">
        <f t="shared" si="101"/>
        <v>3.25312337353969</v>
      </c>
      <c r="J597" s="172">
        <f t="shared" si="102"/>
        <v>10.5828116834703</v>
      </c>
      <c r="K597" s="172">
        <f t="shared" si="103"/>
        <v>2.2399180625559</v>
      </c>
    </row>
    <row r="598" spans="1:11">
      <c r="A598" s="171" t="s">
        <v>245</v>
      </c>
      <c r="B598" s="172" t="s">
        <v>206</v>
      </c>
      <c r="C598" s="172" t="s">
        <v>244</v>
      </c>
      <c r="D598" s="174">
        <f>'LHKS SEISMO'!$S$13</f>
        <v>2.38418579101562e-6</v>
      </c>
      <c r="E598" s="175">
        <f>SQRT(3)</f>
        <v>1.73205080756888</v>
      </c>
      <c r="F598" s="172">
        <v>50</v>
      </c>
      <c r="G598" s="176">
        <f t="shared" si="100"/>
        <v>1.37651030824095e-6</v>
      </c>
      <c r="H598" s="177">
        <f>('LHKS SEISMO'!$D$16*2*PI()*D592)/(D593)</f>
        <v>245.672545510722</v>
      </c>
      <c r="I598" s="172">
        <f t="shared" si="101"/>
        <v>0.000338170791347303</v>
      </c>
      <c r="J598" s="172">
        <f t="shared" si="102"/>
        <v>1.14359484120461e-7</v>
      </c>
      <c r="K598" s="172">
        <f t="shared" si="103"/>
        <v>2.6156183216596e-16</v>
      </c>
    </row>
    <row r="599" spans="1:11">
      <c r="A599" s="178" t="s">
        <v>246</v>
      </c>
      <c r="B599" s="179" t="s">
        <v>247</v>
      </c>
      <c r="C599" s="179" t="s">
        <v>244</v>
      </c>
      <c r="D599" s="180">
        <f>(1/100)*'LHKS SEISMO'!$D$16</f>
        <v>0.9775</v>
      </c>
      <c r="E599" s="181">
        <f>SQRT(3)</f>
        <v>1.73205080756888</v>
      </c>
      <c r="F599" s="179">
        <v>50</v>
      </c>
      <c r="G599" s="182">
        <f t="shared" si="100"/>
        <v>0.564359888132859</v>
      </c>
      <c r="H599" s="183">
        <f>('LHKS SEISMO'!$M$26*2*PI()*D592)/D593</f>
        <v>11.5285421304565</v>
      </c>
      <c r="I599" s="182">
        <f t="shared" si="101"/>
        <v>6.50624674707938</v>
      </c>
      <c r="J599" s="179">
        <f t="shared" si="102"/>
        <v>42.3312467338811</v>
      </c>
      <c r="K599" s="179">
        <f t="shared" si="103"/>
        <v>35.8386890008943</v>
      </c>
    </row>
    <row r="600" spans="1:11">
      <c r="A600" s="184" t="s">
        <v>248</v>
      </c>
      <c r="B600" s="185" t="s">
        <v>228</v>
      </c>
      <c r="C600" s="185" t="s">
        <v>242</v>
      </c>
      <c r="D600" s="186">
        <v>7e-7</v>
      </c>
      <c r="E600" s="187">
        <v>2</v>
      </c>
      <c r="F600" s="185">
        <v>2</v>
      </c>
      <c r="G600" s="188">
        <f t="shared" si="100"/>
        <v>3.5e-7</v>
      </c>
      <c r="H600" s="189">
        <f>('LHKS SEISMO'!$M$26*'LHKS SEISMO'!$D$16*2*PI())/D593</f>
        <v>56345.7496626061</v>
      </c>
      <c r="I600" s="188">
        <f t="shared" si="101"/>
        <v>0.0197210123819122</v>
      </c>
      <c r="J600" s="185">
        <f t="shared" si="102"/>
        <v>0.000388918329367532</v>
      </c>
      <c r="K600" s="185">
        <f t="shared" si="103"/>
        <v>7.56287334590162e-8</v>
      </c>
    </row>
    <row r="601" spans="1:11">
      <c r="A601" s="190" t="s">
        <v>249</v>
      </c>
      <c r="B601" s="191" t="s">
        <v>206</v>
      </c>
      <c r="C601" s="191" t="s">
        <v>242</v>
      </c>
      <c r="D601" s="192">
        <v>1.4e-5</v>
      </c>
      <c r="E601" s="193">
        <v>2</v>
      </c>
      <c r="F601" s="191">
        <v>2</v>
      </c>
      <c r="G601" s="194">
        <f t="shared" si="100"/>
        <v>7e-6</v>
      </c>
      <c r="H601" s="195">
        <f>('LHKS SEISMO'!$M$26*'LHKS SEISMO'!$D$16*2*PI()*D592)/(D593^2)</f>
        <v>22538.2998650425</v>
      </c>
      <c r="I601" s="194">
        <f t="shared" si="101"/>
        <v>0.157768099055297</v>
      </c>
      <c r="J601" s="191">
        <f t="shared" si="102"/>
        <v>0.0248907730795221</v>
      </c>
      <c r="K601" s="194">
        <f t="shared" si="103"/>
        <v>0.00030977529224813</v>
      </c>
    </row>
    <row r="602" ht="25" spans="1:11">
      <c r="A602" s="196" t="s">
        <v>250</v>
      </c>
      <c r="B602" s="197" t="s">
        <v>206</v>
      </c>
      <c r="C602" s="198" t="s">
        <v>242</v>
      </c>
      <c r="D602" s="199">
        <f>'LHKS Mass Center'!$Q$22</f>
        <v>0.408248290463863</v>
      </c>
      <c r="E602" s="200">
        <v>1</v>
      </c>
      <c r="F602" s="197">
        <v>4</v>
      </c>
      <c r="G602" s="201">
        <f t="shared" si="100"/>
        <v>0.408248290463863</v>
      </c>
      <c r="H602" s="197">
        <v>1</v>
      </c>
      <c r="I602" s="201">
        <f t="shared" si="101"/>
        <v>0.408248290463863</v>
      </c>
      <c r="J602" s="197">
        <f t="shared" si="102"/>
        <v>0.166666666666667</v>
      </c>
      <c r="K602" s="201">
        <f t="shared" si="103"/>
        <v>0.00694444444444445</v>
      </c>
    </row>
    <row r="603" spans="1:11">
      <c r="A603" s="202" t="s">
        <v>251</v>
      </c>
      <c r="B603" s="202"/>
      <c r="C603" s="202"/>
      <c r="D603" s="202"/>
      <c r="E603" s="202"/>
      <c r="F603" s="202"/>
      <c r="G603" s="202"/>
      <c r="H603" s="202"/>
      <c r="I603" s="202"/>
      <c r="J603" s="169">
        <f>SUM(J596:J602)</f>
        <v>59.7512281537681</v>
      </c>
      <c r="K603" s="169">
        <f>SUM(K596:K602)</f>
        <v>49.1256094158565</v>
      </c>
    </row>
    <row r="604" spans="1:11">
      <c r="A604" s="202" t="s">
        <v>252</v>
      </c>
      <c r="B604" s="202"/>
      <c r="C604" s="202"/>
      <c r="D604" s="202"/>
      <c r="E604" s="202"/>
      <c r="F604" s="202"/>
      <c r="G604" s="202"/>
      <c r="H604" s="202"/>
      <c r="I604" s="202"/>
      <c r="J604" s="220">
        <f>SQRT(J603)</f>
        <v>7.72989185912507</v>
      </c>
      <c r="K604" s="221"/>
    </row>
    <row r="605" spans="1:11">
      <c r="A605" s="202" t="s">
        <v>253</v>
      </c>
      <c r="B605" s="202"/>
      <c r="C605" s="202"/>
      <c r="D605" s="202"/>
      <c r="E605" s="202"/>
      <c r="F605" s="202"/>
      <c r="G605" s="202"/>
      <c r="H605" s="202"/>
      <c r="I605" s="202"/>
      <c r="J605" s="168">
        <f>(POWER(J604,4))/K603</f>
        <v>72.675114025787</v>
      </c>
      <c r="K605" s="222"/>
    </row>
    <row r="606" ht="14.5" spans="1:11">
      <c r="A606" s="203" t="s">
        <v>254</v>
      </c>
      <c r="B606" s="202"/>
      <c r="C606" s="202"/>
      <c r="D606" s="202"/>
      <c r="E606" s="202"/>
      <c r="F606" s="202"/>
      <c r="G606" s="202"/>
      <c r="H606" s="202"/>
      <c r="I606" s="202"/>
      <c r="J606" s="168">
        <v>2</v>
      </c>
      <c r="K606" s="222"/>
    </row>
    <row r="607" ht="16" spans="1:11">
      <c r="A607" s="204" t="s">
        <v>255</v>
      </c>
      <c r="B607" s="204"/>
      <c r="C607" s="204"/>
      <c r="D607" s="204"/>
      <c r="E607" s="204"/>
      <c r="F607" s="204"/>
      <c r="G607" s="204"/>
      <c r="H607" s="204"/>
      <c r="I607" s="204"/>
      <c r="J607" s="223">
        <f>J604*J606</f>
        <v>15.4597837182501</v>
      </c>
      <c r="K607" s="224"/>
    </row>
    <row r="608" ht="16" spans="1:11">
      <c r="A608" s="202" t="s">
        <v>256</v>
      </c>
      <c r="B608" s="202"/>
      <c r="C608" s="202"/>
      <c r="D608" s="202"/>
      <c r="E608" s="202"/>
      <c r="F608" s="202"/>
      <c r="G608" s="202"/>
      <c r="H608" s="202"/>
      <c r="I608" s="202"/>
      <c r="J608" s="227">
        <f>(J607/'LHKS SEISMO'!$Y$26)</f>
        <v>0.0137186778158265</v>
      </c>
      <c r="K608" s="228"/>
    </row>
    <row r="610" spans="1:11">
      <c r="A610" s="155" t="s">
        <v>215</v>
      </c>
      <c r="B610" s="156"/>
      <c r="C610" s="156"/>
      <c r="D610" s="157" t="s">
        <v>216</v>
      </c>
      <c r="E610" s="157"/>
      <c r="F610" s="157"/>
      <c r="G610" s="157"/>
      <c r="H610" s="157"/>
      <c r="I610" s="157"/>
      <c r="J610" s="157"/>
      <c r="K610" s="213"/>
    </row>
    <row r="611" spans="1:11">
      <c r="A611" s="158" t="s">
        <v>218</v>
      </c>
      <c r="D611" s="159" t="s">
        <v>258</v>
      </c>
      <c r="E611" s="160"/>
      <c r="K611" s="215"/>
    </row>
    <row r="612" spans="1:11">
      <c r="A612" s="158" t="s">
        <v>220</v>
      </c>
      <c r="D612" s="159" t="s">
        <v>221</v>
      </c>
      <c r="E612" s="160"/>
      <c r="K612" s="215"/>
    </row>
    <row r="613" spans="1:11">
      <c r="A613" s="158" t="s">
        <v>222</v>
      </c>
      <c r="D613" s="159" t="s">
        <v>223</v>
      </c>
      <c r="E613" s="160"/>
      <c r="K613" s="215"/>
    </row>
    <row r="614" ht="13" spans="1:11">
      <c r="A614" s="158" t="s">
        <v>224</v>
      </c>
      <c r="D614" s="159" t="s">
        <v>225</v>
      </c>
      <c r="E614" s="160"/>
      <c r="F614" s="141"/>
      <c r="G614" s="141"/>
      <c r="H614" s="141"/>
      <c r="I614" s="141"/>
      <c r="J614" s="141"/>
      <c r="K614" s="218"/>
    </row>
    <row r="615" ht="13" spans="1:11">
      <c r="A615" s="205" t="s">
        <v>226</v>
      </c>
      <c r="B615" s="145" t="s">
        <v>227</v>
      </c>
      <c r="D615" s="162">
        <f>'LHKS SEISMO'!$B$31</f>
        <v>0.05</v>
      </c>
      <c r="E615" s="163" t="s">
        <v>228</v>
      </c>
      <c r="F615" s="141"/>
      <c r="G615" s="141"/>
      <c r="H615" s="141"/>
      <c r="I615" s="141"/>
      <c r="J615" s="141"/>
      <c r="K615" s="218"/>
    </row>
    <row r="616" ht="13" spans="1:11">
      <c r="A616" s="164"/>
      <c r="B616" s="165" t="s">
        <v>229</v>
      </c>
      <c r="C616" s="166"/>
      <c r="D616" s="165">
        <f>'LHKS SEISMO'!$C$31</f>
        <v>0.05</v>
      </c>
      <c r="E616" s="167" t="s">
        <v>206</v>
      </c>
      <c r="F616" s="166"/>
      <c r="G616" s="166"/>
      <c r="H616" s="166"/>
      <c r="I616" s="166"/>
      <c r="J616" s="166"/>
      <c r="K616" s="219"/>
    </row>
    <row r="618" ht="14.5" spans="1:11">
      <c r="A618" s="168" t="s">
        <v>230</v>
      </c>
      <c r="B618" s="169" t="s">
        <v>231</v>
      </c>
      <c r="C618" s="169" t="s">
        <v>232</v>
      </c>
      <c r="D618" s="170" t="s">
        <v>233</v>
      </c>
      <c r="E618" s="169" t="s">
        <v>234</v>
      </c>
      <c r="F618" s="169" t="s">
        <v>235</v>
      </c>
      <c r="G618" s="169" t="s">
        <v>236</v>
      </c>
      <c r="H618" s="169" t="s">
        <v>237</v>
      </c>
      <c r="I618" s="169" t="s">
        <v>238</v>
      </c>
      <c r="J618" s="169" t="s">
        <v>239</v>
      </c>
      <c r="K618" s="169" t="s">
        <v>240</v>
      </c>
    </row>
    <row r="619" ht="14.5" spans="1:11">
      <c r="A619" s="171" t="s">
        <v>241</v>
      </c>
      <c r="B619" s="172" t="s">
        <v>206</v>
      </c>
      <c r="C619" s="173" t="s">
        <v>242</v>
      </c>
      <c r="D619" s="174">
        <f>'LHKS SEISMO'!$P$31</f>
        <v>0.00617130815680099</v>
      </c>
      <c r="E619" s="175">
        <v>1</v>
      </c>
      <c r="F619" s="172">
        <v>4</v>
      </c>
      <c r="G619" s="176">
        <f t="shared" ref="G619:G625" si="104">D619/E619</f>
        <v>0.00617130815680099</v>
      </c>
      <c r="H619" s="177">
        <f>('LHKS SEISMO'!$D$16*2*PI()*D615)/(D616)</f>
        <v>614.181363776805</v>
      </c>
      <c r="I619" s="176">
        <f t="shared" ref="I619:I625" si="105">H619*G619</f>
        <v>3.79030246003095</v>
      </c>
      <c r="J619" s="172">
        <f t="shared" ref="J619:J625" si="106">POWER(I619,2)</f>
        <v>14.3663927385167</v>
      </c>
      <c r="K619" s="176">
        <f t="shared" ref="K619:K625" si="107">(POWER(I619,4))/F619</f>
        <v>51.5983100793261</v>
      </c>
    </row>
    <row r="620" spans="1:11">
      <c r="A620" s="171" t="s">
        <v>243</v>
      </c>
      <c r="B620" s="172" t="s">
        <v>206</v>
      </c>
      <c r="C620" s="172" t="s">
        <v>244</v>
      </c>
      <c r="D620" s="174">
        <f>(0.5%*'LHKS SEISMO'!$M$31)</f>
        <v>0.00932394742965698</v>
      </c>
      <c r="E620" s="175">
        <f>SQRT(3)</f>
        <v>1.73205080756888</v>
      </c>
      <c r="F620" s="172">
        <v>50</v>
      </c>
      <c r="G620" s="176">
        <f t="shared" si="104"/>
        <v>0.00538318355842238</v>
      </c>
      <c r="H620" s="177">
        <f>('LHKS SEISMO'!$D$16*2*PI()*D615)/(D616)</f>
        <v>614.181363776805</v>
      </c>
      <c r="I620" s="172">
        <f t="shared" si="105"/>
        <v>3.30625101937273</v>
      </c>
      <c r="J620" s="172">
        <f t="shared" si="106"/>
        <v>10.9312958031032</v>
      </c>
      <c r="K620" s="172">
        <f t="shared" si="107"/>
        <v>2.38986455869883</v>
      </c>
    </row>
    <row r="621" spans="1:11">
      <c r="A621" s="171" t="s">
        <v>245</v>
      </c>
      <c r="B621" s="172" t="s">
        <v>206</v>
      </c>
      <c r="C621" s="172" t="s">
        <v>244</v>
      </c>
      <c r="D621" s="174">
        <f>'LHKS SEISMO'!$S$13</f>
        <v>2.38418579101562e-6</v>
      </c>
      <c r="E621" s="175">
        <f>SQRT(3)</f>
        <v>1.73205080756888</v>
      </c>
      <c r="F621" s="172">
        <v>50</v>
      </c>
      <c r="G621" s="176">
        <f t="shared" si="104"/>
        <v>1.37651030824095e-6</v>
      </c>
      <c r="H621" s="177">
        <f>('LHKS SEISMO'!$D$16*2*PI()*D615)/(D616)</f>
        <v>614.181363776805</v>
      </c>
      <c r="I621" s="172">
        <f t="shared" si="105"/>
        <v>0.000845426978368258</v>
      </c>
      <c r="J621" s="172">
        <f t="shared" si="106"/>
        <v>7.14746775752882e-7</v>
      </c>
      <c r="K621" s="172">
        <f t="shared" si="107"/>
        <v>1.02172590689828e-14</v>
      </c>
    </row>
    <row r="622" spans="1:11">
      <c r="A622" s="178" t="s">
        <v>246</v>
      </c>
      <c r="B622" s="179" t="s">
        <v>247</v>
      </c>
      <c r="C622" s="179" t="s">
        <v>244</v>
      </c>
      <c r="D622" s="180">
        <f>(1/100)*'LHKS SEISMO'!$D$16</f>
        <v>0.9775</v>
      </c>
      <c r="E622" s="181">
        <f>SQRT(3)</f>
        <v>1.73205080756888</v>
      </c>
      <c r="F622" s="179">
        <v>50</v>
      </c>
      <c r="G622" s="182">
        <f t="shared" si="104"/>
        <v>0.564359888132859</v>
      </c>
      <c r="H622" s="183">
        <f>('LHKS SEISMO'!$M$31*2*PI()*D615)/D616</f>
        <v>11.7168178989871</v>
      </c>
      <c r="I622" s="182">
        <f t="shared" si="105"/>
        <v>6.61250203874546</v>
      </c>
      <c r="J622" s="179">
        <f t="shared" si="106"/>
        <v>43.7251832124128</v>
      </c>
      <c r="K622" s="179">
        <f t="shared" si="107"/>
        <v>38.2378329391813</v>
      </c>
    </row>
    <row r="623" spans="1:11">
      <c r="A623" s="184" t="s">
        <v>248</v>
      </c>
      <c r="B623" s="185" t="s">
        <v>228</v>
      </c>
      <c r="C623" s="185" t="s">
        <v>242</v>
      </c>
      <c r="D623" s="186">
        <v>2.2e-6</v>
      </c>
      <c r="E623" s="187">
        <v>2</v>
      </c>
      <c r="F623" s="185">
        <v>2</v>
      </c>
      <c r="G623" s="188">
        <f t="shared" si="104"/>
        <v>1.1e-6</v>
      </c>
      <c r="H623" s="189">
        <f>('LHKS SEISMO'!$M$31*'LHKS SEISMO'!$D$16*2*PI())/D616</f>
        <v>22906.3789925198</v>
      </c>
      <c r="I623" s="188">
        <f t="shared" si="105"/>
        <v>0.0251970168917718</v>
      </c>
      <c r="J623" s="185">
        <f t="shared" si="106"/>
        <v>0.000634889660244234</v>
      </c>
      <c r="K623" s="185">
        <f t="shared" si="107"/>
        <v>2.01542440342519e-7</v>
      </c>
    </row>
    <row r="624" spans="1:11">
      <c r="A624" s="190" t="s">
        <v>249</v>
      </c>
      <c r="B624" s="191" t="s">
        <v>206</v>
      </c>
      <c r="C624" s="191" t="s">
        <v>242</v>
      </c>
      <c r="D624" s="192">
        <v>1.4e-5</v>
      </c>
      <c r="E624" s="193">
        <v>2</v>
      </c>
      <c r="F624" s="191">
        <v>2</v>
      </c>
      <c r="G624" s="194">
        <f t="shared" si="104"/>
        <v>7e-6</v>
      </c>
      <c r="H624" s="195">
        <f>('LHKS SEISMO'!$M$31*'LHKS SEISMO'!$D$16*2*PI()*D615)/(D616^2)</f>
        <v>22906.3789925198</v>
      </c>
      <c r="I624" s="194">
        <f t="shared" si="105"/>
        <v>0.160344652947639</v>
      </c>
      <c r="J624" s="191">
        <f t="shared" si="106"/>
        <v>0.0257104077288987</v>
      </c>
      <c r="K624" s="194">
        <f t="shared" si="107"/>
        <v>0.000330512532793107</v>
      </c>
    </row>
    <row r="625" ht="25" spans="1:11">
      <c r="A625" s="196" t="s">
        <v>250</v>
      </c>
      <c r="B625" s="197" t="s">
        <v>206</v>
      </c>
      <c r="C625" s="198" t="s">
        <v>242</v>
      </c>
      <c r="D625" s="199">
        <f>'LHKS Mass Center'!$Q$22</f>
        <v>0.408248290463863</v>
      </c>
      <c r="E625" s="200">
        <v>1</v>
      </c>
      <c r="F625" s="197">
        <v>4</v>
      </c>
      <c r="G625" s="201">
        <f t="shared" si="104"/>
        <v>0.408248290463863</v>
      </c>
      <c r="H625" s="197">
        <v>1</v>
      </c>
      <c r="I625" s="201">
        <f t="shared" si="105"/>
        <v>0.408248290463863</v>
      </c>
      <c r="J625" s="197">
        <f t="shared" si="106"/>
        <v>0.166666666666667</v>
      </c>
      <c r="K625" s="201">
        <f t="shared" si="107"/>
        <v>0.00694444444444445</v>
      </c>
    </row>
    <row r="626" spans="1:11">
      <c r="A626" s="202" t="s">
        <v>251</v>
      </c>
      <c r="B626" s="202"/>
      <c r="C626" s="202"/>
      <c r="D626" s="202"/>
      <c r="E626" s="202"/>
      <c r="F626" s="202"/>
      <c r="G626" s="202"/>
      <c r="H626" s="202"/>
      <c r="I626" s="202"/>
      <c r="J626" s="169">
        <f>SUM(J619:J625)</f>
        <v>69.2158844328353</v>
      </c>
      <c r="K626" s="169">
        <f>SUM(K619:K625)</f>
        <v>92.233282735726</v>
      </c>
    </row>
    <row r="627" spans="1:11">
      <c r="A627" s="202" t="s">
        <v>252</v>
      </c>
      <c r="B627" s="202"/>
      <c r="C627" s="202"/>
      <c r="D627" s="202"/>
      <c r="E627" s="202"/>
      <c r="F627" s="202"/>
      <c r="G627" s="202"/>
      <c r="H627" s="202"/>
      <c r="I627" s="202"/>
      <c r="J627" s="220">
        <f>SQRT(J626)</f>
        <v>8.31960843025892</v>
      </c>
      <c r="K627" s="221"/>
    </row>
    <row r="628" spans="1:11">
      <c r="A628" s="202" t="s">
        <v>253</v>
      </c>
      <c r="B628" s="202"/>
      <c r="C628" s="202"/>
      <c r="D628" s="202"/>
      <c r="E628" s="202"/>
      <c r="F628" s="202"/>
      <c r="G628" s="202"/>
      <c r="H628" s="202"/>
      <c r="I628" s="202"/>
      <c r="J628" s="168">
        <f>(POWER(J627,4))/K626</f>
        <v>51.9426232669902</v>
      </c>
      <c r="K628" s="222"/>
    </row>
    <row r="629" ht="14.5" spans="1:11">
      <c r="A629" s="203" t="s">
        <v>254</v>
      </c>
      <c r="B629" s="202"/>
      <c r="C629" s="202"/>
      <c r="D629" s="202"/>
      <c r="E629" s="202"/>
      <c r="F629" s="202"/>
      <c r="G629" s="202"/>
      <c r="H629" s="202"/>
      <c r="I629" s="202"/>
      <c r="J629" s="168">
        <v>2</v>
      </c>
      <c r="K629" s="222"/>
    </row>
    <row r="630" ht="16" spans="1:11">
      <c r="A630" s="204" t="s">
        <v>255</v>
      </c>
      <c r="B630" s="204"/>
      <c r="C630" s="204"/>
      <c r="D630" s="204"/>
      <c r="E630" s="204"/>
      <c r="F630" s="204"/>
      <c r="G630" s="204"/>
      <c r="H630" s="204"/>
      <c r="I630" s="204"/>
      <c r="J630" s="223">
        <f>J627*J629</f>
        <v>16.6392168605178</v>
      </c>
      <c r="K630" s="224"/>
    </row>
    <row r="631" ht="16" spans="1:11">
      <c r="A631" s="202" t="s">
        <v>256</v>
      </c>
      <c r="B631" s="202"/>
      <c r="C631" s="202"/>
      <c r="D631" s="202"/>
      <c r="E631" s="202"/>
      <c r="F631" s="202"/>
      <c r="G631" s="202"/>
      <c r="H631" s="202"/>
      <c r="I631" s="202"/>
      <c r="J631" s="227">
        <f>(J630/'LHKS SEISMO'!$Y$31)</f>
        <v>0.0145280202217482</v>
      </c>
      <c r="K631" s="228"/>
    </row>
    <row r="633" spans="1:11">
      <c r="A633" s="155" t="s">
        <v>215</v>
      </c>
      <c r="B633" s="156"/>
      <c r="C633" s="156"/>
      <c r="D633" s="157" t="s">
        <v>216</v>
      </c>
      <c r="E633" s="157"/>
      <c r="F633" s="157"/>
      <c r="G633" s="157"/>
      <c r="H633" s="157"/>
      <c r="I633" s="157"/>
      <c r="J633" s="157"/>
      <c r="K633" s="213"/>
    </row>
    <row r="634" spans="1:11">
      <c r="A634" s="158" t="s">
        <v>218</v>
      </c>
      <c r="D634" s="159" t="s">
        <v>258</v>
      </c>
      <c r="E634" s="160"/>
      <c r="K634" s="215"/>
    </row>
    <row r="635" spans="1:11">
      <c r="A635" s="158" t="s">
        <v>220</v>
      </c>
      <c r="D635" s="159" t="s">
        <v>221</v>
      </c>
      <c r="E635" s="160"/>
      <c r="K635" s="215"/>
    </row>
    <row r="636" spans="1:11">
      <c r="A636" s="158" t="s">
        <v>222</v>
      </c>
      <c r="D636" s="159" t="s">
        <v>223</v>
      </c>
      <c r="E636" s="160"/>
      <c r="K636" s="215"/>
    </row>
    <row r="637" ht="13" spans="1:11">
      <c r="A637" s="158" t="s">
        <v>224</v>
      </c>
      <c r="D637" s="159" t="s">
        <v>225</v>
      </c>
      <c r="E637" s="160"/>
      <c r="F637" s="141"/>
      <c r="G637" s="141"/>
      <c r="H637" s="141"/>
      <c r="I637" s="141"/>
      <c r="J637" s="141"/>
      <c r="K637" s="218"/>
    </row>
    <row r="638" ht="13" spans="1:11">
      <c r="A638" s="205" t="s">
        <v>226</v>
      </c>
      <c r="B638" s="145" t="s">
        <v>227</v>
      </c>
      <c r="D638" s="162">
        <f>'LHKS SEISMO'!$B$36</f>
        <v>0.1</v>
      </c>
      <c r="E638" s="163" t="s">
        <v>228</v>
      </c>
      <c r="F638" s="141"/>
      <c r="G638" s="141"/>
      <c r="H638" s="141"/>
      <c r="I638" s="141"/>
      <c r="J638" s="141"/>
      <c r="K638" s="218"/>
    </row>
    <row r="639" ht="13" spans="1:11">
      <c r="A639" s="164"/>
      <c r="B639" s="165" t="s">
        <v>229</v>
      </c>
      <c r="C639" s="166"/>
      <c r="D639" s="165">
        <f>'LHKS SEISMO'!$C$36</f>
        <v>0.1</v>
      </c>
      <c r="E639" s="167" t="s">
        <v>206</v>
      </c>
      <c r="F639" s="166"/>
      <c r="G639" s="166"/>
      <c r="H639" s="166"/>
      <c r="I639" s="166"/>
      <c r="J639" s="166"/>
      <c r="K639" s="219"/>
    </row>
    <row r="641" ht="14.5" spans="1:11">
      <c r="A641" s="168" t="s">
        <v>230</v>
      </c>
      <c r="B641" s="169" t="s">
        <v>231</v>
      </c>
      <c r="C641" s="169" t="s">
        <v>232</v>
      </c>
      <c r="D641" s="170" t="s">
        <v>233</v>
      </c>
      <c r="E641" s="169" t="s">
        <v>234</v>
      </c>
      <c r="F641" s="169" t="s">
        <v>235</v>
      </c>
      <c r="G641" s="169" t="s">
        <v>236</v>
      </c>
      <c r="H641" s="169" t="s">
        <v>237</v>
      </c>
      <c r="I641" s="169" t="s">
        <v>238</v>
      </c>
      <c r="J641" s="169" t="s">
        <v>239</v>
      </c>
      <c r="K641" s="169" t="s">
        <v>240</v>
      </c>
    </row>
    <row r="642" ht="14.5" spans="1:11">
      <c r="A642" s="171" t="s">
        <v>241</v>
      </c>
      <c r="B642" s="172" t="s">
        <v>206</v>
      </c>
      <c r="C642" s="173" t="s">
        <v>242</v>
      </c>
      <c r="D642" s="174">
        <f>'LHKS SEISMO'!$P$36</f>
        <v>0.0043990360895765</v>
      </c>
      <c r="E642" s="175">
        <v>1</v>
      </c>
      <c r="F642" s="172">
        <v>4</v>
      </c>
      <c r="G642" s="176">
        <f t="shared" ref="G642:G648" si="108">D642/E642</f>
        <v>0.0043990360895765</v>
      </c>
      <c r="H642" s="177">
        <f>('LHKS SEISMO'!$D$16*2*PI()*D638)/(D639)</f>
        <v>614.181363776805</v>
      </c>
      <c r="I642" s="176">
        <f t="shared" ref="I642:I648" si="109">H642*G642</f>
        <v>2.70180598479947</v>
      </c>
      <c r="J642" s="172">
        <f t="shared" ref="J642:J648" si="110">POWER(I642,2)</f>
        <v>7.29975557949825</v>
      </c>
      <c r="K642" s="176">
        <f t="shared" ref="K642:K648" si="111">(POWER(I642,4))/F642</f>
        <v>13.321607880104</v>
      </c>
    </row>
    <row r="643" spans="1:11">
      <c r="A643" s="171" t="s">
        <v>243</v>
      </c>
      <c r="B643" s="172" t="s">
        <v>206</v>
      </c>
      <c r="C643" s="172" t="s">
        <v>244</v>
      </c>
      <c r="D643" s="174">
        <f>(0.5%*'LHKS SEISMO'!$M$36)</f>
        <v>0.00937845945358276</v>
      </c>
      <c r="E643" s="175">
        <f>SQRT(3)</f>
        <v>1.73205080756888</v>
      </c>
      <c r="F643" s="172">
        <v>50</v>
      </c>
      <c r="G643" s="176">
        <f t="shared" si="108"/>
        <v>0.00541465609011</v>
      </c>
      <c r="H643" s="177">
        <f>('LHKS SEISMO'!$D$16*2*PI()*D638)/(D639)</f>
        <v>614.181363776805</v>
      </c>
      <c r="I643" s="176">
        <f t="shared" si="109"/>
        <v>3.32558086180614</v>
      </c>
      <c r="J643" s="172">
        <f t="shared" si="110"/>
        <v>11.0594880684113</v>
      </c>
      <c r="K643" s="172">
        <f t="shared" si="111"/>
        <v>2.44624552670662</v>
      </c>
    </row>
    <row r="644" spans="1:11">
      <c r="A644" s="171" t="s">
        <v>245</v>
      </c>
      <c r="B644" s="172" t="s">
        <v>206</v>
      </c>
      <c r="C644" s="172" t="s">
        <v>244</v>
      </c>
      <c r="D644" s="174">
        <f>'LHKS SEISMO'!$S$13</f>
        <v>2.38418579101562e-6</v>
      </c>
      <c r="E644" s="175">
        <f>SQRT(3)</f>
        <v>1.73205080756888</v>
      </c>
      <c r="F644" s="172">
        <v>50</v>
      </c>
      <c r="G644" s="176">
        <f t="shared" si="108"/>
        <v>1.37651030824095e-6</v>
      </c>
      <c r="H644" s="177">
        <f>('LHKS SEISMO'!$D$16*2*PI()*D638)/(D639)</f>
        <v>614.181363776805</v>
      </c>
      <c r="I644" s="176">
        <f t="shared" si="109"/>
        <v>0.000845426978368258</v>
      </c>
      <c r="J644" s="172">
        <f t="shared" si="110"/>
        <v>7.14746775752882e-7</v>
      </c>
      <c r="K644" s="172">
        <f t="shared" si="111"/>
        <v>1.02172590689828e-14</v>
      </c>
    </row>
    <row r="645" spans="1:11">
      <c r="A645" s="178" t="s">
        <v>246</v>
      </c>
      <c r="B645" s="179" t="s">
        <v>247</v>
      </c>
      <c r="C645" s="179" t="s">
        <v>244</v>
      </c>
      <c r="D645" s="180">
        <f>(1/100)*'LHKS SEISMO'!$D$16</f>
        <v>0.9775</v>
      </c>
      <c r="E645" s="181">
        <f>SQRT(3)</f>
        <v>1.73205080756888</v>
      </c>
      <c r="F645" s="179">
        <v>50</v>
      </c>
      <c r="G645" s="182">
        <f t="shared" si="108"/>
        <v>0.564359888132859</v>
      </c>
      <c r="H645" s="183">
        <f>('LHKS SEISMO'!$M$36*2*PI()*D638)/D639</f>
        <v>11.7853197285461</v>
      </c>
      <c r="I645" s="182">
        <f t="shared" si="109"/>
        <v>6.65116172361228</v>
      </c>
      <c r="J645" s="179">
        <f t="shared" si="110"/>
        <v>44.2379522736451</v>
      </c>
      <c r="K645" s="179">
        <f t="shared" si="111"/>
        <v>39.139928427306</v>
      </c>
    </row>
    <row r="646" spans="1:11">
      <c r="A646" s="184" t="s">
        <v>248</v>
      </c>
      <c r="B646" s="185" t="s">
        <v>228</v>
      </c>
      <c r="C646" s="185" t="s">
        <v>242</v>
      </c>
      <c r="D646" s="186">
        <v>5e-6</v>
      </c>
      <c r="E646" s="187">
        <v>2</v>
      </c>
      <c r="F646" s="185">
        <v>2</v>
      </c>
      <c r="G646" s="188">
        <f t="shared" si="108"/>
        <v>2.5e-6</v>
      </c>
      <c r="H646" s="189">
        <f>('LHKS SEISMO'!$M$36*'LHKS SEISMO'!$D$16*2*PI())/D639</f>
        <v>11520.1500346539</v>
      </c>
      <c r="I646" s="188">
        <f t="shared" si="109"/>
        <v>0.0288003750866346</v>
      </c>
      <c r="J646" s="185">
        <f t="shared" si="110"/>
        <v>0.000829461605130845</v>
      </c>
      <c r="K646" s="185">
        <f t="shared" si="111"/>
        <v>3.44003277193119e-7</v>
      </c>
    </row>
    <row r="647" spans="1:11">
      <c r="A647" s="190" t="s">
        <v>249</v>
      </c>
      <c r="B647" s="191" t="s">
        <v>206</v>
      </c>
      <c r="C647" s="191" t="s">
        <v>242</v>
      </c>
      <c r="D647" s="192">
        <v>1.8e-5</v>
      </c>
      <c r="E647" s="193">
        <v>2</v>
      </c>
      <c r="F647" s="191">
        <v>2</v>
      </c>
      <c r="G647" s="194">
        <f t="shared" si="108"/>
        <v>9e-6</v>
      </c>
      <c r="H647" s="195">
        <f>('LHKS SEISMO'!$M$36*'LHKS SEISMO'!$D$16*2*PI()*D638)/(D639^2)</f>
        <v>11520.1500346539</v>
      </c>
      <c r="I647" s="194">
        <f t="shared" si="109"/>
        <v>0.103681350311885</v>
      </c>
      <c r="J647" s="191">
        <f t="shared" si="110"/>
        <v>0.0107498224024957</v>
      </c>
      <c r="K647" s="194">
        <f t="shared" si="111"/>
        <v>5.77793408425997e-5</v>
      </c>
    </row>
    <row r="648" ht="25" spans="1:11">
      <c r="A648" s="196" t="s">
        <v>250</v>
      </c>
      <c r="B648" s="197" t="s">
        <v>206</v>
      </c>
      <c r="C648" s="198" t="s">
        <v>242</v>
      </c>
      <c r="D648" s="199">
        <f>'LHKS Mass Center'!$Q$22</f>
        <v>0.408248290463863</v>
      </c>
      <c r="E648" s="200">
        <v>1</v>
      </c>
      <c r="F648" s="197">
        <v>4</v>
      </c>
      <c r="G648" s="201">
        <f t="shared" si="108"/>
        <v>0.408248290463863</v>
      </c>
      <c r="H648" s="197">
        <v>1</v>
      </c>
      <c r="I648" s="201">
        <f t="shared" si="109"/>
        <v>0.408248290463863</v>
      </c>
      <c r="J648" s="197">
        <f t="shared" si="110"/>
        <v>0.166666666666667</v>
      </c>
      <c r="K648" s="201">
        <f t="shared" si="111"/>
        <v>0.00694444444444445</v>
      </c>
    </row>
    <row r="649" spans="1:11">
      <c r="A649" s="202" t="s">
        <v>251</v>
      </c>
      <c r="B649" s="202"/>
      <c r="C649" s="202"/>
      <c r="D649" s="202"/>
      <c r="E649" s="202"/>
      <c r="F649" s="202"/>
      <c r="G649" s="202"/>
      <c r="H649" s="202"/>
      <c r="I649" s="202"/>
      <c r="J649" s="169">
        <f>SUM(J642:J648)</f>
        <v>62.7754425869757</v>
      </c>
      <c r="K649" s="169">
        <f>SUM(K642:K648)</f>
        <v>54.9147844019052</v>
      </c>
    </row>
    <row r="650" spans="1:11">
      <c r="A650" s="202" t="s">
        <v>252</v>
      </c>
      <c r="B650" s="202"/>
      <c r="C650" s="202"/>
      <c r="D650" s="202"/>
      <c r="E650" s="202"/>
      <c r="F650" s="202"/>
      <c r="G650" s="202"/>
      <c r="H650" s="202"/>
      <c r="I650" s="202"/>
      <c r="J650" s="220">
        <f>SQRT(J649)</f>
        <v>7.92309551797627</v>
      </c>
      <c r="K650" s="221"/>
    </row>
    <row r="651" spans="1:11">
      <c r="A651" s="202" t="s">
        <v>253</v>
      </c>
      <c r="B651" s="202"/>
      <c r="C651" s="202"/>
      <c r="D651" s="202"/>
      <c r="E651" s="202"/>
      <c r="F651" s="202"/>
      <c r="G651" s="202"/>
      <c r="H651" s="202"/>
      <c r="I651" s="202"/>
      <c r="J651" s="168">
        <f>(POWER(J650,4))/K649</f>
        <v>71.7612977071792</v>
      </c>
      <c r="K651" s="222"/>
    </row>
    <row r="652" ht="14.5" spans="1:11">
      <c r="A652" s="203" t="s">
        <v>254</v>
      </c>
      <c r="B652" s="202"/>
      <c r="C652" s="202"/>
      <c r="D652" s="202"/>
      <c r="E652" s="202"/>
      <c r="F652" s="202"/>
      <c r="G652" s="202"/>
      <c r="H652" s="202"/>
      <c r="I652" s="202"/>
      <c r="J652" s="168">
        <v>2</v>
      </c>
      <c r="K652" s="222"/>
    </row>
    <row r="653" ht="16" spans="1:11">
      <c r="A653" s="204" t="s">
        <v>255</v>
      </c>
      <c r="B653" s="204"/>
      <c r="C653" s="204"/>
      <c r="D653" s="204"/>
      <c r="E653" s="204"/>
      <c r="F653" s="204"/>
      <c r="G653" s="204"/>
      <c r="H653" s="204"/>
      <c r="I653" s="204"/>
      <c r="J653" s="223">
        <f>J650*J652</f>
        <v>15.8461910359525</v>
      </c>
      <c r="K653" s="224"/>
    </row>
    <row r="654" ht="16" spans="1:11">
      <c r="A654" s="202" t="s">
        <v>256</v>
      </c>
      <c r="B654" s="202"/>
      <c r="C654" s="202"/>
      <c r="D654" s="202"/>
      <c r="E654" s="202"/>
      <c r="F654" s="202"/>
      <c r="G654" s="202"/>
      <c r="H654" s="202"/>
      <c r="I654" s="202"/>
      <c r="J654" s="227">
        <f>(J653/'LHKS SEISMO'!$Y$36)</f>
        <v>0.0137551950176738</v>
      </c>
      <c r="K654" s="228"/>
    </row>
    <row r="656" spans="1:11">
      <c r="A656" s="155" t="s">
        <v>215</v>
      </c>
      <c r="B656" s="156"/>
      <c r="C656" s="156"/>
      <c r="D656" s="157" t="s">
        <v>216</v>
      </c>
      <c r="E656" s="157"/>
      <c r="F656" s="157"/>
      <c r="G656" s="157"/>
      <c r="H656" s="157"/>
      <c r="I656" s="157"/>
      <c r="J656" s="157"/>
      <c r="K656" s="213"/>
    </row>
    <row r="657" spans="1:11">
      <c r="A657" s="158" t="s">
        <v>218</v>
      </c>
      <c r="D657" s="159" t="s">
        <v>258</v>
      </c>
      <c r="E657" s="160"/>
      <c r="K657" s="215"/>
    </row>
    <row r="658" spans="1:11">
      <c r="A658" s="158" t="s">
        <v>220</v>
      </c>
      <c r="D658" s="159" t="s">
        <v>221</v>
      </c>
      <c r="E658" s="160"/>
      <c r="K658" s="215"/>
    </row>
    <row r="659" spans="1:11">
      <c r="A659" s="158" t="s">
        <v>222</v>
      </c>
      <c r="D659" s="159" t="s">
        <v>223</v>
      </c>
      <c r="E659" s="160"/>
      <c r="K659" s="215"/>
    </row>
    <row r="660" ht="13" spans="1:11">
      <c r="A660" s="158" t="s">
        <v>224</v>
      </c>
      <c r="D660" s="159" t="s">
        <v>225</v>
      </c>
      <c r="E660" s="160"/>
      <c r="F660" s="141"/>
      <c r="G660" s="141"/>
      <c r="H660" s="141"/>
      <c r="I660" s="141"/>
      <c r="J660" s="141"/>
      <c r="K660" s="218"/>
    </row>
    <row r="661" ht="13" spans="1:11">
      <c r="A661" s="205" t="s">
        <v>226</v>
      </c>
      <c r="B661" s="145" t="s">
        <v>227</v>
      </c>
      <c r="D661" s="162">
        <f>'LHKS SEISMO'!$B$41</f>
        <v>0.2</v>
      </c>
      <c r="E661" s="163" t="s">
        <v>228</v>
      </c>
      <c r="F661" s="141"/>
      <c r="G661" s="141"/>
      <c r="H661" s="141"/>
      <c r="I661" s="141"/>
      <c r="J661" s="141"/>
      <c r="K661" s="218"/>
    </row>
    <row r="662" ht="13" spans="1:11">
      <c r="A662" s="164"/>
      <c r="B662" s="165" t="s">
        <v>229</v>
      </c>
      <c r="C662" s="166"/>
      <c r="D662" s="165">
        <f>'LHKS SEISMO'!$C$41</f>
        <v>0.1</v>
      </c>
      <c r="E662" s="167" t="s">
        <v>206</v>
      </c>
      <c r="F662" s="166"/>
      <c r="G662" s="166"/>
      <c r="H662" s="166"/>
      <c r="I662" s="166"/>
      <c r="J662" s="166"/>
      <c r="K662" s="219"/>
    </row>
    <row r="664" ht="14.5" spans="1:11">
      <c r="A664" s="168" t="s">
        <v>230</v>
      </c>
      <c r="B664" s="169" t="s">
        <v>231</v>
      </c>
      <c r="C664" s="169" t="s">
        <v>232</v>
      </c>
      <c r="D664" s="170" t="s">
        <v>233</v>
      </c>
      <c r="E664" s="169" t="s">
        <v>234</v>
      </c>
      <c r="F664" s="169" t="s">
        <v>235</v>
      </c>
      <c r="G664" s="169" t="s">
        <v>236</v>
      </c>
      <c r="H664" s="169" t="s">
        <v>237</v>
      </c>
      <c r="I664" s="169" t="s">
        <v>238</v>
      </c>
      <c r="J664" s="169" t="s">
        <v>239</v>
      </c>
      <c r="K664" s="169" t="s">
        <v>240</v>
      </c>
    </row>
    <row r="665" ht="14.5" spans="1:11">
      <c r="A665" s="171" t="s">
        <v>241</v>
      </c>
      <c r="B665" s="172" t="s">
        <v>206</v>
      </c>
      <c r="C665" s="173" t="s">
        <v>242</v>
      </c>
      <c r="D665" s="174">
        <f>'LHKS SEISMO'!$P$41</f>
        <v>0.000269844123757599</v>
      </c>
      <c r="E665" s="175">
        <v>1</v>
      </c>
      <c r="F665" s="172">
        <v>4</v>
      </c>
      <c r="G665" s="176">
        <f t="shared" ref="G665:G671" si="112">D665/E665</f>
        <v>0.000269844123757599</v>
      </c>
      <c r="H665" s="177">
        <f>('LHKS SEISMO'!$D$16*2*PI()*D661)/(D662)</f>
        <v>1228.36272755361</v>
      </c>
      <c r="I665" s="176">
        <f t="shared" ref="I665:I671" si="113">H665*G665</f>
        <v>0.331466463873198</v>
      </c>
      <c r="J665" s="172">
        <f t="shared" ref="J665:J671" si="114">POWER(I665,2)</f>
        <v>0.109870016672602</v>
      </c>
      <c r="K665" s="176">
        <f t="shared" ref="K665:K671" si="115">(POWER(I665,4))/F665</f>
        <v>0.00301785514090947</v>
      </c>
    </row>
    <row r="666" spans="1:11">
      <c r="A666" s="171" t="s">
        <v>243</v>
      </c>
      <c r="B666" s="172" t="s">
        <v>206</v>
      </c>
      <c r="C666" s="172" t="s">
        <v>244</v>
      </c>
      <c r="D666" s="174">
        <f>(0.5%*'LHKS SEISMO'!$M$41)</f>
        <v>0.00467977523803711</v>
      </c>
      <c r="E666" s="175">
        <f>SQRT(3)</f>
        <v>1.73205080756888</v>
      </c>
      <c r="F666" s="172">
        <v>50</v>
      </c>
      <c r="G666" s="176">
        <f t="shared" si="112"/>
        <v>0.00270186949342767</v>
      </c>
      <c r="H666" s="177">
        <f>('LHKS SEISMO'!$D$16*2*PI()*D661)/(D662)</f>
        <v>1228.36272755361</v>
      </c>
      <c r="I666" s="176">
        <f t="shared" si="113"/>
        <v>3.3188757804407</v>
      </c>
      <c r="J666" s="172">
        <f t="shared" si="114"/>
        <v>11.0149364459959</v>
      </c>
      <c r="K666" s="172">
        <f t="shared" si="115"/>
        <v>2.42657649818657</v>
      </c>
    </row>
    <row r="667" spans="1:11">
      <c r="A667" s="171" t="s">
        <v>245</v>
      </c>
      <c r="B667" s="172" t="s">
        <v>206</v>
      </c>
      <c r="C667" s="172" t="s">
        <v>244</v>
      </c>
      <c r="D667" s="174">
        <f>'LHKS SEISMO'!$S$13</f>
        <v>2.38418579101562e-6</v>
      </c>
      <c r="E667" s="175">
        <f>SQRT(3)</f>
        <v>1.73205080756888</v>
      </c>
      <c r="F667" s="172">
        <v>50</v>
      </c>
      <c r="G667" s="176">
        <f t="shared" si="112"/>
        <v>1.37651030824095e-6</v>
      </c>
      <c r="H667" s="177">
        <f>('LHKS SEISMO'!$D$16*2*PI()*D661)/(D662)</f>
        <v>1228.36272755361</v>
      </c>
      <c r="I667" s="176">
        <f t="shared" si="113"/>
        <v>0.00169085395673652</v>
      </c>
      <c r="J667" s="172">
        <f t="shared" si="114"/>
        <v>2.85898710301153e-6</v>
      </c>
      <c r="K667" s="172">
        <f t="shared" si="115"/>
        <v>1.63476145103725e-13</v>
      </c>
    </row>
    <row r="668" spans="1:11">
      <c r="A668" s="178" t="s">
        <v>246</v>
      </c>
      <c r="B668" s="179" t="s">
        <v>247</v>
      </c>
      <c r="C668" s="179" t="s">
        <v>244</v>
      </c>
      <c r="D668" s="180">
        <f>(1/100)*'LHKS SEISMO'!$D$16</f>
        <v>0.9775</v>
      </c>
      <c r="E668" s="181">
        <f>SQRT(3)</f>
        <v>1.73205080756888</v>
      </c>
      <c r="F668" s="179">
        <v>50</v>
      </c>
      <c r="G668" s="182">
        <f t="shared" si="112"/>
        <v>0.564359888132859</v>
      </c>
      <c r="H668" s="183">
        <f>('LHKS SEISMO'!$M$41*2*PI()*D661)/D662</f>
        <v>11.761558006615</v>
      </c>
      <c r="I668" s="182">
        <f t="shared" si="113"/>
        <v>6.6377515608814</v>
      </c>
      <c r="J668" s="179">
        <f t="shared" si="114"/>
        <v>44.0597457839835</v>
      </c>
      <c r="K668" s="179">
        <f t="shared" si="115"/>
        <v>38.825223970985</v>
      </c>
    </row>
    <row r="669" spans="1:11">
      <c r="A669" s="184" t="s">
        <v>248</v>
      </c>
      <c r="B669" s="185" t="s">
        <v>228</v>
      </c>
      <c r="C669" s="185" t="s">
        <v>242</v>
      </c>
      <c r="D669" s="186">
        <v>1.4e-5</v>
      </c>
      <c r="E669" s="187">
        <v>2</v>
      </c>
      <c r="F669" s="185">
        <v>2</v>
      </c>
      <c r="G669" s="188">
        <f t="shared" si="112"/>
        <v>7e-6</v>
      </c>
      <c r="H669" s="189">
        <f>('LHKS SEISMO'!$M$41*'LHKS SEISMO'!$D$16*2*PI())/D662</f>
        <v>5748.4614757331</v>
      </c>
      <c r="I669" s="188">
        <f t="shared" si="113"/>
        <v>0.0402392303301317</v>
      </c>
      <c r="J669" s="185">
        <f t="shared" si="114"/>
        <v>0.00161919565756139</v>
      </c>
      <c r="K669" s="185">
        <f t="shared" si="115"/>
        <v>1.31089728873284e-6</v>
      </c>
    </row>
    <row r="670" spans="1:11">
      <c r="A670" s="190" t="s">
        <v>249</v>
      </c>
      <c r="B670" s="191" t="s">
        <v>206</v>
      </c>
      <c r="C670" s="191" t="s">
        <v>242</v>
      </c>
      <c r="D670" s="192">
        <v>1.8e-5</v>
      </c>
      <c r="E670" s="193">
        <v>2</v>
      </c>
      <c r="F670" s="191">
        <v>2</v>
      </c>
      <c r="G670" s="194">
        <f t="shared" si="112"/>
        <v>9e-6</v>
      </c>
      <c r="H670" s="195">
        <f>('LHKS SEISMO'!$M$41*'LHKS SEISMO'!$D$16*2*PI()*D661)/(D662^2)</f>
        <v>11496.9229514662</v>
      </c>
      <c r="I670" s="194">
        <f t="shared" si="113"/>
        <v>0.103472306563196</v>
      </c>
      <c r="J670" s="191">
        <f t="shared" si="114"/>
        <v>0.010706518225508</v>
      </c>
      <c r="K670" s="194">
        <f t="shared" si="115"/>
        <v>5.73147662565673e-5</v>
      </c>
    </row>
    <row r="671" ht="25" spans="1:11">
      <c r="A671" s="196" t="s">
        <v>250</v>
      </c>
      <c r="B671" s="197" t="s">
        <v>206</v>
      </c>
      <c r="C671" s="198" t="s">
        <v>242</v>
      </c>
      <c r="D671" s="199">
        <f>'LHKS Mass Center'!$Q$22</f>
        <v>0.408248290463863</v>
      </c>
      <c r="E671" s="200">
        <v>1</v>
      </c>
      <c r="F671" s="197">
        <v>4</v>
      </c>
      <c r="G671" s="201">
        <f t="shared" si="112"/>
        <v>0.408248290463863</v>
      </c>
      <c r="H671" s="197">
        <v>1</v>
      </c>
      <c r="I671" s="201">
        <f t="shared" si="113"/>
        <v>0.408248290463863</v>
      </c>
      <c r="J671" s="197">
        <f t="shared" si="114"/>
        <v>0.166666666666667</v>
      </c>
      <c r="K671" s="201">
        <f t="shared" si="115"/>
        <v>0.00694444444444445</v>
      </c>
    </row>
    <row r="672" spans="1:11">
      <c r="A672" s="202" t="s">
        <v>251</v>
      </c>
      <c r="B672" s="202"/>
      <c r="C672" s="202"/>
      <c r="D672" s="202"/>
      <c r="E672" s="202"/>
      <c r="F672" s="202"/>
      <c r="G672" s="202"/>
      <c r="H672" s="202"/>
      <c r="I672" s="202"/>
      <c r="J672" s="169">
        <f>SUM(J665:J671)</f>
        <v>55.3635474861888</v>
      </c>
      <c r="K672" s="169">
        <f>SUM(K665:K671)</f>
        <v>41.2618213944207</v>
      </c>
    </row>
    <row r="673" spans="1:11">
      <c r="A673" s="202" t="s">
        <v>252</v>
      </c>
      <c r="B673" s="202"/>
      <c r="C673" s="202"/>
      <c r="D673" s="202"/>
      <c r="E673" s="202"/>
      <c r="F673" s="202"/>
      <c r="G673" s="202"/>
      <c r="H673" s="202"/>
      <c r="I673" s="202"/>
      <c r="J673" s="220">
        <f>SQRT(J672)</f>
        <v>7.44066848382515</v>
      </c>
      <c r="K673" s="221"/>
    </row>
    <row r="674" spans="1:11">
      <c r="A674" s="202" t="s">
        <v>253</v>
      </c>
      <c r="B674" s="202"/>
      <c r="C674" s="202"/>
      <c r="D674" s="202"/>
      <c r="E674" s="202"/>
      <c r="F674" s="202"/>
      <c r="G674" s="202"/>
      <c r="H674" s="202"/>
      <c r="I674" s="202"/>
      <c r="J674" s="168">
        <f>(POWER(J673,4))/K672</f>
        <v>74.2847088827238</v>
      </c>
      <c r="K674" s="222"/>
    </row>
    <row r="675" ht="14.5" spans="1:11">
      <c r="A675" s="203" t="s">
        <v>254</v>
      </c>
      <c r="B675" s="202"/>
      <c r="C675" s="202"/>
      <c r="D675" s="202"/>
      <c r="E675" s="202"/>
      <c r="F675" s="202"/>
      <c r="G675" s="202"/>
      <c r="H675" s="202"/>
      <c r="I675" s="202"/>
      <c r="J675" s="168">
        <v>2</v>
      </c>
      <c r="K675" s="222"/>
    </row>
    <row r="676" ht="16" spans="1:11">
      <c r="A676" s="204" t="s">
        <v>255</v>
      </c>
      <c r="B676" s="204"/>
      <c r="C676" s="204"/>
      <c r="D676" s="204"/>
      <c r="E676" s="204"/>
      <c r="F676" s="204"/>
      <c r="G676" s="204"/>
      <c r="H676" s="204"/>
      <c r="I676" s="204"/>
      <c r="J676" s="223">
        <f>J673*J675</f>
        <v>14.8813369676503</v>
      </c>
      <c r="K676" s="224"/>
    </row>
    <row r="677" ht="16" spans="1:11">
      <c r="A677" s="202" t="s">
        <v>256</v>
      </c>
      <c r="B677" s="202"/>
      <c r="C677" s="202"/>
      <c r="D677" s="202"/>
      <c r="E677" s="202"/>
      <c r="F677" s="202"/>
      <c r="G677" s="202"/>
      <c r="H677" s="202"/>
      <c r="I677" s="202"/>
      <c r="J677" s="227">
        <f>(J676/'LHKS SEISMO'!$Y$41)</f>
        <v>0.0129437563689617</v>
      </c>
      <c r="K677" s="228"/>
    </row>
    <row r="679" spans="1:11">
      <c r="A679" s="155" t="s">
        <v>215</v>
      </c>
      <c r="B679" s="156"/>
      <c r="C679" s="156"/>
      <c r="D679" s="157" t="s">
        <v>216</v>
      </c>
      <c r="E679" s="157"/>
      <c r="F679" s="157"/>
      <c r="G679" s="157"/>
      <c r="H679" s="157"/>
      <c r="I679" s="157"/>
      <c r="J679" s="157"/>
      <c r="K679" s="213"/>
    </row>
    <row r="680" spans="1:11">
      <c r="A680" s="158" t="s">
        <v>218</v>
      </c>
      <c r="D680" s="159" t="s">
        <v>258</v>
      </c>
      <c r="E680" s="160"/>
      <c r="K680" s="215"/>
    </row>
    <row r="681" spans="1:11">
      <c r="A681" s="158" t="s">
        <v>220</v>
      </c>
      <c r="D681" s="159" t="s">
        <v>221</v>
      </c>
      <c r="E681" s="160"/>
      <c r="K681" s="215"/>
    </row>
    <row r="682" spans="1:11">
      <c r="A682" s="158" t="s">
        <v>222</v>
      </c>
      <c r="D682" s="159" t="s">
        <v>223</v>
      </c>
      <c r="E682" s="160"/>
      <c r="K682" s="215"/>
    </row>
    <row r="683" ht="13" spans="1:11">
      <c r="A683" s="158" t="s">
        <v>224</v>
      </c>
      <c r="D683" s="159" t="s">
        <v>225</v>
      </c>
      <c r="E683" s="160"/>
      <c r="F683" s="141"/>
      <c r="G683" s="141"/>
      <c r="H683" s="141"/>
      <c r="I683" s="141"/>
      <c r="J683" s="141"/>
      <c r="K683" s="218"/>
    </row>
    <row r="684" ht="13" spans="1:11">
      <c r="A684" s="205" t="s">
        <v>226</v>
      </c>
      <c r="B684" s="145" t="s">
        <v>227</v>
      </c>
      <c r="D684" s="162">
        <f>'LHKS SEISMO'!$B$46</f>
        <v>0.5</v>
      </c>
      <c r="E684" s="163" t="s">
        <v>228</v>
      </c>
      <c r="F684" s="141"/>
      <c r="G684" s="141"/>
      <c r="H684" s="141"/>
      <c r="I684" s="141"/>
      <c r="J684" s="141"/>
      <c r="K684" s="218"/>
    </row>
    <row r="685" ht="13" spans="1:11">
      <c r="A685" s="164"/>
      <c r="B685" s="165" t="s">
        <v>229</v>
      </c>
      <c r="C685" s="166"/>
      <c r="D685" s="165">
        <f>'LHKS SEISMO'!$C$46</f>
        <v>0.1</v>
      </c>
      <c r="E685" s="167" t="s">
        <v>206</v>
      </c>
      <c r="F685" s="166"/>
      <c r="G685" s="166"/>
      <c r="H685" s="166"/>
      <c r="I685" s="166"/>
      <c r="J685" s="166"/>
      <c r="K685" s="219"/>
    </row>
    <row r="687" ht="14.5" spans="1:11">
      <c r="A687" s="168" t="s">
        <v>230</v>
      </c>
      <c r="B687" s="169" t="s">
        <v>231</v>
      </c>
      <c r="C687" s="169" t="s">
        <v>232</v>
      </c>
      <c r="D687" s="170" t="s">
        <v>233</v>
      </c>
      <c r="E687" s="169" t="s">
        <v>234</v>
      </c>
      <c r="F687" s="169" t="s">
        <v>235</v>
      </c>
      <c r="G687" s="169" t="s">
        <v>236</v>
      </c>
      <c r="H687" s="169" t="s">
        <v>237</v>
      </c>
      <c r="I687" s="169" t="s">
        <v>238</v>
      </c>
      <c r="J687" s="169" t="s">
        <v>239</v>
      </c>
      <c r="K687" s="169" t="s">
        <v>240</v>
      </c>
    </row>
    <row r="688" ht="14.5" spans="1:11">
      <c r="A688" s="171" t="s">
        <v>241</v>
      </c>
      <c r="B688" s="172" t="s">
        <v>206</v>
      </c>
      <c r="C688" s="173" t="s">
        <v>242</v>
      </c>
      <c r="D688" s="174">
        <f>'LHKS SEISMO'!$P$46</f>
        <v>0.000351172519253765</v>
      </c>
      <c r="E688" s="175">
        <v>1</v>
      </c>
      <c r="F688" s="172">
        <v>4</v>
      </c>
      <c r="G688" s="176">
        <f t="shared" ref="G688:G694" si="116">D688/E688</f>
        <v>0.000351172519253765</v>
      </c>
      <c r="H688" s="177">
        <f>('LHKS SEISMO'!$D$16*2*PI()*D684)/(D685)</f>
        <v>3070.90681888402</v>
      </c>
      <c r="I688" s="176">
        <f t="shared" ref="I688:I694" si="117">H688*G688</f>
        <v>1.07841808398107</v>
      </c>
      <c r="J688" s="172">
        <f t="shared" ref="J688:J694" si="118">POWER(I688,2)</f>
        <v>1.1629855638574</v>
      </c>
      <c r="K688" s="176">
        <f t="shared" ref="K688:K694" si="119">(POWER(I688,4))/F688</f>
        <v>0.338133855435178</v>
      </c>
    </row>
    <row r="689" spans="1:11">
      <c r="A689" s="171" t="s">
        <v>243</v>
      </c>
      <c r="B689" s="172" t="s">
        <v>206</v>
      </c>
      <c r="C689" s="172" t="s">
        <v>244</v>
      </c>
      <c r="D689" s="174">
        <f>(0.5%*'LHKS SEISMO'!$M$46)</f>
        <v>0.00185747861862183</v>
      </c>
      <c r="E689" s="175">
        <f>SQRT(3)</f>
        <v>1.73205080756888</v>
      </c>
      <c r="F689" s="172">
        <v>50</v>
      </c>
      <c r="G689" s="176">
        <f t="shared" si="116"/>
        <v>0.00107241578047529</v>
      </c>
      <c r="H689" s="177">
        <f>('LHKS SEISMO'!$D$16*2*PI()*D684)/(D685)</f>
        <v>3070.90681888402</v>
      </c>
      <c r="I689" s="176">
        <f t="shared" si="117"/>
        <v>3.29328893294039</v>
      </c>
      <c r="J689" s="172">
        <f t="shared" si="118"/>
        <v>10.8457519958276</v>
      </c>
      <c r="K689" s="172">
        <f t="shared" si="119"/>
        <v>2.35260672709998</v>
      </c>
    </row>
    <row r="690" spans="1:11">
      <c r="A690" s="171" t="s">
        <v>245</v>
      </c>
      <c r="B690" s="172" t="s">
        <v>206</v>
      </c>
      <c r="C690" s="172" t="s">
        <v>244</v>
      </c>
      <c r="D690" s="174">
        <f>'LHKS SEISMO'!$S$13</f>
        <v>2.38418579101562e-6</v>
      </c>
      <c r="E690" s="175">
        <f>SQRT(3)</f>
        <v>1.73205080756888</v>
      </c>
      <c r="F690" s="172">
        <v>50</v>
      </c>
      <c r="G690" s="176">
        <f t="shared" si="116"/>
        <v>1.37651030824095e-6</v>
      </c>
      <c r="H690" s="177">
        <f>('LHKS SEISMO'!$D$16*2*PI()*D684)/(D685)</f>
        <v>3070.90681888402</v>
      </c>
      <c r="I690" s="176">
        <f t="shared" si="117"/>
        <v>0.00422713489184129</v>
      </c>
      <c r="J690" s="172">
        <f t="shared" si="118"/>
        <v>1.78686693938221e-5</v>
      </c>
      <c r="K690" s="172">
        <f t="shared" si="119"/>
        <v>6.38578691811426e-12</v>
      </c>
    </row>
    <row r="691" spans="1:11">
      <c r="A691" s="178" t="s">
        <v>246</v>
      </c>
      <c r="B691" s="179" t="s">
        <v>247</v>
      </c>
      <c r="C691" s="179" t="s">
        <v>244</v>
      </c>
      <c r="D691" s="180">
        <f>(1/100)*'LHKS SEISMO'!$D$16</f>
        <v>0.9775</v>
      </c>
      <c r="E691" s="181">
        <f>SQRT(3)</f>
        <v>1.73205080756888</v>
      </c>
      <c r="F691" s="179">
        <v>50</v>
      </c>
      <c r="G691" s="182">
        <f t="shared" si="116"/>
        <v>0.564359888132859</v>
      </c>
      <c r="H691" s="183">
        <f>('LHKS SEISMO'!$M$46*2*PI()*D684)/D685</f>
        <v>11.6708823649249</v>
      </c>
      <c r="I691" s="182">
        <f t="shared" si="117"/>
        <v>6.58657786588077</v>
      </c>
      <c r="J691" s="179">
        <f t="shared" si="118"/>
        <v>43.3830079833105</v>
      </c>
      <c r="K691" s="179">
        <f t="shared" si="119"/>
        <v>37.6417076335997</v>
      </c>
    </row>
    <row r="692" spans="1:11">
      <c r="A692" s="184" t="s">
        <v>248</v>
      </c>
      <c r="B692" s="185" t="s">
        <v>228</v>
      </c>
      <c r="C692" s="185" t="s">
        <v>242</v>
      </c>
      <c r="D692" s="186">
        <v>2.2e-5</v>
      </c>
      <c r="E692" s="187">
        <v>2</v>
      </c>
      <c r="F692" s="185">
        <v>2</v>
      </c>
      <c r="G692" s="188">
        <f t="shared" si="116"/>
        <v>1.1e-5</v>
      </c>
      <c r="H692" s="189">
        <f>('LHKS SEISMO'!$M$46*'LHKS SEISMO'!$D$16*2*PI())/D685</f>
        <v>2281.65750234282</v>
      </c>
      <c r="I692" s="188">
        <f t="shared" si="117"/>
        <v>0.025098232525771</v>
      </c>
      <c r="J692" s="185">
        <f t="shared" si="118"/>
        <v>0.000629921275917668</v>
      </c>
      <c r="K692" s="185">
        <f t="shared" si="119"/>
        <v>1.98400406926872e-7</v>
      </c>
    </row>
    <row r="693" spans="1:11">
      <c r="A693" s="190" t="s">
        <v>249</v>
      </c>
      <c r="B693" s="191" t="s">
        <v>206</v>
      </c>
      <c r="C693" s="191" t="s">
        <v>242</v>
      </c>
      <c r="D693" s="192">
        <v>1.8e-5</v>
      </c>
      <c r="E693" s="193">
        <v>2</v>
      </c>
      <c r="F693" s="191">
        <v>2</v>
      </c>
      <c r="G693" s="194">
        <f t="shared" si="116"/>
        <v>9e-6</v>
      </c>
      <c r="H693" s="195">
        <f>('LHKS SEISMO'!$O$46*'LHKS SEISMO'!$D$16*2*PI()*D684)/(D685^2)</f>
        <v>11484.7837181018</v>
      </c>
      <c r="I693" s="194">
        <f t="shared" si="117"/>
        <v>0.103363053462917</v>
      </c>
      <c r="J693" s="191">
        <f t="shared" si="118"/>
        <v>0.0106839208211777</v>
      </c>
      <c r="K693" s="194">
        <f t="shared" si="119"/>
        <v>5.70730820565976e-5</v>
      </c>
    </row>
    <row r="694" ht="25" spans="1:11">
      <c r="A694" s="196" t="s">
        <v>250</v>
      </c>
      <c r="B694" s="197" t="s">
        <v>206</v>
      </c>
      <c r="C694" s="198" t="s">
        <v>242</v>
      </c>
      <c r="D694" s="199">
        <f>'LHKS Mass Center'!$Q$22</f>
        <v>0.408248290463863</v>
      </c>
      <c r="E694" s="200">
        <v>1</v>
      </c>
      <c r="F694" s="197">
        <v>4</v>
      </c>
      <c r="G694" s="201">
        <f t="shared" si="116"/>
        <v>0.408248290463863</v>
      </c>
      <c r="H694" s="197">
        <v>1</v>
      </c>
      <c r="I694" s="201">
        <f t="shared" si="117"/>
        <v>0.408248290463863</v>
      </c>
      <c r="J694" s="197">
        <f t="shared" si="118"/>
        <v>0.166666666666667</v>
      </c>
      <c r="K694" s="201">
        <f t="shared" si="119"/>
        <v>0.00694444444444445</v>
      </c>
    </row>
    <row r="695" spans="1:11">
      <c r="A695" s="202" t="s">
        <v>251</v>
      </c>
      <c r="B695" s="202"/>
      <c r="C695" s="202"/>
      <c r="D695" s="202"/>
      <c r="E695" s="202"/>
      <c r="F695" s="202"/>
      <c r="G695" s="202"/>
      <c r="H695" s="202"/>
      <c r="I695" s="202"/>
      <c r="J695" s="169">
        <f>SUM(J688:J694)</f>
        <v>55.5697439204287</v>
      </c>
      <c r="K695" s="169">
        <f>SUM(K688:K694)</f>
        <v>40.3394499320681</v>
      </c>
    </row>
    <row r="696" spans="1:11">
      <c r="A696" s="202" t="s">
        <v>252</v>
      </c>
      <c r="B696" s="202"/>
      <c r="C696" s="202"/>
      <c r="D696" s="202"/>
      <c r="E696" s="202"/>
      <c r="F696" s="202"/>
      <c r="G696" s="202"/>
      <c r="H696" s="202"/>
      <c r="I696" s="202"/>
      <c r="J696" s="220">
        <f>SQRT(J695)</f>
        <v>7.45451164868824</v>
      </c>
      <c r="K696" s="221"/>
    </row>
    <row r="697" spans="1:11">
      <c r="A697" s="202" t="s">
        <v>253</v>
      </c>
      <c r="B697" s="202"/>
      <c r="C697" s="202"/>
      <c r="D697" s="202"/>
      <c r="E697" s="202"/>
      <c r="F697" s="202"/>
      <c r="G697" s="202"/>
      <c r="H697" s="202"/>
      <c r="I697" s="202"/>
      <c r="J697" s="168">
        <f>(POWER(J696,4))/K695</f>
        <v>76.5502862478846</v>
      </c>
      <c r="K697" s="222"/>
    </row>
    <row r="698" ht="14.5" spans="1:11">
      <c r="A698" s="203" t="s">
        <v>254</v>
      </c>
      <c r="B698" s="202"/>
      <c r="C698" s="202"/>
      <c r="D698" s="202"/>
      <c r="E698" s="202"/>
      <c r="F698" s="202"/>
      <c r="G698" s="202"/>
      <c r="H698" s="202"/>
      <c r="I698" s="202"/>
      <c r="J698" s="168">
        <v>2</v>
      </c>
      <c r="K698" s="222"/>
    </row>
    <row r="699" ht="16" spans="1:11">
      <c r="A699" s="204" t="s">
        <v>255</v>
      </c>
      <c r="B699" s="204"/>
      <c r="C699" s="204"/>
      <c r="D699" s="204"/>
      <c r="E699" s="204"/>
      <c r="F699" s="204"/>
      <c r="G699" s="204"/>
      <c r="H699" s="204"/>
      <c r="I699" s="204"/>
      <c r="J699" s="223">
        <f>J696*J698</f>
        <v>14.9090232973765</v>
      </c>
      <c r="K699" s="224"/>
    </row>
    <row r="700" ht="16" spans="1:11">
      <c r="A700" s="202" t="s">
        <v>256</v>
      </c>
      <c r="B700" s="202"/>
      <c r="C700" s="202"/>
      <c r="D700" s="202"/>
      <c r="E700" s="202"/>
      <c r="F700" s="202"/>
      <c r="G700" s="202"/>
      <c r="H700" s="202"/>
      <c r="I700" s="202"/>
      <c r="J700" s="227">
        <f>(J699/'LHKS SEISMO'!$Y$46)</f>
        <v>0.0130685900772292</v>
      </c>
      <c r="K700" s="228"/>
    </row>
    <row r="702" spans="1:11">
      <c r="A702" s="155" t="s">
        <v>215</v>
      </c>
      <c r="B702" s="156"/>
      <c r="C702" s="156"/>
      <c r="D702" s="157" t="s">
        <v>216</v>
      </c>
      <c r="E702" s="157"/>
      <c r="F702" s="157"/>
      <c r="G702" s="157"/>
      <c r="H702" s="157"/>
      <c r="I702" s="157"/>
      <c r="J702" s="157"/>
      <c r="K702" s="213"/>
    </row>
    <row r="703" spans="1:11">
      <c r="A703" s="158" t="s">
        <v>218</v>
      </c>
      <c r="D703" s="159" t="s">
        <v>258</v>
      </c>
      <c r="E703" s="160"/>
      <c r="K703" s="215"/>
    </row>
    <row r="704" spans="1:11">
      <c r="A704" s="158" t="s">
        <v>220</v>
      </c>
      <c r="D704" s="159" t="s">
        <v>221</v>
      </c>
      <c r="E704" s="160"/>
      <c r="K704" s="215"/>
    </row>
    <row r="705" spans="1:11">
      <c r="A705" s="158" t="s">
        <v>222</v>
      </c>
      <c r="D705" s="159" t="s">
        <v>223</v>
      </c>
      <c r="E705" s="160"/>
      <c r="K705" s="215"/>
    </row>
    <row r="706" ht="13" spans="1:11">
      <c r="A706" s="158" t="s">
        <v>224</v>
      </c>
      <c r="D706" s="159" t="s">
        <v>225</v>
      </c>
      <c r="E706" s="160"/>
      <c r="F706" s="141"/>
      <c r="G706" s="141"/>
      <c r="H706" s="141"/>
      <c r="I706" s="141"/>
      <c r="J706" s="141"/>
      <c r="K706" s="218"/>
    </row>
    <row r="707" ht="13" spans="1:11">
      <c r="A707" s="205" t="s">
        <v>226</v>
      </c>
      <c r="B707" s="145" t="s">
        <v>227</v>
      </c>
      <c r="D707" s="162">
        <f>'LHKS SEISMO'!$B$51</f>
        <v>1</v>
      </c>
      <c r="E707" s="163" t="s">
        <v>228</v>
      </c>
      <c r="F707" s="141"/>
      <c r="G707" s="141"/>
      <c r="H707" s="141"/>
      <c r="I707" s="141"/>
      <c r="J707" s="141"/>
      <c r="K707" s="218"/>
    </row>
    <row r="708" ht="13" spans="1:11">
      <c r="A708" s="164"/>
      <c r="B708" s="165" t="s">
        <v>229</v>
      </c>
      <c r="C708" s="166"/>
      <c r="D708" s="165">
        <f>'LHKS SEISMO'!$C$51</f>
        <v>1</v>
      </c>
      <c r="E708" s="167" t="s">
        <v>206</v>
      </c>
      <c r="F708" s="166"/>
      <c r="G708" s="166"/>
      <c r="H708" s="166"/>
      <c r="I708" s="166"/>
      <c r="J708" s="166"/>
      <c r="K708" s="219"/>
    </row>
    <row r="710" ht="14.5" spans="1:11">
      <c r="A710" s="168" t="s">
        <v>230</v>
      </c>
      <c r="B710" s="169" t="s">
        <v>231</v>
      </c>
      <c r="C710" s="169" t="s">
        <v>232</v>
      </c>
      <c r="D710" s="170" t="s">
        <v>233</v>
      </c>
      <c r="E710" s="169" t="s">
        <v>234</v>
      </c>
      <c r="F710" s="169" t="s">
        <v>235</v>
      </c>
      <c r="G710" s="169" t="s">
        <v>236</v>
      </c>
      <c r="H710" s="169" t="s">
        <v>237</v>
      </c>
      <c r="I710" s="169" t="s">
        <v>238</v>
      </c>
      <c r="J710" s="169" t="s">
        <v>239</v>
      </c>
      <c r="K710" s="169" t="s">
        <v>240</v>
      </c>
    </row>
    <row r="711" ht="14.5" spans="1:11">
      <c r="A711" s="171" t="s">
        <v>241</v>
      </c>
      <c r="B711" s="172" t="s">
        <v>206</v>
      </c>
      <c r="C711" s="173" t="s">
        <v>242</v>
      </c>
      <c r="D711" s="174">
        <f>'LHKS SEISMO'!$P$51</f>
        <v>0.00033149837898639</v>
      </c>
      <c r="E711" s="175">
        <v>1</v>
      </c>
      <c r="F711" s="172">
        <v>4</v>
      </c>
      <c r="G711" s="176">
        <f t="shared" ref="G711:G717" si="120">D711/E711</f>
        <v>0.00033149837898639</v>
      </c>
      <c r="H711" s="177">
        <f>('LHKS SEISMO'!$D$16*2*PI()*D707)/(D708)</f>
        <v>614.181363776805</v>
      </c>
      <c r="I711" s="176">
        <f t="shared" ref="I711:I717" si="121">H711*G711</f>
        <v>0.203600126495661</v>
      </c>
      <c r="J711" s="172">
        <f t="shared" ref="J711:J717" si="122">POWER(I711,2)</f>
        <v>0.0414530115090492</v>
      </c>
      <c r="K711" s="176">
        <f t="shared" ref="K711:K717" si="123">(POWER(I711,4))/F711</f>
        <v>0.000429588040792342</v>
      </c>
    </row>
    <row r="712" spans="1:11">
      <c r="A712" s="171" t="s">
        <v>243</v>
      </c>
      <c r="B712" s="172" t="s">
        <v>206</v>
      </c>
      <c r="C712" s="172" t="s">
        <v>244</v>
      </c>
      <c r="D712" s="174">
        <f>(0.5%*'LHKS SEISMO'!$M$51)</f>
        <v>0.00924034595489502</v>
      </c>
      <c r="E712" s="175">
        <f>SQRT(3)</f>
        <v>1.73205080756888</v>
      </c>
      <c r="F712" s="172">
        <v>50</v>
      </c>
      <c r="G712" s="176">
        <f t="shared" si="120"/>
        <v>0.00533491622446391</v>
      </c>
      <c r="H712" s="177">
        <f>('LHKS SEISMO'!$D$16*2*PI()*D707)/(D708)</f>
        <v>614.181363776805</v>
      </c>
      <c r="I712" s="176">
        <f t="shared" si="121"/>
        <v>3.27660612237625</v>
      </c>
      <c r="J712" s="172">
        <f t="shared" si="122"/>
        <v>10.7361476811935</v>
      </c>
      <c r="K712" s="172">
        <f t="shared" si="123"/>
        <v>2.30529734064793</v>
      </c>
    </row>
    <row r="713" spans="1:11">
      <c r="A713" s="171" t="s">
        <v>245</v>
      </c>
      <c r="B713" s="172" t="s">
        <v>206</v>
      </c>
      <c r="C713" s="172" t="s">
        <v>244</v>
      </c>
      <c r="D713" s="174">
        <f>'LHKS SEISMO'!$S$13</f>
        <v>2.38418579101562e-6</v>
      </c>
      <c r="E713" s="175">
        <f>SQRT(3)</f>
        <v>1.73205080756888</v>
      </c>
      <c r="F713" s="172">
        <v>50</v>
      </c>
      <c r="G713" s="176">
        <f t="shared" si="120"/>
        <v>1.37651030824095e-6</v>
      </c>
      <c r="H713" s="177">
        <f>('LHKS SEISMO'!$D$16*2*PI()*D707)/(D708)</f>
        <v>614.181363776805</v>
      </c>
      <c r="I713" s="176">
        <f t="shared" si="121"/>
        <v>0.000845426978368258</v>
      </c>
      <c r="J713" s="172">
        <f t="shared" si="122"/>
        <v>7.14746775752882e-7</v>
      </c>
      <c r="K713" s="172">
        <f t="shared" si="123"/>
        <v>1.02172590689828e-14</v>
      </c>
    </row>
    <row r="714" spans="1:11">
      <c r="A714" s="178" t="s">
        <v>246</v>
      </c>
      <c r="B714" s="179" t="s">
        <v>247</v>
      </c>
      <c r="C714" s="179" t="s">
        <v>244</v>
      </c>
      <c r="D714" s="180">
        <f>(1/100)*'LHKS SEISMO'!$D$16</f>
        <v>0.9775</v>
      </c>
      <c r="E714" s="181">
        <f>SQRT(3)</f>
        <v>1.73205080756888</v>
      </c>
      <c r="F714" s="179">
        <v>50</v>
      </c>
      <c r="G714" s="182">
        <f t="shared" si="120"/>
        <v>0.564359888132859</v>
      </c>
      <c r="H714" s="183">
        <f>('LHKS SEISMO'!$M$51*2*PI()*D707)/D708</f>
        <v>11.6117611874105</v>
      </c>
      <c r="I714" s="182">
        <f t="shared" si="121"/>
        <v>6.55321224475249</v>
      </c>
      <c r="J714" s="179">
        <f t="shared" si="122"/>
        <v>42.944590724774</v>
      </c>
      <c r="K714" s="179">
        <f t="shared" si="123"/>
        <v>36.8847574503668</v>
      </c>
    </row>
    <row r="715" spans="1:11">
      <c r="A715" s="184" t="s">
        <v>248</v>
      </c>
      <c r="B715" s="185" t="s">
        <v>228</v>
      </c>
      <c r="C715" s="185" t="s">
        <v>242</v>
      </c>
      <c r="D715" s="186">
        <v>2.2e-5</v>
      </c>
      <c r="E715" s="187">
        <v>2</v>
      </c>
      <c r="F715" s="185">
        <v>2</v>
      </c>
      <c r="G715" s="188">
        <f t="shared" si="120"/>
        <v>1.1e-5</v>
      </c>
      <c r="H715" s="189">
        <f>('LHKS SEISMO'!$M$51*'LHKS SEISMO'!$D$16*2*PI())/D708</f>
        <v>1135.04965606938</v>
      </c>
      <c r="I715" s="188">
        <f t="shared" si="121"/>
        <v>0.0124855462167632</v>
      </c>
      <c r="J715" s="185">
        <f t="shared" si="122"/>
        <v>0.000155888864330929</v>
      </c>
      <c r="K715" s="185">
        <f t="shared" si="123"/>
        <v>1.21506690111935e-8</v>
      </c>
    </row>
    <row r="716" spans="1:11">
      <c r="A716" s="190" t="s">
        <v>249</v>
      </c>
      <c r="B716" s="191" t="s">
        <v>206</v>
      </c>
      <c r="C716" s="191" t="s">
        <v>242</v>
      </c>
      <c r="D716" s="192">
        <v>0.00015</v>
      </c>
      <c r="E716" s="193">
        <v>2</v>
      </c>
      <c r="F716" s="191">
        <v>2</v>
      </c>
      <c r="G716" s="194">
        <f t="shared" si="120"/>
        <v>7.5e-5</v>
      </c>
      <c r="H716" s="195">
        <f>('LHKS SEISMO'!$M$51*'LHKS SEISMO'!$D$16*2*PI()*D707)/(D708^2)</f>
        <v>1135.04965606938</v>
      </c>
      <c r="I716" s="194">
        <f t="shared" si="121"/>
        <v>0.0851287242052035</v>
      </c>
      <c r="J716" s="191">
        <f t="shared" si="122"/>
        <v>0.0072468996848056</v>
      </c>
      <c r="K716" s="194">
        <f t="shared" si="123"/>
        <v>2.62587775208178e-5</v>
      </c>
    </row>
    <row r="717" ht="25" spans="1:11">
      <c r="A717" s="196" t="s">
        <v>250</v>
      </c>
      <c r="B717" s="197" t="s">
        <v>206</v>
      </c>
      <c r="C717" s="198" t="s">
        <v>242</v>
      </c>
      <c r="D717" s="199">
        <f>'LHKS Mass Center'!$Q$22</f>
        <v>0.408248290463863</v>
      </c>
      <c r="E717" s="200">
        <v>1</v>
      </c>
      <c r="F717" s="197">
        <v>4</v>
      </c>
      <c r="G717" s="201">
        <f t="shared" si="120"/>
        <v>0.408248290463863</v>
      </c>
      <c r="H717" s="197">
        <v>1</v>
      </c>
      <c r="I717" s="201">
        <f t="shared" si="121"/>
        <v>0.408248290463863</v>
      </c>
      <c r="J717" s="197">
        <f t="shared" si="122"/>
        <v>0.166666666666667</v>
      </c>
      <c r="K717" s="201">
        <f t="shared" si="123"/>
        <v>0.00694444444444445</v>
      </c>
    </row>
    <row r="718" spans="1:11">
      <c r="A718" s="202" t="s">
        <v>251</v>
      </c>
      <c r="B718" s="202"/>
      <c r="C718" s="202"/>
      <c r="D718" s="202"/>
      <c r="E718" s="202"/>
      <c r="F718" s="202"/>
      <c r="G718" s="202"/>
      <c r="H718" s="202"/>
      <c r="I718" s="202"/>
      <c r="J718" s="169">
        <f>SUM(J711:J717)</f>
        <v>53.8962615874391</v>
      </c>
      <c r="K718" s="169">
        <f>SUM(K711:K717)</f>
        <v>39.1974550944282</v>
      </c>
    </row>
    <row r="719" spans="1:11">
      <c r="A719" s="202" t="s">
        <v>252</v>
      </c>
      <c r="B719" s="202"/>
      <c r="C719" s="202"/>
      <c r="D719" s="202"/>
      <c r="E719" s="202"/>
      <c r="F719" s="202"/>
      <c r="G719" s="202"/>
      <c r="H719" s="202"/>
      <c r="I719" s="202"/>
      <c r="J719" s="220">
        <f>SQRT(J718)</f>
        <v>7.34140733016763</v>
      </c>
      <c r="K719" s="221"/>
    </row>
    <row r="720" spans="1:11">
      <c r="A720" s="202" t="s">
        <v>253</v>
      </c>
      <c r="B720" s="202"/>
      <c r="C720" s="202"/>
      <c r="D720" s="202"/>
      <c r="E720" s="202"/>
      <c r="F720" s="202"/>
      <c r="G720" s="202"/>
      <c r="H720" s="202"/>
      <c r="I720" s="202"/>
      <c r="J720" s="168">
        <f>(POWER(J719,4))/K718</f>
        <v>74.1070308290134</v>
      </c>
      <c r="K720" s="222"/>
    </row>
    <row r="721" ht="14.5" spans="1:11">
      <c r="A721" s="203" t="s">
        <v>254</v>
      </c>
      <c r="B721" s="202"/>
      <c r="C721" s="202"/>
      <c r="D721" s="202"/>
      <c r="E721" s="202"/>
      <c r="F721" s="202"/>
      <c r="G721" s="202"/>
      <c r="H721" s="202"/>
      <c r="I721" s="202"/>
      <c r="J721" s="168">
        <v>2</v>
      </c>
      <c r="K721" s="222"/>
    </row>
    <row r="722" ht="16" spans="1:11">
      <c r="A722" s="204" t="s">
        <v>255</v>
      </c>
      <c r="B722" s="204"/>
      <c r="C722" s="204"/>
      <c r="D722" s="204"/>
      <c r="E722" s="204"/>
      <c r="F722" s="204"/>
      <c r="G722" s="204"/>
      <c r="H722" s="204"/>
      <c r="I722" s="204"/>
      <c r="J722" s="223">
        <f>J719*J721</f>
        <v>14.6828146603353</v>
      </c>
      <c r="K722" s="224"/>
    </row>
    <row r="723" ht="16" spans="1:11">
      <c r="A723" s="202" t="s">
        <v>256</v>
      </c>
      <c r="B723" s="202"/>
      <c r="C723" s="202"/>
      <c r="D723" s="202"/>
      <c r="E723" s="202"/>
      <c r="F723" s="202"/>
      <c r="G723" s="202"/>
      <c r="H723" s="202"/>
      <c r="I723" s="202"/>
      <c r="J723" s="227">
        <f>(J722/'LHKS SEISMO'!$Y$51)</f>
        <v>0.0129358346410862</v>
      </c>
      <c r="K723" s="228"/>
    </row>
    <row r="725" spans="1:11">
      <c r="A725" s="155" t="s">
        <v>215</v>
      </c>
      <c r="B725" s="156"/>
      <c r="C725" s="156"/>
      <c r="D725" s="157" t="s">
        <v>216</v>
      </c>
      <c r="E725" s="157"/>
      <c r="F725" s="157"/>
      <c r="G725" s="157"/>
      <c r="H725" s="157"/>
      <c r="I725" s="157"/>
      <c r="J725" s="157"/>
      <c r="K725" s="213"/>
    </row>
    <row r="726" spans="1:11">
      <c r="A726" s="158" t="s">
        <v>218</v>
      </c>
      <c r="D726" s="159" t="s">
        <v>258</v>
      </c>
      <c r="E726" s="160"/>
      <c r="K726" s="215"/>
    </row>
    <row r="727" spans="1:11">
      <c r="A727" s="158" t="s">
        <v>220</v>
      </c>
      <c r="D727" s="159" t="s">
        <v>221</v>
      </c>
      <c r="E727" s="160"/>
      <c r="K727" s="215"/>
    </row>
    <row r="728" spans="1:11">
      <c r="A728" s="158" t="s">
        <v>222</v>
      </c>
      <c r="D728" s="159" t="s">
        <v>223</v>
      </c>
      <c r="E728" s="160"/>
      <c r="K728" s="215"/>
    </row>
    <row r="729" ht="13" spans="1:11">
      <c r="A729" s="158" t="s">
        <v>224</v>
      </c>
      <c r="D729" s="159" t="s">
        <v>225</v>
      </c>
      <c r="E729" s="160"/>
      <c r="F729" s="141"/>
      <c r="G729" s="141"/>
      <c r="H729" s="141"/>
      <c r="I729" s="141"/>
      <c r="J729" s="141"/>
      <c r="K729" s="218"/>
    </row>
    <row r="730" ht="13" spans="1:11">
      <c r="A730" s="205" t="s">
        <v>226</v>
      </c>
      <c r="B730" s="145" t="s">
        <v>227</v>
      </c>
      <c r="D730" s="162">
        <f>'LHKS SEISMO'!$B$56</f>
        <v>2</v>
      </c>
      <c r="E730" s="163" t="s">
        <v>228</v>
      </c>
      <c r="F730" s="141"/>
      <c r="G730" s="141"/>
      <c r="H730" s="141"/>
      <c r="I730" s="141"/>
      <c r="J730" s="141"/>
      <c r="K730" s="218"/>
    </row>
    <row r="731" ht="13" spans="1:11">
      <c r="A731" s="164"/>
      <c r="B731" s="165" t="s">
        <v>229</v>
      </c>
      <c r="C731" s="166"/>
      <c r="D731" s="165">
        <f>'LHKS SEISMO'!$C$56</f>
        <v>1</v>
      </c>
      <c r="E731" s="167" t="s">
        <v>206</v>
      </c>
      <c r="F731" s="166"/>
      <c r="G731" s="166"/>
      <c r="H731" s="166"/>
      <c r="I731" s="166"/>
      <c r="J731" s="166"/>
      <c r="K731" s="219"/>
    </row>
    <row r="733" ht="14.5" spans="1:11">
      <c r="A733" s="168" t="s">
        <v>230</v>
      </c>
      <c r="B733" s="169" t="s">
        <v>231</v>
      </c>
      <c r="C733" s="169" t="s">
        <v>232</v>
      </c>
      <c r="D733" s="170" t="s">
        <v>233</v>
      </c>
      <c r="E733" s="169" t="s">
        <v>234</v>
      </c>
      <c r="F733" s="169" t="s">
        <v>235</v>
      </c>
      <c r="G733" s="169" t="s">
        <v>236</v>
      </c>
      <c r="H733" s="169" t="s">
        <v>237</v>
      </c>
      <c r="I733" s="169" t="s">
        <v>238</v>
      </c>
      <c r="J733" s="169" t="s">
        <v>239</v>
      </c>
      <c r="K733" s="169" t="s">
        <v>240</v>
      </c>
    </row>
    <row r="734" ht="14.5" spans="1:11">
      <c r="A734" s="171" t="s">
        <v>241</v>
      </c>
      <c r="B734" s="172" t="s">
        <v>206</v>
      </c>
      <c r="C734" s="173" t="s">
        <v>242</v>
      </c>
      <c r="D734" s="174">
        <f>'LHKS SEISMO'!$P$56</f>
        <v>0.000720346375528142</v>
      </c>
      <c r="E734" s="175">
        <v>1</v>
      </c>
      <c r="F734" s="172">
        <v>4</v>
      </c>
      <c r="G734" s="176">
        <f t="shared" ref="G734:G740" si="124">D734/E734</f>
        <v>0.000720346375528142</v>
      </c>
      <c r="H734" s="177">
        <f>('LHKS SEISMO'!$D$16*2*PI()*D730)/(D731)</f>
        <v>1228.36272755361</v>
      </c>
      <c r="I734" s="176">
        <f t="shared" ref="I734:I740" si="125">H734*G734</f>
        <v>0.884846638627105</v>
      </c>
      <c r="J734" s="172">
        <f t="shared" ref="J734:J740" si="126">POWER(I734,2)</f>
        <v>0.782953573889686</v>
      </c>
      <c r="K734" s="176">
        <f t="shared" ref="K734:K740" si="127">(POWER(I734,4))/F734</f>
        <v>0.153254074716658</v>
      </c>
    </row>
    <row r="735" spans="1:11">
      <c r="A735" s="171" t="s">
        <v>243</v>
      </c>
      <c r="B735" s="172" t="s">
        <v>206</v>
      </c>
      <c r="C735" s="172" t="s">
        <v>244</v>
      </c>
      <c r="D735" s="174">
        <f>(0.5%*'LHKS SEISMO'!$M$56)</f>
        <v>0.00464189529418945</v>
      </c>
      <c r="E735" s="175">
        <f>SQRT(3)</f>
        <v>1.73205080756888</v>
      </c>
      <c r="F735" s="172">
        <v>50</v>
      </c>
      <c r="G735" s="176">
        <f t="shared" si="124"/>
        <v>0.00267999949765034</v>
      </c>
      <c r="H735" s="177">
        <f>('LHKS SEISMO'!$D$16*2*PI()*D730)/(D731)</f>
        <v>1228.36272755361</v>
      </c>
      <c r="I735" s="176">
        <f t="shared" si="125"/>
        <v>3.29201149277607</v>
      </c>
      <c r="J735" s="172">
        <f t="shared" si="126"/>
        <v>10.8373396685697</v>
      </c>
      <c r="K735" s="172">
        <f t="shared" si="127"/>
        <v>2.34895862183911</v>
      </c>
    </row>
    <row r="736" spans="1:11">
      <c r="A736" s="171" t="s">
        <v>245</v>
      </c>
      <c r="B736" s="172" t="s">
        <v>206</v>
      </c>
      <c r="C736" s="172" t="s">
        <v>244</v>
      </c>
      <c r="D736" s="174">
        <f>'LHKS SEISMO'!$S$13</f>
        <v>2.38418579101562e-6</v>
      </c>
      <c r="E736" s="175">
        <f>SQRT(3)</f>
        <v>1.73205080756888</v>
      </c>
      <c r="F736" s="172">
        <v>50</v>
      </c>
      <c r="G736" s="176">
        <f t="shared" si="124"/>
        <v>1.37651030824095e-6</v>
      </c>
      <c r="H736" s="177">
        <f>('LHKS SEISMO'!$D$16*2*PI()*D730)/(D731)</f>
        <v>1228.36272755361</v>
      </c>
      <c r="I736" s="176">
        <f t="shared" si="125"/>
        <v>0.00169085395673652</v>
      </c>
      <c r="J736" s="172">
        <f t="shared" si="126"/>
        <v>2.85898710301153e-6</v>
      </c>
      <c r="K736" s="172">
        <f t="shared" si="127"/>
        <v>1.63476145103725e-13</v>
      </c>
    </row>
    <row r="737" spans="1:11">
      <c r="A737" s="178" t="s">
        <v>246</v>
      </c>
      <c r="B737" s="179" t="s">
        <v>247</v>
      </c>
      <c r="C737" s="179" t="s">
        <v>244</v>
      </c>
      <c r="D737" s="180">
        <f>(1/100)*'LHKS SEISMO'!$D$16</f>
        <v>0.9775</v>
      </c>
      <c r="E737" s="181">
        <f>SQRT(3)</f>
        <v>1.73205080756888</v>
      </c>
      <c r="F737" s="179">
        <v>50</v>
      </c>
      <c r="G737" s="182">
        <f t="shared" si="124"/>
        <v>0.564359888132859</v>
      </c>
      <c r="H737" s="183">
        <f>('LHKS SEISMO'!$M$56*2*PI()*D730)/D731</f>
        <v>11.6663553239669</v>
      </c>
      <c r="I737" s="182">
        <f t="shared" si="125"/>
        <v>6.58402298555214</v>
      </c>
      <c r="J737" s="179">
        <f t="shared" si="126"/>
        <v>43.3493586742789</v>
      </c>
      <c r="K737" s="179">
        <f t="shared" si="127"/>
        <v>37.5833379494257</v>
      </c>
    </row>
    <row r="738" spans="1:11">
      <c r="A738" s="184" t="s">
        <v>248</v>
      </c>
      <c r="B738" s="185" t="s">
        <v>228</v>
      </c>
      <c r="C738" s="185" t="s">
        <v>242</v>
      </c>
      <c r="D738" s="186">
        <v>2.5e-5</v>
      </c>
      <c r="E738" s="187">
        <v>2</v>
      </c>
      <c r="F738" s="185">
        <v>2</v>
      </c>
      <c r="G738" s="188">
        <f t="shared" si="124"/>
        <v>1.25e-5</v>
      </c>
      <c r="H738" s="189">
        <f>('LHKS SEISMO'!$M$56*'LHKS SEISMO'!$D$16*2*PI())/D731</f>
        <v>570.193116458882</v>
      </c>
      <c r="I738" s="188">
        <f t="shared" si="125"/>
        <v>0.00712741395573603</v>
      </c>
      <c r="J738" s="185">
        <f t="shared" si="126"/>
        <v>5.08000296964207e-5</v>
      </c>
      <c r="K738" s="185">
        <f t="shared" si="127"/>
        <v>1.29032150857861e-9</v>
      </c>
    </row>
    <row r="739" spans="1:11">
      <c r="A739" s="190" t="s">
        <v>249</v>
      </c>
      <c r="B739" s="191" t="s">
        <v>206</v>
      </c>
      <c r="C739" s="191" t="s">
        <v>242</v>
      </c>
      <c r="D739" s="192">
        <v>0.00015</v>
      </c>
      <c r="E739" s="193">
        <v>2</v>
      </c>
      <c r="F739" s="191">
        <v>2</v>
      </c>
      <c r="G739" s="194">
        <f t="shared" si="124"/>
        <v>7.5e-5</v>
      </c>
      <c r="H739" s="195">
        <f>('LHKS SEISMO'!$M$56*'LHKS SEISMO'!$D$16*2*PI()*D730)/(D731^2)</f>
        <v>1140.38623291776</v>
      </c>
      <c r="I739" s="194">
        <f t="shared" si="125"/>
        <v>0.0855289674688323</v>
      </c>
      <c r="J739" s="191">
        <f t="shared" si="126"/>
        <v>0.00731520427628457</v>
      </c>
      <c r="K739" s="194">
        <f t="shared" si="127"/>
        <v>2.6756106801886e-5</v>
      </c>
    </row>
    <row r="740" ht="25" spans="1:11">
      <c r="A740" s="196" t="s">
        <v>250</v>
      </c>
      <c r="B740" s="197" t="s">
        <v>206</v>
      </c>
      <c r="C740" s="198" t="s">
        <v>242</v>
      </c>
      <c r="D740" s="199">
        <f>'LHKS Mass Center'!$Q$22</f>
        <v>0.408248290463863</v>
      </c>
      <c r="E740" s="200">
        <v>1</v>
      </c>
      <c r="F740" s="197">
        <v>4</v>
      </c>
      <c r="G740" s="201">
        <f t="shared" si="124"/>
        <v>0.408248290463863</v>
      </c>
      <c r="H740" s="197">
        <v>1</v>
      </c>
      <c r="I740" s="201">
        <f t="shared" si="125"/>
        <v>0.408248290463863</v>
      </c>
      <c r="J740" s="197">
        <f t="shared" si="126"/>
        <v>0.166666666666667</v>
      </c>
      <c r="K740" s="201">
        <f t="shared" si="127"/>
        <v>0.00694444444444445</v>
      </c>
    </row>
    <row r="741" spans="1:11">
      <c r="A741" s="202" t="s">
        <v>251</v>
      </c>
      <c r="B741" s="202"/>
      <c r="C741" s="202"/>
      <c r="D741" s="202"/>
      <c r="E741" s="202"/>
      <c r="F741" s="202"/>
      <c r="G741" s="202"/>
      <c r="H741" s="202"/>
      <c r="I741" s="202"/>
      <c r="J741" s="169">
        <f>SUM(J734:J740)</f>
        <v>55.1436874466981</v>
      </c>
      <c r="K741" s="169">
        <f>SUM(K734:K740)</f>
        <v>40.0925218478232</v>
      </c>
    </row>
    <row r="742" spans="1:11">
      <c r="A742" s="202" t="s">
        <v>252</v>
      </c>
      <c r="B742" s="202"/>
      <c r="C742" s="202"/>
      <c r="D742" s="202"/>
      <c r="E742" s="202"/>
      <c r="F742" s="202"/>
      <c r="G742" s="202"/>
      <c r="H742" s="202"/>
      <c r="I742" s="202"/>
      <c r="J742" s="220">
        <f>SQRT(J741)</f>
        <v>7.42587957394261</v>
      </c>
      <c r="K742" s="221"/>
    </row>
    <row r="743" spans="1:11">
      <c r="A743" s="202" t="s">
        <v>253</v>
      </c>
      <c r="B743" s="202"/>
      <c r="C743" s="202"/>
      <c r="D743" s="202"/>
      <c r="E743" s="202"/>
      <c r="F743" s="202"/>
      <c r="G743" s="202"/>
      <c r="H743" s="202"/>
      <c r="I743" s="202"/>
      <c r="J743" s="168">
        <f>(POWER(J742,4))/K741</f>
        <v>75.8452231256746</v>
      </c>
      <c r="K743" s="222"/>
    </row>
    <row r="744" ht="14.5" spans="1:11">
      <c r="A744" s="203" t="s">
        <v>254</v>
      </c>
      <c r="B744" s="202"/>
      <c r="C744" s="202"/>
      <c r="D744" s="202"/>
      <c r="E744" s="202"/>
      <c r="F744" s="202"/>
      <c r="G744" s="202"/>
      <c r="H744" s="202"/>
      <c r="I744" s="202"/>
      <c r="J744" s="168">
        <v>2</v>
      </c>
      <c r="K744" s="222"/>
    </row>
    <row r="745" ht="16" spans="1:11">
      <c r="A745" s="204" t="s">
        <v>255</v>
      </c>
      <c r="B745" s="204"/>
      <c r="C745" s="204"/>
      <c r="D745" s="204"/>
      <c r="E745" s="204"/>
      <c r="F745" s="204"/>
      <c r="G745" s="204"/>
      <c r="H745" s="204"/>
      <c r="I745" s="204"/>
      <c r="J745" s="223">
        <f>J742*J744</f>
        <v>14.8517591478852</v>
      </c>
      <c r="K745" s="224"/>
    </row>
    <row r="746" ht="16" spans="1:11">
      <c r="A746" s="202" t="s">
        <v>256</v>
      </c>
      <c r="B746" s="202"/>
      <c r="C746" s="202"/>
      <c r="D746" s="202"/>
      <c r="E746" s="202"/>
      <c r="F746" s="202"/>
      <c r="G746" s="202"/>
      <c r="H746" s="202"/>
      <c r="I746" s="202"/>
      <c r="J746" s="227">
        <f>(J745/'LHKS SEISMO'!$Y$56)</f>
        <v>0.0130234465474788</v>
      </c>
      <c r="K746" s="228"/>
    </row>
    <row r="748" spans="1:11">
      <c r="A748" s="155" t="s">
        <v>215</v>
      </c>
      <c r="B748" s="156"/>
      <c r="C748" s="156"/>
      <c r="D748" s="157" t="s">
        <v>216</v>
      </c>
      <c r="E748" s="157"/>
      <c r="F748" s="157"/>
      <c r="G748" s="157"/>
      <c r="H748" s="157"/>
      <c r="I748" s="157"/>
      <c r="J748" s="157"/>
      <c r="K748" s="213"/>
    </row>
    <row r="749" spans="1:11">
      <c r="A749" s="158" t="s">
        <v>218</v>
      </c>
      <c r="D749" s="159" t="s">
        <v>258</v>
      </c>
      <c r="E749" s="160"/>
      <c r="K749" s="215"/>
    </row>
    <row r="750" spans="1:11">
      <c r="A750" s="158" t="s">
        <v>220</v>
      </c>
      <c r="D750" s="159" t="s">
        <v>221</v>
      </c>
      <c r="E750" s="160"/>
      <c r="K750" s="215"/>
    </row>
    <row r="751" spans="1:11">
      <c r="A751" s="158" t="s">
        <v>222</v>
      </c>
      <c r="D751" s="159" t="s">
        <v>223</v>
      </c>
      <c r="E751" s="160"/>
      <c r="K751" s="215"/>
    </row>
    <row r="752" ht="13" spans="1:11">
      <c r="A752" s="158" t="s">
        <v>224</v>
      </c>
      <c r="D752" s="159" t="s">
        <v>225</v>
      </c>
      <c r="E752" s="160"/>
      <c r="F752" s="141"/>
      <c r="G752" s="141"/>
      <c r="H752" s="141"/>
      <c r="I752" s="141"/>
      <c r="J752" s="141"/>
      <c r="K752" s="218"/>
    </row>
    <row r="753" ht="13" spans="1:11">
      <c r="A753" s="205" t="s">
        <v>226</v>
      </c>
      <c r="B753" s="145" t="s">
        <v>227</v>
      </c>
      <c r="D753" s="162">
        <f>'LHKS SEISMO'!$B$61</f>
        <v>5</v>
      </c>
      <c r="E753" s="163" t="s">
        <v>228</v>
      </c>
      <c r="F753" s="141"/>
      <c r="G753" s="141"/>
      <c r="H753" s="141"/>
      <c r="I753" s="141"/>
      <c r="J753" s="141"/>
      <c r="K753" s="218"/>
    </row>
    <row r="754" ht="13" spans="1:11">
      <c r="A754" s="164"/>
      <c r="B754" s="165" t="s">
        <v>229</v>
      </c>
      <c r="C754" s="166"/>
      <c r="D754" s="165">
        <f>'LHKS SEISMO'!$C$61</f>
        <v>1</v>
      </c>
      <c r="E754" s="167" t="s">
        <v>206</v>
      </c>
      <c r="F754" s="166"/>
      <c r="G754" s="166"/>
      <c r="H754" s="166"/>
      <c r="I754" s="166"/>
      <c r="J754" s="166"/>
      <c r="K754" s="219"/>
    </row>
    <row r="756" ht="14.5" spans="1:11">
      <c r="A756" s="168" t="s">
        <v>230</v>
      </c>
      <c r="B756" s="169" t="s">
        <v>231</v>
      </c>
      <c r="C756" s="169" t="s">
        <v>232</v>
      </c>
      <c r="D756" s="170" t="s">
        <v>233</v>
      </c>
      <c r="E756" s="169" t="s">
        <v>234</v>
      </c>
      <c r="F756" s="169" t="s">
        <v>235</v>
      </c>
      <c r="G756" s="169" t="s">
        <v>236</v>
      </c>
      <c r="H756" s="169" t="s">
        <v>237</v>
      </c>
      <c r="I756" s="169" t="s">
        <v>238</v>
      </c>
      <c r="J756" s="169" t="s">
        <v>239</v>
      </c>
      <c r="K756" s="169" t="s">
        <v>240</v>
      </c>
    </row>
    <row r="757" ht="14.5" spans="1:11">
      <c r="A757" s="171" t="s">
        <v>241</v>
      </c>
      <c r="B757" s="172" t="s">
        <v>206</v>
      </c>
      <c r="C757" s="173" t="s">
        <v>242</v>
      </c>
      <c r="D757" s="174">
        <f>'LHKS SEISMO'!$P$61</f>
        <v>0.000251106495069429</v>
      </c>
      <c r="E757" s="175">
        <v>1</v>
      </c>
      <c r="F757" s="172">
        <v>4</v>
      </c>
      <c r="G757" s="176">
        <f t="shared" ref="G757:G763" si="128">D757/E757</f>
        <v>0.000251106495069429</v>
      </c>
      <c r="H757" s="177">
        <f>('LHKS SEISMO'!$D$16*2*PI()*D753)/(D754)</f>
        <v>3070.90681888402</v>
      </c>
      <c r="I757" s="176">
        <f t="shared" ref="I757:I763" si="129">H757*G757</f>
        <v>0.771124647974776</v>
      </c>
      <c r="J757" s="172">
        <f t="shared" ref="J757:J763" si="130">POWER(I757,2)</f>
        <v>0.594633222714222</v>
      </c>
      <c r="K757" s="176">
        <f t="shared" ref="K757:K763" si="131">(POWER(I757,4))/F757</f>
        <v>0.0883971673888755</v>
      </c>
    </row>
    <row r="758" spans="1:11">
      <c r="A758" s="171" t="s">
        <v>243</v>
      </c>
      <c r="B758" s="172" t="s">
        <v>206</v>
      </c>
      <c r="C758" s="172" t="s">
        <v>244</v>
      </c>
      <c r="D758" s="174">
        <f>(0.5%*'LHKS SEISMO'!$M$61)</f>
        <v>0.00184106111526489</v>
      </c>
      <c r="E758" s="175">
        <f>SQRT(3)</f>
        <v>1.73205080756888</v>
      </c>
      <c r="F758" s="172">
        <v>50</v>
      </c>
      <c r="G758" s="176">
        <f t="shared" si="128"/>
        <v>0.00106293713049274</v>
      </c>
      <c r="H758" s="177">
        <f>('LHKS SEISMO'!$D$16*2*PI()*D753)/(D754)</f>
        <v>3070.90681888402</v>
      </c>
      <c r="I758" s="176">
        <f t="shared" si="129"/>
        <v>3.26418088207517</v>
      </c>
      <c r="J758" s="172">
        <f t="shared" si="130"/>
        <v>10.654876830905</v>
      </c>
      <c r="K758" s="172">
        <f t="shared" si="131"/>
        <v>2.27052800563513</v>
      </c>
    </row>
    <row r="759" spans="1:11">
      <c r="A759" s="171" t="s">
        <v>245</v>
      </c>
      <c r="B759" s="172" t="s">
        <v>206</v>
      </c>
      <c r="C759" s="172" t="s">
        <v>244</v>
      </c>
      <c r="D759" s="174">
        <f>'LHKS SEISMO'!$S$13</f>
        <v>2.38418579101562e-6</v>
      </c>
      <c r="E759" s="175">
        <f>SQRT(3)</f>
        <v>1.73205080756888</v>
      </c>
      <c r="F759" s="172">
        <v>50</v>
      </c>
      <c r="G759" s="176">
        <f t="shared" si="128"/>
        <v>1.37651030824095e-6</v>
      </c>
      <c r="H759" s="177">
        <f>('LHKS SEISMO'!$D$16*2*PI()*D753)/(D754)</f>
        <v>3070.90681888402</v>
      </c>
      <c r="I759" s="176">
        <f t="shared" si="129"/>
        <v>0.00422713489184129</v>
      </c>
      <c r="J759" s="172">
        <f t="shared" si="130"/>
        <v>1.78686693938221e-5</v>
      </c>
      <c r="K759" s="172">
        <f t="shared" si="131"/>
        <v>6.38578691811426e-12</v>
      </c>
    </row>
    <row r="760" spans="1:11">
      <c r="A760" s="178" t="s">
        <v>246</v>
      </c>
      <c r="B760" s="179" t="s">
        <v>247</v>
      </c>
      <c r="C760" s="179" t="s">
        <v>244</v>
      </c>
      <c r="D760" s="180">
        <f>(1/100)*'LHKS SEISMO'!$D$16</f>
        <v>0.9775</v>
      </c>
      <c r="E760" s="181">
        <f>SQRT(3)</f>
        <v>1.73205080756888</v>
      </c>
      <c r="F760" s="179">
        <v>50</v>
      </c>
      <c r="G760" s="182">
        <f t="shared" si="128"/>
        <v>0.564359888132859</v>
      </c>
      <c r="H760" s="183">
        <f>('LHKS SEISMO'!$M$61*2*PI()*D753)/D754</f>
        <v>11.567728149052</v>
      </c>
      <c r="I760" s="182">
        <f t="shared" si="129"/>
        <v>6.52836176415033</v>
      </c>
      <c r="J760" s="179">
        <f t="shared" si="130"/>
        <v>42.6195073236201</v>
      </c>
      <c r="K760" s="179">
        <f t="shared" si="131"/>
        <v>36.3284480901621</v>
      </c>
    </row>
    <row r="761" spans="1:11">
      <c r="A761" s="184" t="s">
        <v>248</v>
      </c>
      <c r="B761" s="185" t="s">
        <v>228</v>
      </c>
      <c r="C761" s="185" t="s">
        <v>242</v>
      </c>
      <c r="D761" s="186">
        <v>2e-5</v>
      </c>
      <c r="E761" s="187">
        <v>2</v>
      </c>
      <c r="F761" s="185">
        <v>2</v>
      </c>
      <c r="G761" s="188">
        <f t="shared" si="128"/>
        <v>1e-5</v>
      </c>
      <c r="H761" s="189">
        <f>('LHKS SEISMO'!$M$61*'LHKS SEISMO'!$D$16*2*PI())/D754</f>
        <v>226.149085313967</v>
      </c>
      <c r="I761" s="188">
        <f t="shared" si="129"/>
        <v>0.00226149085313967</v>
      </c>
      <c r="J761" s="185">
        <f t="shared" si="130"/>
        <v>5.11434087883441e-6</v>
      </c>
      <c r="K761" s="185">
        <f t="shared" si="131"/>
        <v>1.30782413124583e-11</v>
      </c>
    </row>
    <row r="762" spans="1:11">
      <c r="A762" s="190" t="s">
        <v>249</v>
      </c>
      <c r="B762" s="191" t="s">
        <v>206</v>
      </c>
      <c r="C762" s="191" t="s">
        <v>242</v>
      </c>
      <c r="D762" s="192">
        <v>0.00015</v>
      </c>
      <c r="E762" s="193">
        <v>2</v>
      </c>
      <c r="F762" s="191">
        <v>2</v>
      </c>
      <c r="G762" s="194">
        <f t="shared" si="128"/>
        <v>7.5e-5</v>
      </c>
      <c r="H762" s="195">
        <f>('LHKS SEISMO'!$M$61*'LHKS SEISMO'!$D$16*2*PI()*D753)/(D754^2)</f>
        <v>1130.74542656984</v>
      </c>
      <c r="I762" s="194">
        <f t="shared" si="129"/>
        <v>0.0848059069927377</v>
      </c>
      <c r="J762" s="191">
        <f t="shared" si="130"/>
        <v>0.00719204186086088</v>
      </c>
      <c r="K762" s="194">
        <f t="shared" si="131"/>
        <v>2.58627330641876e-5</v>
      </c>
    </row>
    <row r="763" ht="25" spans="1:11">
      <c r="A763" s="196" t="s">
        <v>250</v>
      </c>
      <c r="B763" s="197" t="s">
        <v>206</v>
      </c>
      <c r="C763" s="198" t="s">
        <v>242</v>
      </c>
      <c r="D763" s="199">
        <f>'LHKS Mass Center'!$Q$22</f>
        <v>0.408248290463863</v>
      </c>
      <c r="E763" s="200">
        <v>1</v>
      </c>
      <c r="F763" s="197">
        <v>4</v>
      </c>
      <c r="G763" s="201">
        <f t="shared" si="128"/>
        <v>0.408248290463863</v>
      </c>
      <c r="H763" s="197">
        <v>1</v>
      </c>
      <c r="I763" s="201">
        <f t="shared" si="129"/>
        <v>0.408248290463863</v>
      </c>
      <c r="J763" s="197">
        <f t="shared" si="130"/>
        <v>0.166666666666667</v>
      </c>
      <c r="K763" s="201">
        <f t="shared" si="131"/>
        <v>0.00694444444444445</v>
      </c>
    </row>
    <row r="764" spans="1:11">
      <c r="A764" s="202" t="s">
        <v>251</v>
      </c>
      <c r="B764" s="202"/>
      <c r="C764" s="202"/>
      <c r="D764" s="202"/>
      <c r="E764" s="202"/>
      <c r="F764" s="202"/>
      <c r="G764" s="202"/>
      <c r="H764" s="202"/>
      <c r="I764" s="202"/>
      <c r="J764" s="169">
        <f>SUM(J757:J763)</f>
        <v>54.0428990687771</v>
      </c>
      <c r="K764" s="169">
        <f>SUM(K757:K763)</f>
        <v>38.6943435703831</v>
      </c>
    </row>
    <row r="765" spans="1:11">
      <c r="A765" s="202" t="s">
        <v>252</v>
      </c>
      <c r="B765" s="202"/>
      <c r="C765" s="202"/>
      <c r="D765" s="202"/>
      <c r="E765" s="202"/>
      <c r="F765" s="202"/>
      <c r="G765" s="202"/>
      <c r="H765" s="202"/>
      <c r="I765" s="202"/>
      <c r="J765" s="220">
        <f>SQRT(J764)</f>
        <v>7.35138756077906</v>
      </c>
      <c r="K765" s="221"/>
    </row>
    <row r="766" spans="1:11">
      <c r="A766" s="202" t="s">
        <v>253</v>
      </c>
      <c r="B766" s="202"/>
      <c r="C766" s="202"/>
      <c r="D766" s="202"/>
      <c r="E766" s="202"/>
      <c r="F766" s="202"/>
      <c r="G766" s="202"/>
      <c r="H766" s="202"/>
      <c r="I766" s="202"/>
      <c r="J766" s="168">
        <f>(POWER(J765,4))/K764</f>
        <v>75.4796352713813</v>
      </c>
      <c r="K766" s="222"/>
    </row>
    <row r="767" ht="14.5" spans="1:11">
      <c r="A767" s="203" t="s">
        <v>254</v>
      </c>
      <c r="B767" s="202"/>
      <c r="C767" s="202"/>
      <c r="D767" s="202"/>
      <c r="E767" s="202"/>
      <c r="F767" s="202"/>
      <c r="G767" s="202"/>
      <c r="H767" s="202"/>
      <c r="I767" s="202"/>
      <c r="J767" s="168">
        <v>2</v>
      </c>
      <c r="K767" s="222"/>
    </row>
    <row r="768" ht="16" spans="1:11">
      <c r="A768" s="204" t="s">
        <v>255</v>
      </c>
      <c r="B768" s="204"/>
      <c r="C768" s="204"/>
      <c r="D768" s="204"/>
      <c r="E768" s="204"/>
      <c r="F768" s="204"/>
      <c r="G768" s="204"/>
      <c r="H768" s="204"/>
      <c r="I768" s="204"/>
      <c r="J768" s="223">
        <f>J765*J767</f>
        <v>14.7027751215581</v>
      </c>
      <c r="K768" s="224"/>
    </row>
    <row r="769" ht="16" spans="1:11">
      <c r="A769" s="202" t="s">
        <v>256</v>
      </c>
      <c r="B769" s="202"/>
      <c r="C769" s="202"/>
      <c r="D769" s="202"/>
      <c r="E769" s="202"/>
      <c r="F769" s="202"/>
      <c r="G769" s="202"/>
      <c r="H769" s="202"/>
      <c r="I769" s="202"/>
      <c r="J769" s="227">
        <f>(J768/'LHKS SEISMO'!$Y$61)</f>
        <v>0.0130027279138856</v>
      </c>
      <c r="K769" s="228"/>
    </row>
    <row r="771" spans="1:11">
      <c r="A771" s="155" t="s">
        <v>215</v>
      </c>
      <c r="B771" s="156"/>
      <c r="C771" s="156"/>
      <c r="D771" s="157" t="s">
        <v>216</v>
      </c>
      <c r="E771" s="157"/>
      <c r="F771" s="157"/>
      <c r="G771" s="157"/>
      <c r="H771" s="157"/>
      <c r="I771" s="157"/>
      <c r="J771" s="157"/>
      <c r="K771" s="213"/>
    </row>
    <row r="772" spans="1:11">
      <c r="A772" s="158" t="s">
        <v>218</v>
      </c>
      <c r="D772" s="159" t="s">
        <v>258</v>
      </c>
      <c r="E772" s="160"/>
      <c r="K772" s="215"/>
    </row>
    <row r="773" spans="1:11">
      <c r="A773" s="158" t="s">
        <v>220</v>
      </c>
      <c r="D773" s="159" t="s">
        <v>221</v>
      </c>
      <c r="E773" s="160"/>
      <c r="K773" s="215"/>
    </row>
    <row r="774" spans="1:11">
      <c r="A774" s="158" t="s">
        <v>222</v>
      </c>
      <c r="D774" s="159" t="s">
        <v>223</v>
      </c>
      <c r="E774" s="160"/>
      <c r="K774" s="215"/>
    </row>
    <row r="775" ht="13" spans="1:11">
      <c r="A775" s="158" t="s">
        <v>224</v>
      </c>
      <c r="D775" s="159" t="s">
        <v>225</v>
      </c>
      <c r="E775" s="160"/>
      <c r="F775" s="141"/>
      <c r="G775" s="141"/>
      <c r="H775" s="141"/>
      <c r="I775" s="141"/>
      <c r="J775" s="141"/>
      <c r="K775" s="218"/>
    </row>
    <row r="776" ht="13" spans="1:11">
      <c r="A776" s="205" t="s">
        <v>226</v>
      </c>
      <c r="B776" s="145" t="s">
        <v>227</v>
      </c>
      <c r="D776" s="162">
        <f>'LHKS SEISMO'!$B$66</f>
        <v>10</v>
      </c>
      <c r="E776" s="163" t="s">
        <v>228</v>
      </c>
      <c r="F776" s="141"/>
      <c r="G776" s="141"/>
      <c r="H776" s="141"/>
      <c r="I776" s="141"/>
      <c r="J776" s="141"/>
      <c r="K776" s="218"/>
    </row>
    <row r="777" ht="13" spans="1:11">
      <c r="A777" s="164"/>
      <c r="B777" s="165" t="s">
        <v>229</v>
      </c>
      <c r="C777" s="166"/>
      <c r="D777" s="165">
        <f>'LHKS SEISMO'!$C$66</f>
        <v>1</v>
      </c>
      <c r="E777" s="167" t="s">
        <v>206</v>
      </c>
      <c r="F777" s="166"/>
      <c r="G777" s="166"/>
      <c r="H777" s="166"/>
      <c r="I777" s="166"/>
      <c r="J777" s="166"/>
      <c r="K777" s="219"/>
    </row>
    <row r="779" ht="14.5" spans="1:11">
      <c r="A779" s="168" t="s">
        <v>230</v>
      </c>
      <c r="B779" s="169" t="s">
        <v>231</v>
      </c>
      <c r="C779" s="169" t="s">
        <v>232</v>
      </c>
      <c r="D779" s="170" t="s">
        <v>233</v>
      </c>
      <c r="E779" s="169" t="s">
        <v>234</v>
      </c>
      <c r="F779" s="169" t="s">
        <v>235</v>
      </c>
      <c r="G779" s="169" t="s">
        <v>236</v>
      </c>
      <c r="H779" s="169" t="s">
        <v>237</v>
      </c>
      <c r="I779" s="169" t="s">
        <v>238</v>
      </c>
      <c r="J779" s="169" t="s">
        <v>239</v>
      </c>
      <c r="K779" s="169" t="s">
        <v>240</v>
      </c>
    </row>
    <row r="780" ht="14.5" spans="1:11">
      <c r="A780" s="171" t="s">
        <v>241</v>
      </c>
      <c r="B780" s="172" t="s">
        <v>206</v>
      </c>
      <c r="C780" s="173" t="s">
        <v>242</v>
      </c>
      <c r="D780" s="174">
        <f>'LHKS SEISMO'!$P$66</f>
        <v>0.00017547121507717</v>
      </c>
      <c r="E780" s="175">
        <v>1</v>
      </c>
      <c r="F780" s="172">
        <v>4</v>
      </c>
      <c r="G780" s="176">
        <f t="shared" ref="G780:G786" si="132">D780/E780</f>
        <v>0.00017547121507717</v>
      </c>
      <c r="H780" s="177">
        <f>('LHKS SEISMO'!$D$16*2*PI()*D776)/(D777)</f>
        <v>6141.81363776805</v>
      </c>
      <c r="I780" s="176">
        <f t="shared" ref="I780:I786" si="133">H780*G780</f>
        <v>1.07771150179669</v>
      </c>
      <c r="J780" s="172">
        <f t="shared" ref="J780:J786" si="134">POWER(I780,2)</f>
        <v>1.16146208110488</v>
      </c>
      <c r="K780" s="176">
        <f t="shared" ref="K780:K786" si="135">(POWER(I780,4))/F780</f>
        <v>0.337248541461121</v>
      </c>
    </row>
    <row r="781" spans="1:11">
      <c r="A781" s="171" t="s">
        <v>243</v>
      </c>
      <c r="B781" s="172" t="s">
        <v>206</v>
      </c>
      <c r="C781" s="172" t="s">
        <v>244</v>
      </c>
      <c r="D781" s="174">
        <f>(0.5%*'LHKS SEISMO'!$M$66)</f>
        <v>0.00087562084197998</v>
      </c>
      <c r="E781" s="175">
        <f>SQRT(3)</f>
        <v>1.73205080756888</v>
      </c>
      <c r="F781" s="172">
        <v>50</v>
      </c>
      <c r="G781" s="176">
        <f t="shared" si="132"/>
        <v>0.000505539928825188</v>
      </c>
      <c r="H781" s="177">
        <f>('LHKS SEISMO'!$D$16*2*PI()*D776)/(D777)</f>
        <v>6141.81363776805</v>
      </c>
      <c r="I781" s="176">
        <f t="shared" si="133"/>
        <v>3.10493202929483</v>
      </c>
      <c r="J781" s="172">
        <f t="shared" si="134"/>
        <v>9.64060290654091</v>
      </c>
      <c r="K781" s="172">
        <f t="shared" si="135"/>
        <v>1.8588244880321</v>
      </c>
    </row>
    <row r="782" spans="1:11">
      <c r="A782" s="171" t="s">
        <v>245</v>
      </c>
      <c r="B782" s="172" t="s">
        <v>206</v>
      </c>
      <c r="C782" s="172" t="s">
        <v>244</v>
      </c>
      <c r="D782" s="174">
        <f>'LHKS SEISMO'!$S$13</f>
        <v>2.38418579101562e-6</v>
      </c>
      <c r="E782" s="175">
        <f>SQRT(3)</f>
        <v>1.73205080756888</v>
      </c>
      <c r="F782" s="172">
        <v>50</v>
      </c>
      <c r="G782" s="176">
        <f t="shared" si="132"/>
        <v>1.37651030824095e-6</v>
      </c>
      <c r="H782" s="177">
        <f>('LHKS SEISMO'!$D$16*2*PI()*D776)/(D777)</f>
        <v>6141.81363776805</v>
      </c>
      <c r="I782" s="176">
        <f t="shared" si="133"/>
        <v>0.00845426978368258</v>
      </c>
      <c r="J782" s="172">
        <f t="shared" si="134"/>
        <v>7.14746775752882e-5</v>
      </c>
      <c r="K782" s="172">
        <f t="shared" si="135"/>
        <v>1.02172590689828e-10</v>
      </c>
    </row>
    <row r="783" spans="1:11">
      <c r="A783" s="178" t="s">
        <v>246</v>
      </c>
      <c r="B783" s="179" t="s">
        <v>247</v>
      </c>
      <c r="C783" s="179" t="s">
        <v>244</v>
      </c>
      <c r="D783" s="180">
        <f>(1/100)*'LHKS SEISMO'!$D$16</f>
        <v>0.9775</v>
      </c>
      <c r="E783" s="181">
        <f>SQRT(3)</f>
        <v>1.73205080756888</v>
      </c>
      <c r="F783" s="179">
        <v>50</v>
      </c>
      <c r="G783" s="182">
        <f t="shared" si="132"/>
        <v>0.564359888132859</v>
      </c>
      <c r="H783" s="183">
        <f>('LHKS SEISMO'!$M$66*2*PI()*D776)/D777</f>
        <v>11.0033760179777</v>
      </c>
      <c r="I783" s="182">
        <f t="shared" si="133"/>
        <v>6.20986405858966</v>
      </c>
      <c r="J783" s="179">
        <f t="shared" si="134"/>
        <v>38.5624116261637</v>
      </c>
      <c r="K783" s="179">
        <f t="shared" si="135"/>
        <v>29.7411918085136</v>
      </c>
    </row>
    <row r="784" spans="1:11">
      <c r="A784" s="184" t="s">
        <v>248</v>
      </c>
      <c r="B784" s="185" t="s">
        <v>228</v>
      </c>
      <c r="C784" s="185" t="s">
        <v>242</v>
      </c>
      <c r="D784" s="186">
        <v>3e-5</v>
      </c>
      <c r="E784" s="187">
        <v>2</v>
      </c>
      <c r="F784" s="185">
        <v>2</v>
      </c>
      <c r="G784" s="188">
        <f t="shared" si="132"/>
        <v>1.5e-5</v>
      </c>
      <c r="H784" s="189">
        <f>('LHKS SEISMO'!$M$66*'LHKS SEISMO'!$D$16*2*PI())/D777</f>
        <v>107.558000575732</v>
      </c>
      <c r="I784" s="188">
        <f t="shared" si="133"/>
        <v>0.00161337000863597</v>
      </c>
      <c r="J784" s="185">
        <f t="shared" si="134"/>
        <v>2.60296278476605e-6</v>
      </c>
      <c r="K784" s="185">
        <f t="shared" si="135"/>
        <v>3.3877076294385e-12</v>
      </c>
    </row>
    <row r="785" spans="1:11">
      <c r="A785" s="190" t="s">
        <v>249</v>
      </c>
      <c r="B785" s="191" t="s">
        <v>206</v>
      </c>
      <c r="C785" s="191" t="s">
        <v>242</v>
      </c>
      <c r="D785" s="192">
        <v>0.00015</v>
      </c>
      <c r="E785" s="193">
        <v>2</v>
      </c>
      <c r="F785" s="191">
        <v>2</v>
      </c>
      <c r="G785" s="194">
        <f t="shared" si="132"/>
        <v>7.5e-5</v>
      </c>
      <c r="H785" s="195">
        <f>('LHKS SEISMO'!$M$66*'LHKS SEISMO'!$D$16*2*PI()*D776)/(D777^2)</f>
        <v>1075.58000575732</v>
      </c>
      <c r="I785" s="194">
        <f t="shared" si="133"/>
        <v>0.0806685004317987</v>
      </c>
      <c r="J785" s="191">
        <f t="shared" si="134"/>
        <v>0.00650740696191511</v>
      </c>
      <c r="K785" s="194">
        <f t="shared" si="135"/>
        <v>2.11731726839906e-5</v>
      </c>
    </row>
    <row r="786" ht="25" spans="1:11">
      <c r="A786" s="196" t="s">
        <v>250</v>
      </c>
      <c r="B786" s="197" t="s">
        <v>206</v>
      </c>
      <c r="C786" s="198" t="s">
        <v>242</v>
      </c>
      <c r="D786" s="199">
        <f>'LHKS Mass Center'!$Q$22</f>
        <v>0.408248290463863</v>
      </c>
      <c r="E786" s="200">
        <v>1</v>
      </c>
      <c r="F786" s="197">
        <v>4</v>
      </c>
      <c r="G786" s="201">
        <f t="shared" si="132"/>
        <v>0.408248290463863</v>
      </c>
      <c r="H786" s="197">
        <v>1</v>
      </c>
      <c r="I786" s="201">
        <f t="shared" si="133"/>
        <v>0.408248290463863</v>
      </c>
      <c r="J786" s="197">
        <f t="shared" si="134"/>
        <v>0.166666666666667</v>
      </c>
      <c r="K786" s="201">
        <f t="shared" si="135"/>
        <v>0.00694444444444445</v>
      </c>
    </row>
    <row r="787" spans="1:11">
      <c r="A787" s="202" t="s">
        <v>251</v>
      </c>
      <c r="B787" s="202"/>
      <c r="C787" s="202"/>
      <c r="D787" s="202"/>
      <c r="E787" s="202"/>
      <c r="F787" s="202"/>
      <c r="G787" s="202"/>
      <c r="H787" s="202"/>
      <c r="I787" s="202"/>
      <c r="J787" s="169">
        <f>SUM(J780:J786)</f>
        <v>49.5377247650784</v>
      </c>
      <c r="K787" s="169">
        <f>SUM(K780:K786)</f>
        <v>31.9442304557295</v>
      </c>
    </row>
    <row r="788" spans="1:11">
      <c r="A788" s="202" t="s">
        <v>252</v>
      </c>
      <c r="B788" s="202"/>
      <c r="C788" s="202"/>
      <c r="D788" s="202"/>
      <c r="E788" s="202"/>
      <c r="F788" s="202"/>
      <c r="G788" s="202"/>
      <c r="H788" s="202"/>
      <c r="I788" s="202"/>
      <c r="J788" s="220">
        <f>SQRT(J787)</f>
        <v>7.03830411143753</v>
      </c>
      <c r="K788" s="221"/>
    </row>
    <row r="789" spans="1:11">
      <c r="A789" s="202" t="s">
        <v>253</v>
      </c>
      <c r="B789" s="202"/>
      <c r="C789" s="202"/>
      <c r="D789" s="202"/>
      <c r="E789" s="202"/>
      <c r="F789" s="202"/>
      <c r="G789" s="202"/>
      <c r="H789" s="202"/>
      <c r="I789" s="202"/>
      <c r="J789" s="168">
        <f>(POWER(J788,4))/K787</f>
        <v>76.8209513859337</v>
      </c>
      <c r="K789" s="222"/>
    </row>
    <row r="790" ht="14.5" spans="1:11">
      <c r="A790" s="203" t="s">
        <v>254</v>
      </c>
      <c r="B790" s="202"/>
      <c r="C790" s="202"/>
      <c r="D790" s="202"/>
      <c r="E790" s="202"/>
      <c r="F790" s="202"/>
      <c r="G790" s="202"/>
      <c r="H790" s="202"/>
      <c r="I790" s="202"/>
      <c r="J790" s="168">
        <v>2</v>
      </c>
      <c r="K790" s="222"/>
    </row>
    <row r="791" ht="16" spans="1:11">
      <c r="A791" s="204" t="s">
        <v>255</v>
      </c>
      <c r="B791" s="204"/>
      <c r="C791" s="204"/>
      <c r="D791" s="204"/>
      <c r="E791" s="204"/>
      <c r="F791" s="204"/>
      <c r="G791" s="204"/>
      <c r="H791" s="204"/>
      <c r="I791" s="204"/>
      <c r="J791" s="223">
        <f>J788*J790</f>
        <v>14.0766082228751</v>
      </c>
      <c r="K791" s="224"/>
    </row>
    <row r="792" ht="16" spans="1:11">
      <c r="A792" s="202" t="s">
        <v>256</v>
      </c>
      <c r="B792" s="202"/>
      <c r="C792" s="202"/>
      <c r="D792" s="202"/>
      <c r="E792" s="202"/>
      <c r="F792" s="202"/>
      <c r="G792" s="202"/>
      <c r="H792" s="202"/>
      <c r="I792" s="202"/>
      <c r="J792" s="227">
        <f>(J791/'LHKS SEISMO'!$Y$66)</f>
        <v>0.013087458066835</v>
      </c>
      <c r="K792" s="228"/>
    </row>
    <row r="794" spans="1:11">
      <c r="A794" s="155" t="s">
        <v>215</v>
      </c>
      <c r="B794" s="156"/>
      <c r="C794" s="156"/>
      <c r="D794" s="157" t="s">
        <v>216</v>
      </c>
      <c r="E794" s="157"/>
      <c r="F794" s="157"/>
      <c r="G794" s="157"/>
      <c r="H794" s="157"/>
      <c r="I794" s="157"/>
      <c r="J794" s="157"/>
      <c r="K794" s="213"/>
    </row>
    <row r="795" spans="1:11">
      <c r="A795" s="158" t="s">
        <v>218</v>
      </c>
      <c r="D795" s="159" t="s">
        <v>258</v>
      </c>
      <c r="E795" s="160"/>
      <c r="K795" s="215"/>
    </row>
    <row r="796" spans="1:11">
      <c r="A796" s="158" t="s">
        <v>220</v>
      </c>
      <c r="D796" s="159" t="s">
        <v>221</v>
      </c>
      <c r="E796" s="160"/>
      <c r="K796" s="215"/>
    </row>
    <row r="797" spans="1:11">
      <c r="A797" s="158" t="s">
        <v>222</v>
      </c>
      <c r="D797" s="159" t="s">
        <v>223</v>
      </c>
      <c r="E797" s="160"/>
      <c r="K797" s="215"/>
    </row>
    <row r="798" ht="13" spans="1:11">
      <c r="A798" s="158" t="s">
        <v>224</v>
      </c>
      <c r="D798" s="159" t="s">
        <v>225</v>
      </c>
      <c r="E798" s="160"/>
      <c r="F798" s="141"/>
      <c r="G798" s="141"/>
      <c r="H798" s="141"/>
      <c r="I798" s="141"/>
      <c r="J798" s="141"/>
      <c r="K798" s="218"/>
    </row>
    <row r="799" ht="13" spans="1:11">
      <c r="A799" s="205" t="s">
        <v>226</v>
      </c>
      <c r="B799" s="145" t="s">
        <v>227</v>
      </c>
      <c r="D799" s="162">
        <f>'LHKS SEISMO'!$B$71</f>
        <v>15</v>
      </c>
      <c r="E799" s="163" t="s">
        <v>228</v>
      </c>
      <c r="F799" s="141"/>
      <c r="G799" s="141"/>
      <c r="H799" s="141"/>
      <c r="I799" s="141"/>
      <c r="J799" s="141"/>
      <c r="K799" s="218"/>
    </row>
    <row r="800" ht="13" spans="1:11">
      <c r="A800" s="164"/>
      <c r="B800" s="165" t="s">
        <v>229</v>
      </c>
      <c r="C800" s="166"/>
      <c r="D800" s="165">
        <f>'LHKS SEISMO'!$C$71</f>
        <v>2</v>
      </c>
      <c r="E800" s="167" t="s">
        <v>206</v>
      </c>
      <c r="F800" s="166"/>
      <c r="G800" s="166"/>
      <c r="H800" s="166"/>
      <c r="I800" s="166"/>
      <c r="J800" s="166"/>
      <c r="K800" s="219"/>
    </row>
    <row r="802" ht="14.5" spans="1:11">
      <c r="A802" s="168" t="s">
        <v>230</v>
      </c>
      <c r="B802" s="169" t="s">
        <v>231</v>
      </c>
      <c r="C802" s="169" t="s">
        <v>232</v>
      </c>
      <c r="D802" s="170" t="s">
        <v>233</v>
      </c>
      <c r="E802" s="169" t="s">
        <v>234</v>
      </c>
      <c r="F802" s="169" t="s">
        <v>235</v>
      </c>
      <c r="G802" s="169" t="s">
        <v>236</v>
      </c>
      <c r="H802" s="169" t="s">
        <v>237</v>
      </c>
      <c r="I802" s="169" t="s">
        <v>238</v>
      </c>
      <c r="J802" s="169" t="s">
        <v>239</v>
      </c>
      <c r="K802" s="169" t="s">
        <v>240</v>
      </c>
    </row>
    <row r="803" ht="14.5" spans="1:11">
      <c r="A803" s="171" t="s">
        <v>241</v>
      </c>
      <c r="B803" s="172" t="s">
        <v>206</v>
      </c>
      <c r="C803" s="173" t="s">
        <v>242</v>
      </c>
      <c r="D803" s="174">
        <f>'LHKS SEISMO'!$P$71</f>
        <v>0.000240811498880153</v>
      </c>
      <c r="E803" s="175">
        <v>1</v>
      </c>
      <c r="F803" s="172">
        <v>4</v>
      </c>
      <c r="G803" s="176">
        <f t="shared" ref="G803:G809" si="136">D803/E803</f>
        <v>0.000240811498880153</v>
      </c>
      <c r="H803" s="177">
        <f>('LHKS SEISMO'!$D$16*2*PI()*D799)/(D800)</f>
        <v>4606.36022832603</v>
      </c>
      <c r="I803" s="176">
        <f t="shared" ref="I803:I809" si="137">H803*G803</f>
        <v>1.10926451096512</v>
      </c>
      <c r="J803" s="172">
        <f t="shared" ref="J803:J809" si="138">POWER(I803,2)</f>
        <v>1.23046775528668</v>
      </c>
      <c r="K803" s="176">
        <f t="shared" ref="K803:K809" si="139">(POWER(I803,4))/F803</f>
        <v>0.37851272420006</v>
      </c>
    </row>
    <row r="804" spans="1:11">
      <c r="A804" s="171" t="s">
        <v>243</v>
      </c>
      <c r="B804" s="172" t="s">
        <v>206</v>
      </c>
      <c r="C804" s="172" t="s">
        <v>244</v>
      </c>
      <c r="D804" s="174">
        <f>(0.5%*'LHKS SEISMO'!$M$71)</f>
        <v>0.000545241832733154</v>
      </c>
      <c r="E804" s="175">
        <f>SQRT(3)</f>
        <v>1.73205080756888</v>
      </c>
      <c r="F804" s="172">
        <v>50</v>
      </c>
      <c r="G804" s="176">
        <f t="shared" si="136"/>
        <v>0.000314795518901932</v>
      </c>
      <c r="H804" s="177">
        <f>('LHKS SEISMO'!$D$16*2*PI()*D799)/(D800)</f>
        <v>4606.36022832603</v>
      </c>
      <c r="I804" s="176">
        <f t="shared" si="137"/>
        <v>1.45006155832511</v>
      </c>
      <c r="J804" s="172">
        <f t="shared" si="138"/>
        <v>2.10267852293226</v>
      </c>
      <c r="K804" s="172">
        <f t="shared" si="139"/>
        <v>0.0884251394160116</v>
      </c>
    </row>
    <row r="805" spans="1:11">
      <c r="A805" s="171" t="s">
        <v>245</v>
      </c>
      <c r="B805" s="172" t="s">
        <v>206</v>
      </c>
      <c r="C805" s="172" t="s">
        <v>244</v>
      </c>
      <c r="D805" s="174">
        <f>'LHKS SEISMO'!$S$13</f>
        <v>2.38418579101562e-6</v>
      </c>
      <c r="E805" s="175">
        <f>SQRT(3)</f>
        <v>1.73205080756888</v>
      </c>
      <c r="F805" s="172">
        <v>50</v>
      </c>
      <c r="G805" s="176">
        <f t="shared" si="136"/>
        <v>1.37651030824095e-6</v>
      </c>
      <c r="H805" s="177">
        <f>('LHKS SEISMO'!$D$16*2*PI()*D799)/(D800)</f>
        <v>4606.36022832603</v>
      </c>
      <c r="I805" s="176">
        <f t="shared" si="137"/>
        <v>0.00634070233776193</v>
      </c>
      <c r="J805" s="172">
        <f t="shared" si="138"/>
        <v>4.02045061360996e-5</v>
      </c>
      <c r="K805" s="172">
        <f t="shared" si="139"/>
        <v>3.23280462729534e-11</v>
      </c>
    </row>
    <row r="806" spans="1:11">
      <c r="A806" s="178" t="s">
        <v>246</v>
      </c>
      <c r="B806" s="179" t="s">
        <v>247</v>
      </c>
      <c r="C806" s="179" t="s">
        <v>244</v>
      </c>
      <c r="D806" s="180">
        <f>(1/100)*'LHKS SEISMO'!$D$16</f>
        <v>0.9775</v>
      </c>
      <c r="E806" s="181">
        <f>SQRT(3)</f>
        <v>1.73205080756888</v>
      </c>
      <c r="F806" s="179">
        <v>50</v>
      </c>
      <c r="G806" s="182">
        <f t="shared" si="136"/>
        <v>0.564359888132859</v>
      </c>
      <c r="H806" s="183">
        <f>('LHKS SEISMO'!$M$71*2*PI()*D799)/D800</f>
        <v>5.13878320843294</v>
      </c>
      <c r="I806" s="182">
        <f t="shared" si="137"/>
        <v>2.90012311665023</v>
      </c>
      <c r="J806" s="179">
        <f t="shared" si="138"/>
        <v>8.41071409172903</v>
      </c>
      <c r="K806" s="179">
        <f t="shared" si="139"/>
        <v>1.41480223065618</v>
      </c>
    </row>
    <row r="807" spans="1:11">
      <c r="A807" s="184" t="s">
        <v>248</v>
      </c>
      <c r="B807" s="185" t="s">
        <v>228</v>
      </c>
      <c r="C807" s="185" t="s">
        <v>242</v>
      </c>
      <c r="D807" s="186">
        <v>2.8e-5</v>
      </c>
      <c r="E807" s="187">
        <v>2</v>
      </c>
      <c r="F807" s="185">
        <v>2</v>
      </c>
      <c r="G807" s="188">
        <f t="shared" si="136"/>
        <v>1.4e-5</v>
      </c>
      <c r="H807" s="189">
        <f>('LHKS SEISMO'!$M$71*'LHKS SEISMO'!$D$16*2*PI())/D800</f>
        <v>33.4877372416213</v>
      </c>
      <c r="I807" s="188">
        <f t="shared" si="137"/>
        <v>0.000468828321382698</v>
      </c>
      <c r="J807" s="185">
        <f t="shared" si="138"/>
        <v>2.19799994930519e-7</v>
      </c>
      <c r="K807" s="185">
        <f t="shared" si="139"/>
        <v>2.4156018885728e-14</v>
      </c>
    </row>
    <row r="808" spans="1:11">
      <c r="A808" s="190" t="s">
        <v>249</v>
      </c>
      <c r="B808" s="191" t="s">
        <v>206</v>
      </c>
      <c r="C808" s="191" t="s">
        <v>242</v>
      </c>
      <c r="D808" s="192">
        <v>0.00022</v>
      </c>
      <c r="E808" s="193">
        <v>2</v>
      </c>
      <c r="F808" s="191">
        <v>2</v>
      </c>
      <c r="G808" s="194">
        <f t="shared" si="136"/>
        <v>0.00011</v>
      </c>
      <c r="H808" s="195">
        <f>('LHKS SEISMO'!$M$71*'LHKS SEISMO'!$D$16*2*PI()*D799)/(D800^2)</f>
        <v>251.15802931216</v>
      </c>
      <c r="I808" s="194">
        <f t="shared" si="137"/>
        <v>0.0276273832243376</v>
      </c>
      <c r="J808" s="191">
        <f t="shared" si="138"/>
        <v>0.000763272303824409</v>
      </c>
      <c r="K808" s="194">
        <f t="shared" si="139"/>
        <v>2.91292304892711e-7</v>
      </c>
    </row>
    <row r="809" ht="25" spans="1:11">
      <c r="A809" s="196" t="s">
        <v>250</v>
      </c>
      <c r="B809" s="197" t="s">
        <v>206</v>
      </c>
      <c r="C809" s="198" t="s">
        <v>242</v>
      </c>
      <c r="D809" s="199">
        <f>'LHKS Mass Center'!$Q$22</f>
        <v>0.408248290463863</v>
      </c>
      <c r="E809" s="200">
        <v>1</v>
      </c>
      <c r="F809" s="197">
        <v>4</v>
      </c>
      <c r="G809" s="201">
        <f t="shared" si="136"/>
        <v>0.408248290463863</v>
      </c>
      <c r="H809" s="197">
        <v>1</v>
      </c>
      <c r="I809" s="201">
        <f t="shared" si="137"/>
        <v>0.408248290463863</v>
      </c>
      <c r="J809" s="197">
        <f t="shared" si="138"/>
        <v>0.166666666666667</v>
      </c>
      <c r="K809" s="201">
        <f t="shared" si="139"/>
        <v>0.00694444444444445</v>
      </c>
    </row>
    <row r="810" spans="1:11">
      <c r="A810" s="202" t="s">
        <v>251</v>
      </c>
      <c r="B810" s="202"/>
      <c r="C810" s="202"/>
      <c r="D810" s="202"/>
      <c r="E810" s="202"/>
      <c r="F810" s="202"/>
      <c r="G810" s="202"/>
      <c r="H810" s="202"/>
      <c r="I810" s="202"/>
      <c r="J810" s="169">
        <f>SUM(J803:J809)</f>
        <v>11.9113307332246</v>
      </c>
      <c r="K810" s="169">
        <f>SUM(K803:K809)</f>
        <v>1.88868483004136</v>
      </c>
    </row>
    <row r="811" spans="1:11">
      <c r="A811" s="202" t="s">
        <v>252</v>
      </c>
      <c r="B811" s="202"/>
      <c r="C811" s="202"/>
      <c r="D811" s="202"/>
      <c r="E811" s="202"/>
      <c r="F811" s="202"/>
      <c r="G811" s="202"/>
      <c r="H811" s="202"/>
      <c r="I811" s="202"/>
      <c r="J811" s="220">
        <f>SQRT(J810)</f>
        <v>3.45127957911621</v>
      </c>
      <c r="K811" s="221"/>
    </row>
    <row r="812" spans="1:11">
      <c r="A812" s="202" t="s">
        <v>253</v>
      </c>
      <c r="B812" s="202"/>
      <c r="C812" s="202"/>
      <c r="D812" s="202"/>
      <c r="E812" s="202"/>
      <c r="F812" s="202"/>
      <c r="G812" s="202"/>
      <c r="H812" s="202"/>
      <c r="I812" s="202"/>
      <c r="J812" s="168">
        <f>(POWER(J811,4))/K810</f>
        <v>75.1209506104593</v>
      </c>
      <c r="K812" s="222"/>
    </row>
    <row r="813" ht="14.5" spans="1:11">
      <c r="A813" s="203" t="s">
        <v>254</v>
      </c>
      <c r="B813" s="202"/>
      <c r="C813" s="202"/>
      <c r="D813" s="202"/>
      <c r="E813" s="202"/>
      <c r="F813" s="202"/>
      <c r="G813" s="202"/>
      <c r="H813" s="202"/>
      <c r="I813" s="202"/>
      <c r="J813" s="168">
        <v>2</v>
      </c>
      <c r="K813" s="222"/>
    </row>
    <row r="814" ht="16" spans="1:11">
      <c r="A814" s="204" t="s">
        <v>255</v>
      </c>
      <c r="B814" s="204"/>
      <c r="C814" s="204"/>
      <c r="D814" s="204"/>
      <c r="E814" s="204"/>
      <c r="F814" s="204"/>
      <c r="G814" s="204"/>
      <c r="H814" s="204"/>
      <c r="I814" s="204"/>
      <c r="J814" s="223">
        <f>J811*J813</f>
        <v>6.90255915823243</v>
      </c>
      <c r="K814" s="224"/>
    </row>
    <row r="815" ht="16" spans="1:11">
      <c r="A815" s="202" t="s">
        <v>256</v>
      </c>
      <c r="B815" s="202"/>
      <c r="C815" s="202"/>
      <c r="D815" s="202"/>
      <c r="E815" s="202"/>
      <c r="F815" s="202"/>
      <c r="G815" s="202"/>
      <c r="H815" s="202"/>
      <c r="I815" s="202"/>
      <c r="J815" s="227">
        <f>(J814/'LHKS SEISMO'!$Y$71)</f>
        <v>0.0137414662337021</v>
      </c>
      <c r="K815" s="228"/>
    </row>
    <row r="817" spans="1:11">
      <c r="A817" s="155" t="s">
        <v>215</v>
      </c>
      <c r="B817" s="156"/>
      <c r="C817" s="156"/>
      <c r="D817" s="157" t="s">
        <v>216</v>
      </c>
      <c r="E817" s="157"/>
      <c r="F817" s="157"/>
      <c r="G817" s="157"/>
      <c r="H817" s="157"/>
      <c r="I817" s="157"/>
      <c r="J817" s="157"/>
      <c r="K817" s="213"/>
    </row>
    <row r="818" spans="1:11">
      <c r="A818" s="158" t="s">
        <v>218</v>
      </c>
      <c r="D818" s="159" t="s">
        <v>258</v>
      </c>
      <c r="E818" s="160"/>
      <c r="K818" s="215"/>
    </row>
    <row r="819" spans="1:11">
      <c r="A819" s="158" t="s">
        <v>220</v>
      </c>
      <c r="D819" s="159" t="s">
        <v>221</v>
      </c>
      <c r="E819" s="160"/>
      <c r="K819" s="215"/>
    </row>
    <row r="820" spans="1:11">
      <c r="A820" s="158" t="s">
        <v>222</v>
      </c>
      <c r="D820" s="159" t="s">
        <v>223</v>
      </c>
      <c r="E820" s="160"/>
      <c r="K820" s="215"/>
    </row>
    <row r="821" ht="13" spans="1:11">
      <c r="A821" s="158" t="s">
        <v>224</v>
      </c>
      <c r="D821" s="159" t="s">
        <v>225</v>
      </c>
      <c r="E821" s="160"/>
      <c r="F821" s="141"/>
      <c r="G821" s="141"/>
      <c r="H821" s="141"/>
      <c r="I821" s="141"/>
      <c r="J821" s="141"/>
      <c r="K821" s="218"/>
    </row>
    <row r="822" ht="13" spans="1:11">
      <c r="A822" s="205" t="s">
        <v>226</v>
      </c>
      <c r="B822" s="145" t="s">
        <v>227</v>
      </c>
      <c r="D822" s="162">
        <f>'LHKS SEISMO'!$B$76</f>
        <v>20</v>
      </c>
      <c r="E822" s="163" t="s">
        <v>228</v>
      </c>
      <c r="F822" s="141"/>
      <c r="G822" s="141"/>
      <c r="H822" s="141"/>
      <c r="I822" s="141"/>
      <c r="J822" s="141"/>
      <c r="K822" s="218"/>
    </row>
    <row r="823" ht="13" spans="1:11">
      <c r="A823" s="164"/>
      <c r="B823" s="165" t="s">
        <v>229</v>
      </c>
      <c r="C823" s="166"/>
      <c r="D823" s="165">
        <f>'LHKS SEISMO'!$C$76</f>
        <v>2</v>
      </c>
      <c r="E823" s="167" t="s">
        <v>206</v>
      </c>
      <c r="F823" s="166"/>
      <c r="G823" s="166"/>
      <c r="H823" s="166"/>
      <c r="I823" s="166"/>
      <c r="J823" s="166"/>
      <c r="K823" s="219"/>
    </row>
    <row r="825" ht="14.5" spans="1:11">
      <c r="A825" s="168" t="s">
        <v>230</v>
      </c>
      <c r="B825" s="169" t="s">
        <v>231</v>
      </c>
      <c r="C825" s="169" t="s">
        <v>232</v>
      </c>
      <c r="D825" s="170" t="s">
        <v>233</v>
      </c>
      <c r="E825" s="169" t="s">
        <v>234</v>
      </c>
      <c r="F825" s="169" t="s">
        <v>235</v>
      </c>
      <c r="G825" s="169" t="s">
        <v>236</v>
      </c>
      <c r="H825" s="169" t="s">
        <v>237</v>
      </c>
      <c r="I825" s="169" t="s">
        <v>238</v>
      </c>
      <c r="J825" s="169" t="s">
        <v>239</v>
      </c>
      <c r="K825" s="169" t="s">
        <v>240</v>
      </c>
    </row>
    <row r="826" ht="14.5" spans="1:11">
      <c r="A826" s="171" t="s">
        <v>241</v>
      </c>
      <c r="B826" s="172" t="s">
        <v>206</v>
      </c>
      <c r="C826" s="173" t="s">
        <v>242</v>
      </c>
      <c r="D826" s="174">
        <f>'LHKS SEISMO'!$P$76</f>
        <v>0.000228678841775321</v>
      </c>
      <c r="E826" s="175">
        <v>1</v>
      </c>
      <c r="F826" s="172">
        <v>4</v>
      </c>
      <c r="G826" s="176">
        <f t="shared" ref="G826:G832" si="140">D826/E826</f>
        <v>0.000228678841775321</v>
      </c>
      <c r="H826" s="177">
        <f>('LHKS SEISMO'!$D$16*2*PI()*D822)/(D823)</f>
        <v>6141.81363776805</v>
      </c>
      <c r="I826" s="176">
        <f t="shared" ref="I826:I832" si="141">H826*G826</f>
        <v>1.40450282908467</v>
      </c>
      <c r="J826" s="172">
        <f t="shared" ref="J826:J832" si="142">POWER(I826,2)</f>
        <v>1.97262819690683</v>
      </c>
      <c r="K826" s="176">
        <f t="shared" ref="K826:K832" si="143">(POWER(I826,4))/F826</f>
        <v>0.972815500807971</v>
      </c>
    </row>
    <row r="827" spans="1:11">
      <c r="A827" s="171" t="s">
        <v>243</v>
      </c>
      <c r="B827" s="172" t="s">
        <v>206</v>
      </c>
      <c r="C827" s="172" t="s">
        <v>244</v>
      </c>
      <c r="D827" s="174">
        <f>(0.5%*'LHKS SEISMO'!$M$76)</f>
        <v>0.000372724533081055</v>
      </c>
      <c r="E827" s="175">
        <f>SQRT(3)</f>
        <v>1.73205080756888</v>
      </c>
      <c r="F827" s="172">
        <v>50</v>
      </c>
      <c r="G827" s="176">
        <f t="shared" si="140"/>
        <v>0.000215192609507925</v>
      </c>
      <c r="H827" s="177">
        <f>('LHKS SEISMO'!$D$16*2*PI()*D822)/(D823)</f>
        <v>6141.81363776805</v>
      </c>
      <c r="I827" s="176">
        <f t="shared" si="141"/>
        <v>1.32167290382266</v>
      </c>
      <c r="J827" s="172">
        <f t="shared" si="142"/>
        <v>1.74681926469903</v>
      </c>
      <c r="K827" s="172">
        <f t="shared" si="143"/>
        <v>0.0610275508704734</v>
      </c>
    </row>
    <row r="828" spans="1:11">
      <c r="A828" s="171" t="s">
        <v>245</v>
      </c>
      <c r="B828" s="172" t="s">
        <v>206</v>
      </c>
      <c r="C828" s="172" t="s">
        <v>244</v>
      </c>
      <c r="D828" s="174">
        <f>'LHKS SEISMO'!$S$13</f>
        <v>2.38418579101562e-6</v>
      </c>
      <c r="E828" s="175">
        <f>SQRT(3)</f>
        <v>1.73205080756888</v>
      </c>
      <c r="F828" s="172">
        <v>50</v>
      </c>
      <c r="G828" s="176">
        <f t="shared" si="140"/>
        <v>1.37651030824095e-6</v>
      </c>
      <c r="H828" s="177">
        <f>('LHKS SEISMO'!$D$16*2*PI()*D822)/(D823)</f>
        <v>6141.81363776805</v>
      </c>
      <c r="I828" s="176">
        <f t="shared" si="141"/>
        <v>0.00845426978368258</v>
      </c>
      <c r="J828" s="172">
        <f t="shared" si="142"/>
        <v>7.14746775752882e-5</v>
      </c>
      <c r="K828" s="172">
        <f t="shared" si="143"/>
        <v>1.02172590689828e-10</v>
      </c>
    </row>
    <row r="829" spans="1:11">
      <c r="A829" s="178" t="s">
        <v>246</v>
      </c>
      <c r="B829" s="179" t="s">
        <v>247</v>
      </c>
      <c r="C829" s="179" t="s">
        <v>244</v>
      </c>
      <c r="D829" s="180">
        <f>(1/100)*'LHKS SEISMO'!$D$16</f>
        <v>0.9775</v>
      </c>
      <c r="E829" s="181">
        <f>SQRT(3)</f>
        <v>1.73205080756888</v>
      </c>
      <c r="F829" s="179">
        <v>50</v>
      </c>
      <c r="G829" s="182">
        <f t="shared" si="140"/>
        <v>0.564359888132859</v>
      </c>
      <c r="H829" s="183">
        <f>('LHKS SEISMO'!$M$76*2*PI()*D822)/D823</f>
        <v>4.68379461976051</v>
      </c>
      <c r="I829" s="182">
        <f t="shared" si="141"/>
        <v>2.64334580764533</v>
      </c>
      <c r="J829" s="179">
        <f t="shared" si="142"/>
        <v>6.98727705879614</v>
      </c>
      <c r="K829" s="179">
        <f t="shared" si="143"/>
        <v>0.976440813927576</v>
      </c>
    </row>
    <row r="830" spans="1:11">
      <c r="A830" s="184" t="s">
        <v>248</v>
      </c>
      <c r="B830" s="185" t="s">
        <v>228</v>
      </c>
      <c r="C830" s="185" t="s">
        <v>242</v>
      </c>
      <c r="D830" s="186">
        <v>3.6e-5</v>
      </c>
      <c r="E830" s="187">
        <v>2</v>
      </c>
      <c r="F830" s="185">
        <v>2</v>
      </c>
      <c r="G830" s="188">
        <f t="shared" si="140"/>
        <v>1.8e-5</v>
      </c>
      <c r="H830" s="189">
        <f>('LHKS SEISMO'!$M$76*'LHKS SEISMO'!$D$16*2*PI())/D823</f>
        <v>22.8920462040795</v>
      </c>
      <c r="I830" s="188">
        <f t="shared" si="141"/>
        <v>0.000412056831673431</v>
      </c>
      <c r="J830" s="185">
        <f t="shared" si="142"/>
        <v>1.69790832528746e-7</v>
      </c>
      <c r="K830" s="185">
        <f t="shared" si="143"/>
        <v>1.44144634054023e-14</v>
      </c>
    </row>
    <row r="831" spans="1:11">
      <c r="A831" s="190" t="s">
        <v>249</v>
      </c>
      <c r="B831" s="191" t="s">
        <v>206</v>
      </c>
      <c r="C831" s="191" t="s">
        <v>242</v>
      </c>
      <c r="D831" s="192">
        <v>0.00022</v>
      </c>
      <c r="E831" s="193">
        <v>2</v>
      </c>
      <c r="F831" s="191">
        <v>2</v>
      </c>
      <c r="G831" s="194">
        <f t="shared" si="140"/>
        <v>0.00011</v>
      </c>
      <c r="H831" s="195">
        <f>('LHKS SEISMO'!$M$76*'LHKS SEISMO'!$D$16*2*PI()*D822)/(D823^2)</f>
        <v>228.920462040795</v>
      </c>
      <c r="I831" s="194">
        <f t="shared" si="141"/>
        <v>0.0251812508244874</v>
      </c>
      <c r="J831" s="191">
        <f t="shared" si="142"/>
        <v>0.000634095393085749</v>
      </c>
      <c r="K831" s="194">
        <f t="shared" si="143"/>
        <v>2.01038483766285e-7</v>
      </c>
    </row>
    <row r="832" ht="25" spans="1:11">
      <c r="A832" s="196" t="s">
        <v>250</v>
      </c>
      <c r="B832" s="197" t="s">
        <v>206</v>
      </c>
      <c r="C832" s="198" t="s">
        <v>242</v>
      </c>
      <c r="D832" s="199">
        <f>'LHKS Mass Center'!$Q$22</f>
        <v>0.408248290463863</v>
      </c>
      <c r="E832" s="200">
        <v>1</v>
      </c>
      <c r="F832" s="197">
        <v>4</v>
      </c>
      <c r="G832" s="201">
        <f t="shared" si="140"/>
        <v>0.408248290463863</v>
      </c>
      <c r="H832" s="197">
        <v>1</v>
      </c>
      <c r="I832" s="201">
        <f t="shared" si="141"/>
        <v>0.408248290463863</v>
      </c>
      <c r="J832" s="197">
        <f t="shared" si="142"/>
        <v>0.166666666666667</v>
      </c>
      <c r="K832" s="201">
        <f t="shared" si="143"/>
        <v>0.00694444444444445</v>
      </c>
    </row>
    <row r="833" spans="1:11">
      <c r="A833" s="202" t="s">
        <v>251</v>
      </c>
      <c r="B833" s="202"/>
      <c r="C833" s="202"/>
      <c r="D833" s="202"/>
      <c r="E833" s="202"/>
      <c r="F833" s="202"/>
      <c r="G833" s="202"/>
      <c r="H833" s="202"/>
      <c r="I833" s="202"/>
      <c r="J833" s="169">
        <f>SUM(J826:J832)</f>
        <v>10.8740969269302</v>
      </c>
      <c r="K833" s="169">
        <f>SUM(K826:K832)</f>
        <v>2.01722851119113</v>
      </c>
    </row>
    <row r="834" spans="1:11">
      <c r="A834" s="202" t="s">
        <v>252</v>
      </c>
      <c r="B834" s="202"/>
      <c r="C834" s="202"/>
      <c r="D834" s="202"/>
      <c r="E834" s="202"/>
      <c r="F834" s="202"/>
      <c r="G834" s="202"/>
      <c r="H834" s="202"/>
      <c r="I834" s="202"/>
      <c r="J834" s="220">
        <f>SQRT(J833)</f>
        <v>3.29758956314005</v>
      </c>
      <c r="K834" s="221"/>
    </row>
    <row r="835" spans="1:11">
      <c r="A835" s="202" t="s">
        <v>253</v>
      </c>
      <c r="B835" s="202"/>
      <c r="C835" s="202"/>
      <c r="D835" s="202"/>
      <c r="E835" s="202"/>
      <c r="F835" s="202"/>
      <c r="G835" s="202"/>
      <c r="H835" s="202"/>
      <c r="I835" s="202"/>
      <c r="J835" s="168">
        <f>(POWER(J834,4))/K833</f>
        <v>58.6180411987385</v>
      </c>
      <c r="K835" s="222"/>
    </row>
    <row r="836" ht="14.5" spans="1:11">
      <c r="A836" s="203" t="s">
        <v>254</v>
      </c>
      <c r="B836" s="202"/>
      <c r="C836" s="202"/>
      <c r="D836" s="202"/>
      <c r="E836" s="202"/>
      <c r="F836" s="202"/>
      <c r="G836" s="202"/>
      <c r="H836" s="202"/>
      <c r="I836" s="202"/>
      <c r="J836" s="168">
        <v>2</v>
      </c>
      <c r="K836" s="222"/>
    </row>
    <row r="837" ht="16" spans="1:11">
      <c r="A837" s="204" t="s">
        <v>255</v>
      </c>
      <c r="B837" s="204"/>
      <c r="C837" s="204"/>
      <c r="D837" s="204"/>
      <c r="E837" s="204"/>
      <c r="F837" s="204"/>
      <c r="G837" s="204"/>
      <c r="H837" s="204"/>
      <c r="I837" s="204"/>
      <c r="J837" s="223">
        <f>J834*J836</f>
        <v>6.59517912628009</v>
      </c>
      <c r="K837" s="224"/>
    </row>
    <row r="838" ht="16" spans="1:11">
      <c r="A838" s="202" t="s">
        <v>256</v>
      </c>
      <c r="B838" s="202"/>
      <c r="C838" s="202"/>
      <c r="D838" s="202"/>
      <c r="E838" s="202"/>
      <c r="F838" s="202"/>
      <c r="G838" s="202"/>
      <c r="H838" s="202"/>
      <c r="I838" s="202"/>
      <c r="J838" s="227">
        <f>(J837/'LHKS SEISMO'!$Y$76)</f>
        <v>0.014404957659715</v>
      </c>
      <c r="K838" s="228"/>
    </row>
  </sheetData>
  <mergeCells count="400">
    <mergeCell ref="A3:L3"/>
    <mergeCell ref="A10:C10"/>
    <mergeCell ref="A11:C11"/>
    <mergeCell ref="A28:I28"/>
    <mergeCell ref="A29:I29"/>
    <mergeCell ref="J29:K29"/>
    <mergeCell ref="A30:I30"/>
    <mergeCell ref="J30:K30"/>
    <mergeCell ref="A31:I31"/>
    <mergeCell ref="J31:K31"/>
    <mergeCell ref="A32:I32"/>
    <mergeCell ref="J32:K32"/>
    <mergeCell ref="A33:I33"/>
    <mergeCell ref="J33:K33"/>
    <mergeCell ref="A51:I51"/>
    <mergeCell ref="A52:I52"/>
    <mergeCell ref="J52:K52"/>
    <mergeCell ref="A53:I53"/>
    <mergeCell ref="J53:K53"/>
    <mergeCell ref="A54:I54"/>
    <mergeCell ref="J54:K54"/>
    <mergeCell ref="A55:I55"/>
    <mergeCell ref="J55:K55"/>
    <mergeCell ref="A56:I56"/>
    <mergeCell ref="J56:K56"/>
    <mergeCell ref="A74:I74"/>
    <mergeCell ref="A75:I75"/>
    <mergeCell ref="J75:K75"/>
    <mergeCell ref="A76:I76"/>
    <mergeCell ref="J76:K76"/>
    <mergeCell ref="A77:I77"/>
    <mergeCell ref="J77:K77"/>
    <mergeCell ref="A78:I78"/>
    <mergeCell ref="J78:K78"/>
    <mergeCell ref="A79:I79"/>
    <mergeCell ref="J79:K79"/>
    <mergeCell ref="A97:I97"/>
    <mergeCell ref="A98:I98"/>
    <mergeCell ref="J98:K98"/>
    <mergeCell ref="A99:I99"/>
    <mergeCell ref="J99:K99"/>
    <mergeCell ref="A100:I100"/>
    <mergeCell ref="J100:K100"/>
    <mergeCell ref="A101:I101"/>
    <mergeCell ref="J101:K101"/>
    <mergeCell ref="A102:I102"/>
    <mergeCell ref="J102:K102"/>
    <mergeCell ref="A120:I120"/>
    <mergeCell ref="A121:I121"/>
    <mergeCell ref="J121:K121"/>
    <mergeCell ref="A122:I122"/>
    <mergeCell ref="J122:K122"/>
    <mergeCell ref="A123:I123"/>
    <mergeCell ref="J123:K123"/>
    <mergeCell ref="A124:I124"/>
    <mergeCell ref="J124:K124"/>
    <mergeCell ref="A125:I125"/>
    <mergeCell ref="J125:K125"/>
    <mergeCell ref="A143:I143"/>
    <mergeCell ref="A144:I144"/>
    <mergeCell ref="J144:K144"/>
    <mergeCell ref="A145:I145"/>
    <mergeCell ref="J145:K145"/>
    <mergeCell ref="A146:I146"/>
    <mergeCell ref="J146:K146"/>
    <mergeCell ref="A147:I147"/>
    <mergeCell ref="J147:K147"/>
    <mergeCell ref="A148:I148"/>
    <mergeCell ref="J148:K148"/>
    <mergeCell ref="A166:I166"/>
    <mergeCell ref="A167:I167"/>
    <mergeCell ref="J167:K167"/>
    <mergeCell ref="A168:I168"/>
    <mergeCell ref="J168:K168"/>
    <mergeCell ref="A169:I169"/>
    <mergeCell ref="J169:K169"/>
    <mergeCell ref="A170:I170"/>
    <mergeCell ref="J170:K170"/>
    <mergeCell ref="A171:I171"/>
    <mergeCell ref="J171:K171"/>
    <mergeCell ref="A189:I189"/>
    <mergeCell ref="A190:I190"/>
    <mergeCell ref="J190:K190"/>
    <mergeCell ref="A191:I191"/>
    <mergeCell ref="J191:K191"/>
    <mergeCell ref="A192:I192"/>
    <mergeCell ref="J192:K192"/>
    <mergeCell ref="A193:I193"/>
    <mergeCell ref="J193:K193"/>
    <mergeCell ref="A194:I194"/>
    <mergeCell ref="J194:K194"/>
    <mergeCell ref="A212:I212"/>
    <mergeCell ref="A213:I213"/>
    <mergeCell ref="J213:K213"/>
    <mergeCell ref="A214:I214"/>
    <mergeCell ref="J214:K214"/>
    <mergeCell ref="A215:I215"/>
    <mergeCell ref="J215:K215"/>
    <mergeCell ref="A216:I216"/>
    <mergeCell ref="J216:K216"/>
    <mergeCell ref="A217:I217"/>
    <mergeCell ref="J217:K217"/>
    <mergeCell ref="A235:I235"/>
    <mergeCell ref="A236:I236"/>
    <mergeCell ref="J236:K236"/>
    <mergeCell ref="A237:I237"/>
    <mergeCell ref="J237:K237"/>
    <mergeCell ref="A238:I238"/>
    <mergeCell ref="J238:K238"/>
    <mergeCell ref="A239:I239"/>
    <mergeCell ref="J239:K239"/>
    <mergeCell ref="A240:I240"/>
    <mergeCell ref="J240:K240"/>
    <mergeCell ref="A258:I258"/>
    <mergeCell ref="A259:I259"/>
    <mergeCell ref="J259:K259"/>
    <mergeCell ref="A260:I260"/>
    <mergeCell ref="J260:K260"/>
    <mergeCell ref="A261:I261"/>
    <mergeCell ref="J261:K261"/>
    <mergeCell ref="A262:I262"/>
    <mergeCell ref="J262:K262"/>
    <mergeCell ref="A263:I263"/>
    <mergeCell ref="J263:K263"/>
    <mergeCell ref="A281:I281"/>
    <mergeCell ref="A282:I282"/>
    <mergeCell ref="J282:K282"/>
    <mergeCell ref="A283:I283"/>
    <mergeCell ref="J283:K283"/>
    <mergeCell ref="A284:I284"/>
    <mergeCell ref="J284:K284"/>
    <mergeCell ref="A285:I285"/>
    <mergeCell ref="J285:K285"/>
    <mergeCell ref="A286:I286"/>
    <mergeCell ref="J286:K286"/>
    <mergeCell ref="A304:I304"/>
    <mergeCell ref="A305:I305"/>
    <mergeCell ref="J305:K305"/>
    <mergeCell ref="A306:I306"/>
    <mergeCell ref="J306:K306"/>
    <mergeCell ref="A307:I307"/>
    <mergeCell ref="J307:K307"/>
    <mergeCell ref="A308:I308"/>
    <mergeCell ref="J308:K308"/>
    <mergeCell ref="A309:I309"/>
    <mergeCell ref="J309:K309"/>
    <mergeCell ref="A327:I327"/>
    <mergeCell ref="A328:I328"/>
    <mergeCell ref="J328:K328"/>
    <mergeCell ref="A329:I329"/>
    <mergeCell ref="J329:K329"/>
    <mergeCell ref="A330:I330"/>
    <mergeCell ref="J330:K330"/>
    <mergeCell ref="A331:I331"/>
    <mergeCell ref="J331:K331"/>
    <mergeCell ref="A332:I332"/>
    <mergeCell ref="J332:K332"/>
    <mergeCell ref="A350:I350"/>
    <mergeCell ref="A351:I351"/>
    <mergeCell ref="J351:K351"/>
    <mergeCell ref="A352:I352"/>
    <mergeCell ref="J352:K352"/>
    <mergeCell ref="A353:I353"/>
    <mergeCell ref="J353:K353"/>
    <mergeCell ref="A354:I354"/>
    <mergeCell ref="J354:K354"/>
    <mergeCell ref="A355:I355"/>
    <mergeCell ref="J355:K355"/>
    <mergeCell ref="A373:I373"/>
    <mergeCell ref="A374:I374"/>
    <mergeCell ref="J374:K374"/>
    <mergeCell ref="A375:I375"/>
    <mergeCell ref="J375:K375"/>
    <mergeCell ref="A376:I376"/>
    <mergeCell ref="J376:K376"/>
    <mergeCell ref="A377:I377"/>
    <mergeCell ref="J377:K377"/>
    <mergeCell ref="A378:I378"/>
    <mergeCell ref="J378:K378"/>
    <mergeCell ref="A396:I396"/>
    <mergeCell ref="A397:I397"/>
    <mergeCell ref="J397:K397"/>
    <mergeCell ref="A398:I398"/>
    <mergeCell ref="J398:K398"/>
    <mergeCell ref="A399:I399"/>
    <mergeCell ref="J399:K399"/>
    <mergeCell ref="A400:I400"/>
    <mergeCell ref="J400:K400"/>
    <mergeCell ref="A401:I401"/>
    <mergeCell ref="J401:K401"/>
    <mergeCell ref="A419:I419"/>
    <mergeCell ref="A420:I420"/>
    <mergeCell ref="J420:K420"/>
    <mergeCell ref="A421:I421"/>
    <mergeCell ref="J421:K421"/>
    <mergeCell ref="A422:I422"/>
    <mergeCell ref="J422:K422"/>
    <mergeCell ref="A423:I423"/>
    <mergeCell ref="J423:K423"/>
    <mergeCell ref="A424:I424"/>
    <mergeCell ref="J424:K424"/>
    <mergeCell ref="A442:I442"/>
    <mergeCell ref="A443:I443"/>
    <mergeCell ref="J443:K443"/>
    <mergeCell ref="A444:I444"/>
    <mergeCell ref="J444:K444"/>
    <mergeCell ref="A445:I445"/>
    <mergeCell ref="J445:K445"/>
    <mergeCell ref="A446:I446"/>
    <mergeCell ref="J446:K446"/>
    <mergeCell ref="A447:I447"/>
    <mergeCell ref="J447:K447"/>
    <mergeCell ref="A465:I465"/>
    <mergeCell ref="A466:I466"/>
    <mergeCell ref="J466:K466"/>
    <mergeCell ref="A467:I467"/>
    <mergeCell ref="J467:K467"/>
    <mergeCell ref="A468:I468"/>
    <mergeCell ref="J468:K468"/>
    <mergeCell ref="A469:I469"/>
    <mergeCell ref="J469:K469"/>
    <mergeCell ref="A470:I470"/>
    <mergeCell ref="J470:K470"/>
    <mergeCell ref="A488:I488"/>
    <mergeCell ref="A489:I489"/>
    <mergeCell ref="J489:K489"/>
    <mergeCell ref="A490:I490"/>
    <mergeCell ref="J490:K490"/>
    <mergeCell ref="A491:I491"/>
    <mergeCell ref="J491:K491"/>
    <mergeCell ref="A492:I492"/>
    <mergeCell ref="J492:K492"/>
    <mergeCell ref="A493:I493"/>
    <mergeCell ref="J493:K493"/>
    <mergeCell ref="A511:I511"/>
    <mergeCell ref="A512:I512"/>
    <mergeCell ref="J512:K512"/>
    <mergeCell ref="A513:I513"/>
    <mergeCell ref="J513:K513"/>
    <mergeCell ref="A514:I514"/>
    <mergeCell ref="J514:K514"/>
    <mergeCell ref="A515:I515"/>
    <mergeCell ref="J515:K515"/>
    <mergeCell ref="A516:I516"/>
    <mergeCell ref="J516:K516"/>
    <mergeCell ref="A534:I534"/>
    <mergeCell ref="A535:I535"/>
    <mergeCell ref="J535:K535"/>
    <mergeCell ref="A536:I536"/>
    <mergeCell ref="J536:K536"/>
    <mergeCell ref="A537:I537"/>
    <mergeCell ref="J537:K537"/>
    <mergeCell ref="A538:I538"/>
    <mergeCell ref="J538:K538"/>
    <mergeCell ref="A539:I539"/>
    <mergeCell ref="J539:K539"/>
    <mergeCell ref="A557:I557"/>
    <mergeCell ref="A558:I558"/>
    <mergeCell ref="J558:K558"/>
    <mergeCell ref="A559:I559"/>
    <mergeCell ref="J559:K559"/>
    <mergeCell ref="A560:I560"/>
    <mergeCell ref="J560:K560"/>
    <mergeCell ref="A561:I561"/>
    <mergeCell ref="J561:K561"/>
    <mergeCell ref="A562:I562"/>
    <mergeCell ref="J562:K562"/>
    <mergeCell ref="A580:I580"/>
    <mergeCell ref="A581:I581"/>
    <mergeCell ref="J581:K581"/>
    <mergeCell ref="A582:I582"/>
    <mergeCell ref="J582:K582"/>
    <mergeCell ref="A583:I583"/>
    <mergeCell ref="J583:K583"/>
    <mergeCell ref="A584:I584"/>
    <mergeCell ref="J584:K584"/>
    <mergeCell ref="A585:I585"/>
    <mergeCell ref="J585:K585"/>
    <mergeCell ref="A603:I603"/>
    <mergeCell ref="A604:I604"/>
    <mergeCell ref="J604:K604"/>
    <mergeCell ref="A605:I605"/>
    <mergeCell ref="J605:K605"/>
    <mergeCell ref="A606:I606"/>
    <mergeCell ref="J606:K606"/>
    <mergeCell ref="A607:I607"/>
    <mergeCell ref="J607:K607"/>
    <mergeCell ref="A608:I608"/>
    <mergeCell ref="J608:K608"/>
    <mergeCell ref="A626:I626"/>
    <mergeCell ref="A627:I627"/>
    <mergeCell ref="J627:K627"/>
    <mergeCell ref="A628:I628"/>
    <mergeCell ref="J628:K628"/>
    <mergeCell ref="A629:I629"/>
    <mergeCell ref="J629:K629"/>
    <mergeCell ref="A630:I630"/>
    <mergeCell ref="J630:K630"/>
    <mergeCell ref="A631:I631"/>
    <mergeCell ref="J631:K631"/>
    <mergeCell ref="A649:I649"/>
    <mergeCell ref="A650:I650"/>
    <mergeCell ref="J650:K650"/>
    <mergeCell ref="A651:I651"/>
    <mergeCell ref="J651:K651"/>
    <mergeCell ref="A652:I652"/>
    <mergeCell ref="J652:K652"/>
    <mergeCell ref="A653:I653"/>
    <mergeCell ref="J653:K653"/>
    <mergeCell ref="A654:I654"/>
    <mergeCell ref="J654:K654"/>
    <mergeCell ref="A672:I672"/>
    <mergeCell ref="A673:I673"/>
    <mergeCell ref="J673:K673"/>
    <mergeCell ref="A674:I674"/>
    <mergeCell ref="J674:K674"/>
    <mergeCell ref="A675:I675"/>
    <mergeCell ref="J675:K675"/>
    <mergeCell ref="A676:I676"/>
    <mergeCell ref="J676:K676"/>
    <mergeCell ref="A677:I677"/>
    <mergeCell ref="J677:K677"/>
    <mergeCell ref="A695:I695"/>
    <mergeCell ref="A696:I696"/>
    <mergeCell ref="J696:K696"/>
    <mergeCell ref="A697:I697"/>
    <mergeCell ref="J697:K697"/>
    <mergeCell ref="A698:I698"/>
    <mergeCell ref="J698:K698"/>
    <mergeCell ref="A699:I699"/>
    <mergeCell ref="J699:K699"/>
    <mergeCell ref="A700:I700"/>
    <mergeCell ref="J700:K700"/>
    <mergeCell ref="A718:I718"/>
    <mergeCell ref="A719:I719"/>
    <mergeCell ref="J719:K719"/>
    <mergeCell ref="A720:I720"/>
    <mergeCell ref="J720:K720"/>
    <mergeCell ref="A721:I721"/>
    <mergeCell ref="J721:K721"/>
    <mergeCell ref="A722:I722"/>
    <mergeCell ref="J722:K722"/>
    <mergeCell ref="A723:I723"/>
    <mergeCell ref="J723:K723"/>
    <mergeCell ref="A741:I741"/>
    <mergeCell ref="A742:I742"/>
    <mergeCell ref="J742:K742"/>
    <mergeCell ref="A743:I743"/>
    <mergeCell ref="J743:K743"/>
    <mergeCell ref="A744:I744"/>
    <mergeCell ref="J744:K744"/>
    <mergeCell ref="A745:I745"/>
    <mergeCell ref="J745:K745"/>
    <mergeCell ref="A746:I746"/>
    <mergeCell ref="J746:K746"/>
    <mergeCell ref="A764:I764"/>
    <mergeCell ref="A765:I765"/>
    <mergeCell ref="J765:K765"/>
    <mergeCell ref="A766:I766"/>
    <mergeCell ref="J766:K766"/>
    <mergeCell ref="A767:I767"/>
    <mergeCell ref="J767:K767"/>
    <mergeCell ref="A768:I768"/>
    <mergeCell ref="J768:K768"/>
    <mergeCell ref="A769:I769"/>
    <mergeCell ref="J769:K769"/>
    <mergeCell ref="A787:I787"/>
    <mergeCell ref="A788:I788"/>
    <mergeCell ref="J788:K788"/>
    <mergeCell ref="A789:I789"/>
    <mergeCell ref="J789:K789"/>
    <mergeCell ref="A790:I790"/>
    <mergeCell ref="J790:K790"/>
    <mergeCell ref="A791:I791"/>
    <mergeCell ref="J791:K791"/>
    <mergeCell ref="A792:I792"/>
    <mergeCell ref="J792:K792"/>
    <mergeCell ref="A810:I810"/>
    <mergeCell ref="A811:I811"/>
    <mergeCell ref="J811:K811"/>
    <mergeCell ref="A812:I812"/>
    <mergeCell ref="J812:K812"/>
    <mergeCell ref="A813:I813"/>
    <mergeCell ref="J813:K813"/>
    <mergeCell ref="A814:I814"/>
    <mergeCell ref="J814:K814"/>
    <mergeCell ref="A815:I815"/>
    <mergeCell ref="J815:K815"/>
    <mergeCell ref="A833:I833"/>
    <mergeCell ref="A834:I834"/>
    <mergeCell ref="J834:K834"/>
    <mergeCell ref="A835:I835"/>
    <mergeCell ref="J835:K835"/>
    <mergeCell ref="A836:I836"/>
    <mergeCell ref="J836:K836"/>
    <mergeCell ref="A837:I837"/>
    <mergeCell ref="J837:K837"/>
    <mergeCell ref="A838:I838"/>
    <mergeCell ref="J838:K838"/>
    <mergeCell ref="K1:L2"/>
  </mergeCells>
  <pageMargins left="0.75" right="0.25" top="0.75" bottom="0.5" header="0.49" footer="0.25"/>
  <pageSetup paperSize="9" scale="90" orientation="landscape" verticalDpi="1200"/>
  <headerFooter alignWithMargins="0">
    <oddFooter>&amp;LTanggal: 12 Maret 2012&amp;C&amp;P dari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975585192419"/>
  </sheetPr>
  <dimension ref="A1:P12"/>
  <sheetViews>
    <sheetView workbookViewId="0">
      <selection activeCell="I11" sqref="I11"/>
    </sheetView>
  </sheetViews>
  <sheetFormatPr defaultColWidth="9" defaultRowHeight="14.5"/>
  <sheetData>
    <row r="1" spans="1:15">
      <c r="A1" s="140" t="s">
        <v>189</v>
      </c>
      <c r="B1" s="140"/>
      <c r="C1" s="140"/>
      <c r="D1" s="140"/>
      <c r="L1" s="140" t="s">
        <v>190</v>
      </c>
      <c r="M1" s="140"/>
      <c r="N1" s="140"/>
      <c r="O1" s="140"/>
    </row>
    <row r="2" spans="2:16">
      <c r="B2" t="s">
        <v>259</v>
      </c>
      <c r="E2" t="s">
        <v>260</v>
      </c>
      <c r="M2" t="s">
        <v>259</v>
      </c>
      <c r="P2" t="s">
        <v>260</v>
      </c>
    </row>
    <row r="3" spans="2:15">
      <c r="B3" s="11" t="s">
        <v>261</v>
      </c>
      <c r="C3" t="s">
        <v>206</v>
      </c>
      <c r="D3" s="11" t="s">
        <v>233</v>
      </c>
      <c r="M3" s="11" t="s">
        <v>261</v>
      </c>
      <c r="N3" t="s">
        <v>206</v>
      </c>
      <c r="O3" s="11" t="s">
        <v>233</v>
      </c>
    </row>
    <row r="4" spans="2:15">
      <c r="B4">
        <v>-0.07</v>
      </c>
      <c r="C4">
        <v>-0.01</v>
      </c>
      <c r="D4">
        <v>-0.03</v>
      </c>
      <c r="M4">
        <v>-0.08</v>
      </c>
      <c r="N4">
        <v>-0.01</v>
      </c>
      <c r="O4">
        <v>-0.04</v>
      </c>
    </row>
    <row r="5" spans="2:15">
      <c r="B5">
        <v>-0.07</v>
      </c>
      <c r="C5">
        <v>0</v>
      </c>
      <c r="D5">
        <v>-0.03</v>
      </c>
      <c r="M5">
        <v>-0.08</v>
      </c>
      <c r="N5">
        <v>-0.01</v>
      </c>
      <c r="O5">
        <v>-0.04</v>
      </c>
    </row>
    <row r="6" spans="2:15">
      <c r="B6">
        <v>-0.07</v>
      </c>
      <c r="C6">
        <v>-0.01</v>
      </c>
      <c r="D6">
        <v>-0.04</v>
      </c>
      <c r="M6">
        <v>-0.08</v>
      </c>
      <c r="N6">
        <v>-0.01</v>
      </c>
      <c r="O6">
        <v>-0.04</v>
      </c>
    </row>
    <row r="7" spans="2:15">
      <c r="B7">
        <v>-0.08</v>
      </c>
      <c r="C7">
        <v>-0.01</v>
      </c>
      <c r="D7">
        <v>-0.03</v>
      </c>
      <c r="M7">
        <v>-0.08</v>
      </c>
      <c r="N7">
        <v>-0.01</v>
      </c>
      <c r="O7">
        <v>-0.04</v>
      </c>
    </row>
    <row r="8" spans="2:15">
      <c r="B8">
        <v>-0.07</v>
      </c>
      <c r="C8">
        <v>-0.01</v>
      </c>
      <c r="D8">
        <v>-0.03</v>
      </c>
      <c r="M8">
        <v>-0.08</v>
      </c>
      <c r="N8">
        <v>-0.01</v>
      </c>
      <c r="O8">
        <v>-0.04</v>
      </c>
    </row>
    <row r="10" spans="1:15">
      <c r="A10" t="s">
        <v>262</v>
      </c>
      <c r="B10">
        <f>AVERAGE(B4:B8)</f>
        <v>-0.072</v>
      </c>
      <c r="C10">
        <f>AVERAGE(C4:C8)</f>
        <v>-0.008</v>
      </c>
      <c r="D10">
        <f>AVERAGE(D4:D8)</f>
        <v>-0.032</v>
      </c>
      <c r="L10" t="s">
        <v>262</v>
      </c>
      <c r="M10">
        <f>AVERAGE(M4:M8)</f>
        <v>-0.08</v>
      </c>
      <c r="N10">
        <f>AVERAGE(N4:N8)</f>
        <v>-0.01</v>
      </c>
      <c r="O10">
        <f>AVERAGE(O4:O8)</f>
        <v>-0.04</v>
      </c>
    </row>
    <row r="11" spans="1:15">
      <c r="A11" t="s">
        <v>263</v>
      </c>
      <c r="B11">
        <f>STDEV(B4:B8)/SQRT(5)</f>
        <v>0.002</v>
      </c>
      <c r="C11">
        <f>STDEV(C4:C8)/SQRT(5)</f>
        <v>0.002</v>
      </c>
      <c r="D11">
        <f>STDEV(D4:D8)/SQRT(5)</f>
        <v>0.002</v>
      </c>
      <c r="L11" t="s">
        <v>263</v>
      </c>
      <c r="M11">
        <f>STDEV(M4:M8)/SQRT(5)</f>
        <v>0</v>
      </c>
      <c r="N11">
        <f>STDEV(N4:N8)/SQRT(5)</f>
        <v>0</v>
      </c>
      <c r="O11">
        <f>STDEV(O4:O8)/SQRT(5)</f>
        <v>0</v>
      </c>
    </row>
    <row r="12" spans="1:15">
      <c r="A12" t="s">
        <v>264</v>
      </c>
      <c r="B12">
        <f>(B11/B10)*100%</f>
        <v>-0.0277777777777778</v>
      </c>
      <c r="C12">
        <f>(C11/C10)*100%</f>
        <v>-0.25</v>
      </c>
      <c r="D12">
        <f>(D11/D10)*100%</f>
        <v>-0.0625</v>
      </c>
      <c r="L12" t="s">
        <v>264</v>
      </c>
      <c r="M12">
        <f>(M11/M10)*100%</f>
        <v>0</v>
      </c>
      <c r="N12">
        <f>(N11/N10)*100%</f>
        <v>0</v>
      </c>
      <c r="O12">
        <f>(O11/O10)*100%</f>
        <v>0</v>
      </c>
    </row>
  </sheetData>
  <mergeCells count="2">
    <mergeCell ref="A1:D1"/>
    <mergeCell ref="L1:O1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Z1024"/>
  <sheetViews>
    <sheetView view="pageBreakPreview" zoomScaleNormal="100" topLeftCell="A218" workbookViewId="0">
      <selection activeCell="A218" sqref="A218:E218"/>
    </sheetView>
  </sheetViews>
  <sheetFormatPr defaultColWidth="14.4272727272727" defaultRowHeight="15" customHeight="1"/>
  <cols>
    <col min="1" max="1" width="2.70909090909091" customWidth="1"/>
    <col min="2" max="2" width="4.70909090909091" customWidth="1"/>
    <col min="3" max="3" width="5.28181818181818" customWidth="1"/>
    <col min="4" max="4" width="6" customWidth="1"/>
    <col min="5" max="5" width="14.5727272727273" customWidth="1"/>
    <col min="6" max="6" width="9.70909090909091" customWidth="1"/>
    <col min="7" max="7" width="13.7090909090909" customWidth="1"/>
    <col min="8" max="8" width="7.70909090909091" customWidth="1"/>
    <col min="9" max="9" width="13.7090909090909" customWidth="1"/>
    <col min="10" max="10" width="8.42727272727273" customWidth="1"/>
    <col min="11" max="11" width="13.7090909090909" customWidth="1"/>
    <col min="12" max="12" width="7.70909090909091" customWidth="1"/>
    <col min="13" max="26" width="8.70909090909091" customWidth="1"/>
  </cols>
  <sheetData>
    <row r="1" ht="15.75" customHeight="1" spans="1:15">
      <c r="A1" s="87" t="s">
        <v>265</v>
      </c>
      <c r="K1" s="96"/>
      <c r="L1" s="96"/>
      <c r="O1" s="97"/>
    </row>
    <row r="2" ht="14.25" customHeight="1" spans="1:12">
      <c r="A2" s="87" t="str">
        <f>'INPUT PARAMETER'!C2&amp;" ("&amp;'INPUT PARAMETER'!C3&amp;")"</f>
        <v>Biak, Papua (BAKI)</v>
      </c>
      <c r="K2" s="96"/>
      <c r="L2" s="96"/>
    </row>
    <row r="3" ht="14.25" customHeight="1" spans="1:12">
      <c r="A3" s="88" t="s">
        <v>266</v>
      </c>
      <c r="K3" s="98"/>
      <c r="L3" s="98"/>
    </row>
    <row r="4" ht="14.25" customHeight="1"/>
    <row r="5" ht="14.25" customHeight="1" spans="2:12">
      <c r="B5" s="88"/>
      <c r="C5" s="88"/>
      <c r="D5" s="88"/>
      <c r="E5" s="88"/>
      <c r="F5" s="88"/>
      <c r="G5" s="88"/>
      <c r="H5" s="88"/>
      <c r="I5" s="88"/>
      <c r="J5" s="88"/>
      <c r="K5" s="98"/>
      <c r="L5" s="98"/>
    </row>
    <row r="6" ht="19.5" customHeight="1" spans="1:26">
      <c r="A6" s="21"/>
      <c r="B6" s="89" t="s">
        <v>267</v>
      </c>
      <c r="C6" s="89" t="s">
        <v>0</v>
      </c>
      <c r="D6" s="90"/>
      <c r="E6" s="90"/>
      <c r="F6" s="90"/>
      <c r="G6" s="90"/>
      <c r="H6" s="9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7.25" customHeight="1" spans="1:26">
      <c r="A7" s="21"/>
      <c r="B7" s="90"/>
      <c r="C7" s="91" t="s">
        <v>268</v>
      </c>
      <c r="F7" s="90" t="str">
        <f>CONCATENATE(": Site Ina-TEWS"," ",'INPUT PARAMETER'!C2)</f>
        <v>: Site Ina-TEWS Biak, Papua</v>
      </c>
      <c r="G7" s="90"/>
      <c r="H7" s="90"/>
      <c r="I7" s="9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7.25" customHeight="1" spans="1:26">
      <c r="A8" s="21"/>
      <c r="B8" s="90"/>
      <c r="C8" s="91" t="s">
        <v>269</v>
      </c>
      <c r="F8" s="90" t="str">
        <f>CONCATENATE(":"," ",'INPUT PARAMETER'!C3)</f>
        <v>: BAKI</v>
      </c>
      <c r="G8" s="90"/>
      <c r="H8" s="90"/>
      <c r="I8" s="9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7.25" customHeight="1" spans="1:26">
      <c r="A9" s="21"/>
      <c r="B9" s="90"/>
      <c r="C9" s="91" t="s">
        <v>270</v>
      </c>
      <c r="F9" s="90" t="s">
        <v>271</v>
      </c>
      <c r="G9" s="90" t="str">
        <f>CONCATENATE(":"," ",'INPUT PARAMETER'!C5)</f>
        <v>: 1.1914 LS</v>
      </c>
      <c r="H9" s="90" t="s">
        <v>272</v>
      </c>
      <c r="I9" s="90" t="str">
        <f>CONCATENATE(":"," ",'INPUT PARAMETER'!C6)</f>
        <v>: 136.1070 BT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7.25" customHeight="1" spans="1:26">
      <c r="A10" s="21"/>
      <c r="B10" s="90"/>
      <c r="C10" s="91"/>
      <c r="E10" s="21"/>
      <c r="F10" s="90" t="s">
        <v>273</v>
      </c>
      <c r="G10" s="90" t="str">
        <f>CONCATENATE(":"," ",'INPUT PARAMETER'!C7," m",)</f>
        <v>: 89 m</v>
      </c>
      <c r="H10" s="90"/>
      <c r="I10" s="9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7.25" customHeight="1" spans="1:26">
      <c r="A11" s="21"/>
      <c r="B11" s="90"/>
      <c r="C11" s="91" t="s">
        <v>274</v>
      </c>
      <c r="F11" s="90" t="str">
        <f>CONCATENATE(":"," ",'INPUT PARAMETER'!C8)</f>
        <v>: Jln. Prof. Moch. Yamin Biak, Biak Kota</v>
      </c>
      <c r="G11" s="90"/>
      <c r="H11" s="90"/>
      <c r="I11" s="90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7.25" customHeight="1" spans="1:26">
      <c r="A12" s="21"/>
      <c r="B12" s="90"/>
      <c r="C12" s="91"/>
      <c r="F12" s="90" t="str">
        <f>CONCATENATE(" "," ",'INPUT PARAMETER'!C9)</f>
        <v>  Biak Kota, Papua</v>
      </c>
      <c r="G12" s="90"/>
      <c r="H12" s="90"/>
      <c r="I12" s="90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7.25" customHeight="1" spans="1:26">
      <c r="A13" s="21"/>
      <c r="B13" s="90"/>
      <c r="C13" s="91" t="s">
        <v>275</v>
      </c>
      <c r="F13" s="90" t="str">
        <f>CONCATENATE(":"," ",'INPUT PARAMETER'!C10)</f>
        <v>: -</v>
      </c>
      <c r="G13" s="90"/>
      <c r="H13" s="90"/>
      <c r="I13" s="90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7.25" customHeight="1" spans="1:26">
      <c r="A14" s="21"/>
      <c r="B14" s="90"/>
      <c r="C14" s="91" t="s">
        <v>276</v>
      </c>
      <c r="F14" s="90" t="str">
        <f>CONCATENATE(":"," ",'INPUT PARAMETER'!C11)</f>
        <v>: -</v>
      </c>
      <c r="G14" s="90"/>
      <c r="H14" s="90"/>
      <c r="I14" s="90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7.25" customHeight="1" spans="1:26">
      <c r="A15" s="21"/>
      <c r="B15" s="90"/>
      <c r="C15" s="90"/>
      <c r="D15" s="90"/>
      <c r="E15" s="90"/>
      <c r="F15" s="90"/>
      <c r="G15" s="90"/>
      <c r="H15" s="90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9.5" customHeight="1" spans="1:26">
      <c r="A16" s="21"/>
      <c r="B16" s="89" t="s">
        <v>277</v>
      </c>
      <c r="C16" s="89" t="s">
        <v>19</v>
      </c>
      <c r="D16" s="90"/>
      <c r="E16" s="90"/>
      <c r="F16" s="90"/>
      <c r="G16" s="90"/>
      <c r="H16" s="90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7.25" customHeight="1" spans="2:8">
      <c r="B17" s="92"/>
      <c r="C17" s="92" t="s">
        <v>278</v>
      </c>
      <c r="D17" s="92"/>
      <c r="E17" s="92"/>
      <c r="F17" s="92"/>
      <c r="G17" s="92"/>
      <c r="H17" s="92"/>
    </row>
    <row r="18" ht="17.25" customHeight="1" spans="2:8">
      <c r="B18" s="92"/>
      <c r="C18" s="93"/>
      <c r="D18" s="92" t="s">
        <v>279</v>
      </c>
      <c r="E18" s="92" t="str">
        <f>'INPUT PARAMETER'!C15</f>
        <v>B/IJ.00.00/1039/KPI/XI/2023 tanggal 08 November 2023</v>
      </c>
      <c r="G18" s="92"/>
      <c r="H18" s="92"/>
    </row>
    <row r="19" ht="17.25" customHeight="1" spans="2:8">
      <c r="B19" s="92"/>
      <c r="C19" s="93"/>
      <c r="D19" s="92"/>
      <c r="E19" s="92"/>
      <c r="F19" s="92"/>
      <c r="G19" s="92"/>
      <c r="H19" s="92"/>
    </row>
    <row r="20" ht="17.25" customHeight="1" spans="2:8">
      <c r="B20" s="92"/>
      <c r="C20" s="92" t="s">
        <v>280</v>
      </c>
      <c r="D20" s="92"/>
      <c r="E20" s="92"/>
      <c r="F20" s="92"/>
      <c r="G20" s="92"/>
      <c r="H20" s="92"/>
    </row>
    <row r="21" ht="17.25" customHeight="1" spans="2:6">
      <c r="B21" s="92"/>
      <c r="C21" s="92" t="s">
        <v>279</v>
      </c>
      <c r="D21" s="92" t="s">
        <v>52</v>
      </c>
      <c r="E21" s="92"/>
      <c r="F21" s="90" t="str">
        <f>CONCATENATE(":"," ",'INPUT PARAMETER'!C18)</f>
        <v>: Husnul Kamal Zega, S.Si, M.Kom</v>
      </c>
    </row>
    <row r="22" ht="17.25" customHeight="1" spans="2:6">
      <c r="B22" s="92"/>
      <c r="C22" s="92"/>
      <c r="D22" s="92" t="s">
        <v>26</v>
      </c>
      <c r="E22" s="92"/>
      <c r="F22" s="90" t="str">
        <f>CONCATENATE(":"," ",'INPUT PARAMETER'!C19)</f>
        <v>: 198003072006041002</v>
      </c>
    </row>
    <row r="23" ht="17.25" customHeight="1" spans="2:6">
      <c r="B23" s="92"/>
      <c r="C23" s="92"/>
      <c r="D23" s="92" t="s">
        <v>281</v>
      </c>
      <c r="E23" s="92"/>
      <c r="F23" s="90" t="str">
        <f>CONCATENATE(":"," ",'INPUT PARAMETER'!C20)</f>
        <v>: Pembina / IV-a</v>
      </c>
    </row>
    <row r="24" ht="17.25" customHeight="1" spans="2:6">
      <c r="B24" s="92"/>
      <c r="C24" s="92"/>
      <c r="D24" s="92" t="s">
        <v>282</v>
      </c>
      <c r="E24" s="92"/>
      <c r="F24" s="90" t="str">
        <f>CONCATENATE(":"," ",'INPUT PARAMETER'!C21)</f>
        <v>: PMG Madya</v>
      </c>
    </row>
    <row r="25" ht="17.25" customHeight="1" spans="2:6">
      <c r="B25" s="92"/>
      <c r="C25" s="92"/>
      <c r="D25" s="92" t="s">
        <v>283</v>
      </c>
      <c r="E25" s="92"/>
      <c r="F25" s="90" t="str">
        <f>CONCATENATE(":"," ",'INPUT PARAMETER'!C22)</f>
        <v>: Pusat Instrumentasi, Kalibrasi dan Rekayasa	</v>
      </c>
    </row>
    <row r="26" ht="17.25" customHeight="1" spans="2:6">
      <c r="B26" s="92"/>
      <c r="C26" s="92"/>
      <c r="D26" s="92"/>
      <c r="E26" s="92"/>
      <c r="F26" s="92"/>
    </row>
    <row r="27" ht="17.25" customHeight="1" spans="2:6">
      <c r="B27" s="92"/>
      <c r="C27" s="92" t="s">
        <v>284</v>
      </c>
      <c r="D27" s="92" t="s">
        <v>52</v>
      </c>
      <c r="E27" s="92"/>
      <c r="F27" s="90" t="str">
        <f>CONCATENATE(":"," ",'INPUT PARAMETER'!C25)</f>
        <v>: Dr.-Ing. Benyamin Heryanto Rusanto, S.Si, M.Si</v>
      </c>
    </row>
    <row r="28" ht="17.25" customHeight="1" spans="2:6">
      <c r="B28" s="92"/>
      <c r="C28" s="92"/>
      <c r="D28" s="92" t="s">
        <v>26</v>
      </c>
      <c r="E28" s="92"/>
      <c r="F28" s="90" t="str">
        <f>CONCATENATE(":"," ",'INPUT PARAMETER'!C26)</f>
        <v>: 198204172006041002</v>
      </c>
    </row>
    <row r="29" ht="17.25" customHeight="1" spans="2:6">
      <c r="B29" s="92"/>
      <c r="C29" s="92"/>
      <c r="D29" s="92" t="s">
        <v>281</v>
      </c>
      <c r="E29" s="92"/>
      <c r="F29" s="90" t="str">
        <f>CONCATENATE(":"," ",'INPUT PARAMETER'!C27)</f>
        <v>: Penata / III-d</v>
      </c>
    </row>
    <row r="30" ht="17.25" customHeight="1" spans="2:6">
      <c r="B30" s="92"/>
      <c r="C30" s="92"/>
      <c r="D30" s="92" t="s">
        <v>282</v>
      </c>
      <c r="E30" s="92"/>
      <c r="F30" s="90" t="str">
        <f>CONCATENATE(":"," ",'INPUT PARAMETER'!C28)</f>
        <v>: PMG Muda</v>
      </c>
    </row>
    <row r="31" ht="17.25" customHeight="1" spans="2:6">
      <c r="B31" s="92"/>
      <c r="C31" s="92"/>
      <c r="D31" s="92" t="s">
        <v>283</v>
      </c>
      <c r="E31" s="92"/>
      <c r="F31" s="90" t="str">
        <f>CONCATENATE(":"," ",'INPUT PARAMETER'!C29)</f>
        <v>: Pusat Instrumentasi, Kalibrasi dan Rekayasa	</v>
      </c>
    </row>
    <row r="32" ht="17.25" customHeight="1" spans="2:7">
      <c r="B32" s="92"/>
      <c r="C32" s="92"/>
      <c r="D32" s="92"/>
      <c r="E32" s="92"/>
      <c r="G32" s="92"/>
    </row>
    <row r="33" ht="17.25" hidden="1" customHeight="1" spans="2:6">
      <c r="B33" s="92"/>
      <c r="C33" s="92" t="s">
        <v>285</v>
      </c>
      <c r="D33" s="92" t="s">
        <v>52</v>
      </c>
      <c r="E33" s="92"/>
      <c r="F33" s="90" t="str">
        <f>CONCATENATE(":"," ",'INPUT PARAMETER'!C32)</f>
        <v>: </v>
      </c>
    </row>
    <row r="34" ht="17.25" hidden="1" customHeight="1" spans="2:6">
      <c r="B34" s="92"/>
      <c r="C34" s="92"/>
      <c r="D34" s="92" t="s">
        <v>26</v>
      </c>
      <c r="E34" s="92"/>
      <c r="F34" s="90" t="str">
        <f>CONCATENATE(":"," ",'INPUT PARAMETER'!C33)</f>
        <v>: </v>
      </c>
    </row>
    <row r="35" ht="17.25" hidden="1" customHeight="1" spans="2:6">
      <c r="B35" s="92"/>
      <c r="C35" s="92"/>
      <c r="D35" s="92" t="s">
        <v>281</v>
      </c>
      <c r="E35" s="92"/>
      <c r="F35" s="90" t="str">
        <f>CONCATENATE(":"," ",'INPUT PARAMETER'!C34)</f>
        <v>: </v>
      </c>
    </row>
    <row r="36" ht="17.25" hidden="1" customHeight="1" spans="2:6">
      <c r="B36" s="92"/>
      <c r="C36" s="92"/>
      <c r="D36" s="92" t="s">
        <v>282</v>
      </c>
      <c r="E36" s="92"/>
      <c r="F36" s="90" t="str">
        <f>CONCATENATE(":"," ",'INPUT PARAMETER'!C35)</f>
        <v>: </v>
      </c>
    </row>
    <row r="37" ht="17.25" hidden="1" customHeight="1" spans="2:6">
      <c r="B37" s="92"/>
      <c r="C37" s="92"/>
      <c r="D37" s="92" t="s">
        <v>283</v>
      </c>
      <c r="E37" s="92"/>
      <c r="F37" s="90" t="str">
        <f>CONCATENATE(":"," ",'INPUT PARAMETER'!C36)</f>
        <v>: </v>
      </c>
    </row>
    <row r="38" ht="14.25" hidden="1" customHeight="1"/>
    <row r="39" ht="14.25" hidden="1" customHeight="1" spans="3:6">
      <c r="C39" s="92" t="s">
        <v>286</v>
      </c>
      <c r="D39" s="92" t="s">
        <v>52</v>
      </c>
      <c r="E39" s="92"/>
      <c r="F39" s="90" t="str">
        <f>CONCATENATE(":"," ",'INPUT PARAMETER'!C39)</f>
        <v>: </v>
      </c>
    </row>
    <row r="40" ht="14.25" hidden="1" customHeight="1" spans="3:6">
      <c r="C40" s="92"/>
      <c r="D40" s="92" t="s">
        <v>26</v>
      </c>
      <c r="E40" s="92"/>
      <c r="F40" s="90" t="str">
        <f>CONCATENATE(":"," ",'INPUT PARAMETER'!C40)</f>
        <v>: </v>
      </c>
    </row>
    <row r="41" ht="14.25" hidden="1" customHeight="1" spans="3:6">
      <c r="C41" s="92"/>
      <c r="D41" s="92" t="s">
        <v>281</v>
      </c>
      <c r="E41" s="92"/>
      <c r="F41" s="90" t="str">
        <f>CONCATENATE(":"," ",'INPUT PARAMETER'!C41)</f>
        <v>: </v>
      </c>
    </row>
    <row r="42" ht="14.25" hidden="1" customHeight="1" spans="3:6">
      <c r="C42" s="92"/>
      <c r="D42" s="92" t="s">
        <v>282</v>
      </c>
      <c r="E42" s="92"/>
      <c r="F42" s="90" t="str">
        <f>CONCATENATE(":"," ",'INPUT PARAMETER'!C42)</f>
        <v>: </v>
      </c>
    </row>
    <row r="43" ht="14.25" hidden="1" customHeight="1" spans="3:6">
      <c r="C43" s="92"/>
      <c r="D43" s="92" t="s">
        <v>283</v>
      </c>
      <c r="E43" s="92"/>
      <c r="F43" s="90" t="str">
        <f>CONCATENATE(":"," ",'INPUT PARAMETER'!C43)</f>
        <v>: </v>
      </c>
    </row>
    <row r="44" ht="24.75" customHeight="1" spans="1:26">
      <c r="A44" s="21"/>
      <c r="B44" s="89" t="s">
        <v>287</v>
      </c>
      <c r="C44" s="89" t="s">
        <v>66</v>
      </c>
      <c r="D44" s="89"/>
      <c r="E44" s="90"/>
      <c r="F44" s="90"/>
      <c r="G44" s="9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7.25" customHeight="1" spans="2:7">
      <c r="B45" s="92"/>
      <c r="C45" s="531" t="s">
        <v>96</v>
      </c>
      <c r="D45" s="92" t="str">
        <f>CONCATENATE("Seismograf Digital ",'INPUT PARAMETER'!C70)</f>
        <v>Seismograf Digital 	Trillium-120Q</v>
      </c>
      <c r="E45" s="92"/>
      <c r="F45" s="92"/>
      <c r="G45" s="92"/>
    </row>
    <row r="46" ht="17.25" customHeight="1" spans="2:12">
      <c r="B46" s="92"/>
      <c r="C46" s="92"/>
      <c r="D46" s="93" t="s">
        <v>279</v>
      </c>
      <c r="E46" s="92" t="s">
        <v>288</v>
      </c>
      <c r="F46" s="92"/>
      <c r="G46" s="91" t="str">
        <f>CONCATENATE(": ",'INPUT PARAMETER'!$C$73,"/",'INPUT PARAMETER'!$C$74)</f>
        <v>: 052/121</v>
      </c>
      <c r="L46" s="84"/>
    </row>
    <row r="47" ht="17.25" customHeight="1" spans="2:7">
      <c r="B47" s="92"/>
      <c r="C47" s="92"/>
      <c r="D47" s="93" t="s">
        <v>284</v>
      </c>
      <c r="E47" s="92" t="s">
        <v>112</v>
      </c>
      <c r="F47" s="92"/>
      <c r="G47" s="90" t="str">
        <f>CONCATENATE(":"," ",'INPUT PARAMETER'!C76)</f>
        <v>: 24 Oktober 2023</v>
      </c>
    </row>
    <row r="48" ht="17.25" customHeight="1" spans="2:7">
      <c r="B48" s="92"/>
      <c r="C48" s="92"/>
      <c r="D48" s="93" t="s">
        <v>285</v>
      </c>
      <c r="E48" s="92" t="s">
        <v>289</v>
      </c>
      <c r="F48" s="92"/>
      <c r="G48" s="90" t="str">
        <f>CONCATENATE(":"," ",'INPUT PARAMETER'!C77)</f>
        <v>: Nanometrics</v>
      </c>
    </row>
    <row r="49" ht="17.25" customHeight="1" spans="2:7">
      <c r="B49" s="92"/>
      <c r="C49" s="92"/>
      <c r="D49" s="93" t="s">
        <v>286</v>
      </c>
      <c r="E49" s="92" t="s">
        <v>147</v>
      </c>
      <c r="F49" s="92"/>
      <c r="G49" s="90" t="str">
        <f>CONCATENATE(":"," ",'INPUT PARAMETER'!C78," / ",'INPUT PARAMETER'!C79)</f>
        <v>: Trillium-120Q / 002373</v>
      </c>
    </row>
    <row r="50" ht="17.25" customHeight="1" spans="2:7">
      <c r="B50" s="92"/>
      <c r="C50" s="92"/>
      <c r="D50" s="93" t="s">
        <v>290</v>
      </c>
      <c r="E50" s="92" t="s">
        <v>86</v>
      </c>
      <c r="F50" s="92"/>
      <c r="G50" s="90" t="str">
        <f>CONCATENATE(":"," ",'INPUT PARAMETER'!C80)</f>
        <v>: -</v>
      </c>
    </row>
    <row r="51" ht="17.25" customHeight="1" spans="2:7">
      <c r="B51" s="92"/>
      <c r="C51" s="92"/>
      <c r="D51" s="93" t="s">
        <v>291</v>
      </c>
      <c r="E51" s="92" t="s">
        <v>87</v>
      </c>
      <c r="F51" s="92"/>
      <c r="G51" s="90" t="str">
        <f>CONCATENATE(":"," ",'INPUT PARAMETER'!C81)</f>
        <v>: 2022</v>
      </c>
    </row>
    <row r="52" ht="17.25" customHeight="1" spans="2:7">
      <c r="B52" s="92"/>
      <c r="C52" s="92"/>
      <c r="D52" s="93" t="s">
        <v>292</v>
      </c>
      <c r="E52" s="92" t="s">
        <v>293</v>
      </c>
      <c r="F52" s="92"/>
      <c r="G52" s="90" t="str">
        <f>CONCATENATE(": ",'Suhu dan Kelembaban'!J8," / ",'Suhu dan Kelembaban'!J9,)</f>
        <v>: (32,1 ± 0,1) ⁰C / (81,4 ± 2,6) %</v>
      </c>
    </row>
    <row r="53" ht="17.25" customHeight="1" spans="2:7">
      <c r="B53" s="92"/>
      <c r="C53" s="92"/>
      <c r="D53" s="93" t="s">
        <v>294</v>
      </c>
      <c r="E53" s="92" t="s">
        <v>150</v>
      </c>
      <c r="F53" s="92"/>
      <c r="G53" s="90" t="str">
        <f>CONCATENATE(":"," ",'INPUT PARAMETER'!C82)</f>
        <v>: Centaur / 8584</v>
      </c>
    </row>
    <row r="54" ht="17.25" customHeight="1" spans="2:7">
      <c r="B54" s="92"/>
      <c r="C54" s="92"/>
      <c r="D54" s="93" t="s">
        <v>295</v>
      </c>
      <c r="E54" s="92" t="s">
        <v>146</v>
      </c>
      <c r="F54" s="92"/>
      <c r="G54" s="90"/>
    </row>
    <row r="55" ht="17.25" customHeight="1" spans="2:7">
      <c r="B55" s="92"/>
      <c r="C55" s="92"/>
      <c r="D55" s="92"/>
      <c r="E55" s="531" t="s">
        <v>91</v>
      </c>
      <c r="F55" s="92"/>
      <c r="G55" s="90" t="str">
        <f>CONCATENATE(":"," ",'INPUT PARAMETER'!C84)</f>
        <v>: Centaur Digital Recorder S.N. 003846</v>
      </c>
    </row>
    <row r="56" ht="14.25" customHeight="1"/>
    <row r="57" ht="17.25" customHeight="1" spans="2:7">
      <c r="B57" s="92"/>
      <c r="C57" s="92"/>
      <c r="D57" s="92"/>
      <c r="E57" s="92"/>
      <c r="F57" s="92"/>
      <c r="G57" s="90"/>
    </row>
    <row r="58" ht="14.25" customHeight="1" spans="2:3">
      <c r="B58" s="94" t="s">
        <v>296</v>
      </c>
      <c r="C58" s="94" t="s">
        <v>297</v>
      </c>
    </row>
    <row r="59" ht="14.25" customHeight="1" spans="3:6">
      <c r="C59" s="531" t="s">
        <v>298</v>
      </c>
      <c r="D59" s="92" t="s">
        <v>299</v>
      </c>
      <c r="E59" s="95"/>
      <c r="F59" s="95"/>
    </row>
    <row r="60" ht="14.25" customHeight="1" spans="4:4">
      <c r="D60" s="92" t="s">
        <v>300</v>
      </c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 spans="5:9">
      <c r="E71" t="s">
        <v>301</v>
      </c>
      <c r="I71" t="s">
        <v>302</v>
      </c>
    </row>
    <row r="72" ht="14.25" customHeight="1"/>
    <row r="73" ht="14.5" spans="2:12">
      <c r="B73" s="99" t="str">
        <f>"Gambar 1. Keadaan Awal Tegangan Massa dan Seisgram "&amp;'INPUT PARAMETER'!C78&amp;" (a)"</f>
        <v>Gambar 1. Keadaan Awal Tegangan Massa dan Seisgram Trillium-120Q (a)</v>
      </c>
      <c r="K73" s="108"/>
      <c r="L73" s="108"/>
    </row>
    <row r="74" ht="14.25" customHeight="1" spans="2:2">
      <c r="B74" s="99" t="str">
        <f>"Keadaan Setelah Centering Tegangan Massa dan Seisgram "&amp;'INPUT PARAMETER'!C78&amp;" (b)"</f>
        <v>Keadaan Setelah Centering Tegangan Massa dan Seisgram Trillium-120Q (b)</v>
      </c>
    </row>
    <row r="75" ht="14.25" customHeight="1"/>
    <row r="76" ht="14.25" customHeight="1" spans="3:5">
      <c r="C76" s="531" t="s">
        <v>93</v>
      </c>
      <c r="D76" s="92" t="s">
        <v>303</v>
      </c>
      <c r="E76" s="92"/>
    </row>
    <row r="77" ht="17.25" customHeight="1" spans="3:7">
      <c r="C77" s="92"/>
      <c r="D77" s="92" t="s">
        <v>279</v>
      </c>
      <c r="E77" s="92" t="s">
        <v>98</v>
      </c>
      <c r="G77" s="90" t="str">
        <f>CONCATENATE(":"," ",'INPUT PARAMETER'!C92)</f>
        <v>: Relatif (Sine Wave)</v>
      </c>
    </row>
    <row r="78" ht="14.25" customHeight="1" spans="3:7">
      <c r="C78" s="92"/>
      <c r="D78" s="100" t="s">
        <v>284</v>
      </c>
      <c r="E78" s="100" t="s">
        <v>100</v>
      </c>
      <c r="G78" s="101" t="str">
        <f>CONCATENATE(":"," ",'INPUT PARAMETER'!C93)</f>
        <v>: Gelombang Sinus (0,01 - 20 Hz)</v>
      </c>
    </row>
    <row r="79" ht="17.25" customHeight="1" spans="3:7">
      <c r="C79" s="92"/>
      <c r="D79" s="92" t="s">
        <v>285</v>
      </c>
      <c r="E79" s="92" t="s">
        <v>102</v>
      </c>
      <c r="G79" s="90" t="str">
        <f>CONCATENATE(":"," ",'INPUT PARAMETER'!C94)</f>
        <v>: </v>
      </c>
    </row>
    <row r="80" ht="17.25" customHeight="1" spans="3:7">
      <c r="C80" s="92"/>
      <c r="D80" s="92" t="s">
        <v>286</v>
      </c>
      <c r="E80" s="92" t="s">
        <v>304</v>
      </c>
      <c r="G80" s="90" t="str">
        <f>CONCATENATE(":"," ",'INPUT PARAMETER'!C95)</f>
        <v>: </v>
      </c>
    </row>
    <row r="81" ht="17.25" customHeight="1" spans="3:7">
      <c r="C81" s="92"/>
      <c r="D81" s="92"/>
      <c r="E81" s="92"/>
      <c r="G81" s="90"/>
    </row>
    <row r="82" ht="17.25" customHeight="1" spans="3:7">
      <c r="C82" s="92"/>
      <c r="D82" s="92"/>
      <c r="E82" s="92"/>
      <c r="G82" s="90"/>
    </row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2" ht="14.25" customHeight="1"/>
    <row r="93" ht="14.25" customHeight="1"/>
    <row r="94" ht="14.25" customHeight="1" spans="2:12">
      <c r="B94" s="102" t="s">
        <v>305</v>
      </c>
      <c r="K94" s="95"/>
      <c r="L94" s="95"/>
    </row>
    <row r="95" ht="14.25" customHeight="1"/>
    <row r="96" ht="14.25" customHeight="1" spans="4:12">
      <c r="D96" s="92" t="s">
        <v>290</v>
      </c>
      <c r="E96" s="92" t="s">
        <v>306</v>
      </c>
      <c r="F96" s="92"/>
      <c r="G96" s="92"/>
      <c r="H96" s="92"/>
      <c r="I96" s="92"/>
      <c r="J96" s="92"/>
      <c r="K96" s="92"/>
      <c r="L96" s="92"/>
    </row>
    <row r="97" ht="15.75" customHeight="1" spans="4:12">
      <c r="D97" s="92"/>
      <c r="E97" s="103" t="s">
        <v>307</v>
      </c>
      <c r="K97" s="109"/>
      <c r="L97" s="109"/>
    </row>
    <row r="98" ht="14.25" customHeight="1" spans="4:12">
      <c r="D98" s="92"/>
      <c r="K98" s="109"/>
      <c r="L98" s="109"/>
    </row>
    <row r="99" ht="14.25" customHeight="1" spans="4:12">
      <c r="D99" s="92"/>
      <c r="K99" s="109"/>
      <c r="L99" s="109"/>
    </row>
    <row r="100" ht="14.25" hidden="1" customHeight="1" spans="4:12">
      <c r="D100" s="92"/>
      <c r="K100" s="109"/>
      <c r="L100" s="109"/>
    </row>
    <row r="101" ht="14.25" customHeight="1" spans="4:12">
      <c r="D101" s="92"/>
      <c r="E101" s="103"/>
      <c r="F101" s="103"/>
      <c r="G101" s="103"/>
      <c r="H101" s="103"/>
      <c r="I101" s="103"/>
      <c r="J101" s="103"/>
      <c r="K101" s="109"/>
      <c r="L101" s="109"/>
    </row>
    <row r="102" ht="14.25" customHeight="1" spans="1:12">
      <c r="A102" s="104" t="s">
        <v>308</v>
      </c>
      <c r="K102" s="92"/>
      <c r="L102" s="92"/>
    </row>
    <row r="103" ht="14.25" customHeight="1"/>
    <row r="104" ht="17.25" customHeight="1" spans="1:10">
      <c r="A104" s="56" t="s">
        <v>156</v>
      </c>
      <c r="B104" s="57"/>
      <c r="C104" s="56" t="s">
        <v>168</v>
      </c>
      <c r="D104" s="57"/>
      <c r="E104" s="58" t="s">
        <v>167</v>
      </c>
      <c r="F104" s="59"/>
      <c r="G104" s="58" t="s">
        <v>165</v>
      </c>
      <c r="H104" s="59"/>
      <c r="I104" s="58" t="s">
        <v>166</v>
      </c>
      <c r="J104" s="59"/>
    </row>
    <row r="105" ht="21" customHeight="1" spans="1:10">
      <c r="A105" s="60"/>
      <c r="B105" s="61"/>
      <c r="C105" s="60"/>
      <c r="D105" s="61"/>
      <c r="E105" s="105" t="s">
        <v>169</v>
      </c>
      <c r="F105" s="105" t="s">
        <v>171</v>
      </c>
      <c r="G105" s="105" t="s">
        <v>169</v>
      </c>
      <c r="H105" s="105" t="s">
        <v>171</v>
      </c>
      <c r="I105" s="105" t="s">
        <v>169</v>
      </c>
      <c r="J105" s="105" t="s">
        <v>171</v>
      </c>
    </row>
    <row r="106" ht="14.25" customHeight="1" spans="1:10">
      <c r="A106" s="63"/>
      <c r="B106" s="64"/>
      <c r="C106" s="63"/>
      <c r="D106" s="64"/>
      <c r="E106" s="58" t="s">
        <v>172</v>
      </c>
      <c r="F106" s="66"/>
      <c r="G106" s="66"/>
      <c r="H106" s="66"/>
      <c r="I106" s="66"/>
      <c r="J106" s="59"/>
    </row>
    <row r="107" ht="19.5" customHeight="1" spans="1:10">
      <c r="A107" s="67">
        <f>'LHKS SEISMO'!$AC$22</f>
        <v>0.01</v>
      </c>
      <c r="B107" s="59"/>
      <c r="C107" s="68">
        <f>'LHKS SEISMO'!AD22</f>
        <v>0.05</v>
      </c>
      <c r="D107" s="59"/>
      <c r="E107" s="69">
        <f>'LHKS SEISMO'!AE22</f>
        <v>947.310423010502</v>
      </c>
      <c r="F107" s="70">
        <f>'LHKS SEISMO'!AF22</f>
        <v>14.9819793160471</v>
      </c>
      <c r="G107" s="69">
        <f>'LHKS SEISMO'!AG22</f>
        <v>943.233807797346</v>
      </c>
      <c r="H107" s="70">
        <f>'LHKS SEISMO'!AH22</f>
        <v>12.6844111874995</v>
      </c>
      <c r="I107" s="69">
        <f>'LHKS SEISMO'!AI22</f>
        <v>948.201141089016</v>
      </c>
      <c r="J107" s="70">
        <f>'LHKS SEISMO'!AJ22</f>
        <v>15.0461058832191</v>
      </c>
    </row>
    <row r="108" ht="19.5" customHeight="1" spans="1:10">
      <c r="A108" s="67">
        <f>'LHKS SEISMO'!$AC$23</f>
        <v>0.02</v>
      </c>
      <c r="B108" s="59"/>
      <c r="C108" s="68">
        <f>'LHKS SEISMO'!AD23</f>
        <v>0.05</v>
      </c>
      <c r="D108" s="59"/>
      <c r="E108" s="69">
        <f>'LHKS SEISMO'!AE23</f>
        <v>1126.91499325212</v>
      </c>
      <c r="F108" s="70">
        <f>'LHKS SEISMO'!AF23</f>
        <v>15.4597837182501</v>
      </c>
      <c r="G108" s="69">
        <f>'LHKS SEISMO'!AG23</f>
        <v>1126.56449302316</v>
      </c>
      <c r="H108" s="70">
        <f>'LHKS SEISMO'!AH23</f>
        <v>15.5832705971922</v>
      </c>
      <c r="I108" s="69">
        <f>'LHKS SEISMO'!AI23</f>
        <v>1127.38638794509</v>
      </c>
      <c r="J108" s="70">
        <f>'LHKS SEISMO'!AJ23</f>
        <v>15.4798458667229</v>
      </c>
    </row>
    <row r="109" ht="19.5" customHeight="1" spans="1:10">
      <c r="A109" s="67">
        <f>'LHKS SEISMO'!AC24</f>
        <v>0.05</v>
      </c>
      <c r="B109" s="106"/>
      <c r="C109" s="68">
        <f>'LHKS SEISMO'!AD24</f>
        <v>0.05</v>
      </c>
      <c r="D109" s="107"/>
      <c r="E109" s="69">
        <f>'LHKS SEISMO'!AE24</f>
        <v>1145.31894962599</v>
      </c>
      <c r="F109" s="70">
        <f>'LHKS SEISMO'!AF24</f>
        <v>16.6392168605178</v>
      </c>
      <c r="G109" s="69">
        <f>'LHKS SEISMO'!AG24</f>
        <v>1142.21077872862</v>
      </c>
      <c r="H109" s="70">
        <f>'LHKS SEISMO'!AH24</f>
        <v>15.3602119224512</v>
      </c>
      <c r="I109" s="69">
        <f>'LHKS SEISMO'!AI24</f>
        <v>1142.00167347839</v>
      </c>
      <c r="J109" s="70">
        <f>'LHKS SEISMO'!AJ24</f>
        <v>15.1891343854374</v>
      </c>
    </row>
    <row r="110" ht="19.5" customHeight="1" spans="1:10">
      <c r="A110" s="67">
        <f>'LHKS SEISMO'!AC25</f>
        <v>0.1</v>
      </c>
      <c r="B110" s="106"/>
      <c r="C110" s="68">
        <f>'LHKS SEISMO'!AD25</f>
        <v>0.1</v>
      </c>
      <c r="D110" s="107"/>
      <c r="E110" s="69">
        <f>'LHKS SEISMO'!AE25</f>
        <v>1152.01500346539</v>
      </c>
      <c r="F110" s="70">
        <f>'LHKS SEISMO'!AF25</f>
        <v>15.8461910359525</v>
      </c>
      <c r="G110" s="69">
        <f>'LHKS SEISMO'!AG25</f>
        <v>1152.01793211035</v>
      </c>
      <c r="H110" s="70">
        <f>'LHKS SEISMO'!AH25</f>
        <v>16.0605938203597</v>
      </c>
      <c r="I110" s="69">
        <f>'LHKS SEISMO'!AI25</f>
        <v>1154.21441583128</v>
      </c>
      <c r="J110" s="70">
        <f>'LHKS SEISMO'!AJ25</f>
        <v>15.6741383176083</v>
      </c>
    </row>
    <row r="111" ht="19.5" customHeight="1" spans="1:10">
      <c r="A111" s="67">
        <f>'LHKS SEISMO'!AC26</f>
        <v>0.2</v>
      </c>
      <c r="B111" s="106"/>
      <c r="C111" s="68">
        <f>'LHKS SEISMO'!AD26</f>
        <v>0.1</v>
      </c>
      <c r="D111" s="107"/>
      <c r="E111" s="69">
        <f>'LHKS SEISMO'!AE26</f>
        <v>1149.69229514662</v>
      </c>
      <c r="F111" s="70">
        <f>'LHKS SEISMO'!AF26</f>
        <v>15.2360555849013</v>
      </c>
      <c r="G111" s="69">
        <f>'LHKS SEISMO'!AG26</f>
        <v>1144.77861463064</v>
      </c>
      <c r="H111" s="70">
        <f>'LHKS SEISMO'!AH26</f>
        <v>15.5314020790589</v>
      </c>
      <c r="I111" s="69">
        <f>'LHKS SEISMO'!AI26</f>
        <v>1152.10315567872</v>
      </c>
      <c r="J111" s="70">
        <f>'LHKS SEISMO'!AJ26</f>
        <v>15.3234886286896</v>
      </c>
    </row>
    <row r="112" ht="19.5" customHeight="1" spans="1:10">
      <c r="A112" s="67">
        <f>'LHKS SEISMO'!AC27</f>
        <v>0.5</v>
      </c>
      <c r="B112" s="106"/>
      <c r="C112" s="68">
        <f>'LHKS SEISMO'!AD27</f>
        <v>0.1</v>
      </c>
      <c r="D112" s="107"/>
      <c r="E112" s="69">
        <f>'LHKS SEISMO'!AE27</f>
        <v>1140.82875117141</v>
      </c>
      <c r="F112" s="70">
        <f>'LHKS SEISMO'!AF27</f>
        <v>15.118593330648</v>
      </c>
      <c r="G112" s="69">
        <f>'LHKS SEISMO'!AG27</f>
        <v>1147.27909169855</v>
      </c>
      <c r="H112" s="70">
        <f>'LHKS SEISMO'!AH27</f>
        <v>15.4283695364024</v>
      </c>
      <c r="I112" s="69">
        <f>'LHKS SEISMO'!AI27</f>
        <v>1148.47837181018</v>
      </c>
      <c r="J112" s="70">
        <f>'LHKS SEISMO'!AJ27</f>
        <v>15.2752773777116</v>
      </c>
    </row>
    <row r="113" ht="19.5" customHeight="1" spans="1:10">
      <c r="A113" s="67">
        <f>'LHKS SEISMO'!AC28</f>
        <v>1</v>
      </c>
      <c r="B113" s="106"/>
      <c r="C113" s="68">
        <f>'LHKS SEISMO'!AD28</f>
        <v>1</v>
      </c>
      <c r="D113" s="107"/>
      <c r="E113" s="69">
        <f>'LHKS SEISMO'!AE28</f>
        <v>1135.04965606938</v>
      </c>
      <c r="F113" s="70">
        <f>'LHKS SEISMO'!AF28</f>
        <v>15.0420070870273</v>
      </c>
      <c r="G113" s="69">
        <f>'LHKS SEISMO'!AG28</f>
        <v>1134.0055941407</v>
      </c>
      <c r="H113" s="70">
        <f>'LHKS SEISMO'!AH28</f>
        <v>15.2498703143343</v>
      </c>
      <c r="I113" s="69">
        <f>'LHKS SEISMO'!AI28</f>
        <v>1134.66746790194</v>
      </c>
      <c r="J113" s="70">
        <f>'LHKS SEISMO'!AJ28</f>
        <v>15.091586162262</v>
      </c>
    </row>
    <row r="114" ht="19.5" customHeight="1" spans="1:10">
      <c r="A114" s="67">
        <f>'LHKS SEISMO'!AC29</f>
        <v>2</v>
      </c>
      <c r="B114" s="106"/>
      <c r="C114" s="68">
        <f>'LHKS SEISMO'!AD29</f>
        <v>1</v>
      </c>
      <c r="D114" s="107"/>
      <c r="E114" s="69">
        <f>'LHKS SEISMO'!AE29</f>
        <v>1140.38623291776</v>
      </c>
      <c r="F114" s="70">
        <f>'LHKS SEISMO'!AF29</f>
        <v>15.1127289504671</v>
      </c>
      <c r="G114" s="69">
        <f>'LHKS SEISMO'!AG29</f>
        <v>1138.86509472489</v>
      </c>
      <c r="H114" s="70">
        <f>'LHKS SEISMO'!AH29</f>
        <v>15.315219862947</v>
      </c>
      <c r="I114" s="69">
        <f>'LHKS SEISMO'!AI29</f>
        <v>1141.26248349017</v>
      </c>
      <c r="J114" s="70">
        <f>'LHKS SEISMO'!AJ29</f>
        <v>15.1793028271059</v>
      </c>
    </row>
    <row r="115" ht="19.5" customHeight="1" spans="1:10">
      <c r="A115" s="67">
        <f>'LHKS SEISMO'!AC30</f>
        <v>5</v>
      </c>
      <c r="B115" s="106"/>
      <c r="C115" s="68">
        <f>'LHKS SEISMO'!AD30</f>
        <v>1</v>
      </c>
      <c r="D115" s="107"/>
      <c r="E115" s="69">
        <f>'LHKS SEISMO'!AE30</f>
        <v>1130.74542656984</v>
      </c>
      <c r="F115" s="70">
        <f>'LHKS SEISMO'!AF30</f>
        <v>14.9849661899264</v>
      </c>
      <c r="G115" s="69">
        <f>'LHKS SEISMO'!AG30</f>
        <v>1132.27564356209</v>
      </c>
      <c r="H115" s="70">
        <f>'LHKS SEISMO'!AH30</f>
        <v>15.2266063003733</v>
      </c>
      <c r="I115" s="69">
        <f>'LHKS SEISMO'!AI30</f>
        <v>1133.56278302256</v>
      </c>
      <c r="J115" s="70">
        <f>'LHKS SEISMO'!AJ30</f>
        <v>15.0768933579727</v>
      </c>
    </row>
    <row r="116" ht="19.15" customHeight="1" spans="1:10">
      <c r="A116" s="67">
        <f>'LHKS SEISMO'!AC31</f>
        <v>10</v>
      </c>
      <c r="B116" s="106"/>
      <c r="C116" s="68">
        <f>'LHKS SEISMO'!AD31</f>
        <v>1</v>
      </c>
      <c r="D116" s="107"/>
      <c r="E116" s="69">
        <f>'LHKS SEISMO'!AE31</f>
        <v>1075.58000575732</v>
      </c>
      <c r="F116" s="70">
        <f>'LHKS SEISMO'!AF31</f>
        <v>14.2538980411598</v>
      </c>
      <c r="G116" s="69">
        <f>'LHKS SEISMO'!AG31</f>
        <v>1077.57734162089</v>
      </c>
      <c r="H116" s="70">
        <f>'LHKS SEISMO'!AH31</f>
        <v>14.7412284911207</v>
      </c>
      <c r="I116" s="69">
        <f>'LHKS SEISMO'!AI31</f>
        <v>1083.43170289842</v>
      </c>
      <c r="J116" s="70">
        <f>'LHKS SEISMO'!AJ31</f>
        <v>17.1169732833932</v>
      </c>
    </row>
    <row r="117" ht="19.15" customHeight="1" spans="1:10">
      <c r="A117" s="67">
        <f>'LHKS SEISMO'!AC32</f>
        <v>15</v>
      </c>
      <c r="B117" s="106"/>
      <c r="C117" s="68">
        <f>'LHKS SEISMO'!AD32</f>
        <v>2</v>
      </c>
      <c r="D117" s="107"/>
      <c r="E117" s="69">
        <f>'LHKS SEISMO'!AE32</f>
        <v>502.31605862432</v>
      </c>
      <c r="F117" s="70">
        <f>'LHKS SEISMO'!AF32</f>
        <v>6.90255915823243</v>
      </c>
      <c r="G117" s="69">
        <f>'LHKS SEISMO'!AG32</f>
        <v>502.873965489437</v>
      </c>
      <c r="H117" s="70">
        <f>'LHKS SEISMO'!AH32</f>
        <v>7.7278188017103</v>
      </c>
      <c r="I117" s="69">
        <f>'LHKS SEISMO'!AI32</f>
        <v>502.522528094087</v>
      </c>
      <c r="J117" s="70">
        <f>'LHKS SEISMO'!AJ32</f>
        <v>10.8815230231626</v>
      </c>
    </row>
    <row r="118" ht="19.15" customHeight="1" spans="1:10">
      <c r="A118" s="67">
        <f>'LHKS SEISMO'!AC33</f>
        <v>20</v>
      </c>
      <c r="B118" s="106"/>
      <c r="C118" s="68">
        <f>'LHKS SEISMO'!AD33</f>
        <v>2</v>
      </c>
      <c r="D118" s="107"/>
      <c r="E118" s="69">
        <f>'LHKS SEISMO'!AE33</f>
        <v>457.84092408159</v>
      </c>
      <c r="F118" s="70">
        <f>'LHKS SEISMO'!AF33</f>
        <v>6.59517912628009</v>
      </c>
      <c r="G118" s="69">
        <f>'LHKS SEISMO'!AG33</f>
        <v>457.799923052132</v>
      </c>
      <c r="H118" s="70">
        <f>'LHKS SEISMO'!AH33</f>
        <v>7.31075288126758</v>
      </c>
      <c r="I118" s="69">
        <f>'LHKS SEISMO'!AI33</f>
        <v>456.323885991664</v>
      </c>
      <c r="J118" s="70">
        <f>'LHKS SEISMO'!AJ33</f>
        <v>7.73787401546744</v>
      </c>
    </row>
    <row r="119" ht="14.25" customHeight="1" spans="10:10">
      <c r="J119" s="110"/>
    </row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 spans="1:12">
      <c r="A133" s="102" t="s">
        <v>309</v>
      </c>
      <c r="K133" s="95"/>
      <c r="L133" s="95"/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9.5" customHeight="1"/>
    <row r="149" ht="19.5" customHeight="1"/>
    <row r="150" ht="14.25" customHeight="1" spans="2:3">
      <c r="B150" s="94" t="s">
        <v>310</v>
      </c>
      <c r="C150" s="94" t="s">
        <v>311</v>
      </c>
    </row>
    <row r="151" customHeight="1" spans="3:12">
      <c r="C151" s="111" t="s">
        <v>312</v>
      </c>
      <c r="D151" s="111"/>
      <c r="E151" s="111"/>
      <c r="F151" s="111"/>
      <c r="G151" s="111"/>
      <c r="H151" s="111"/>
      <c r="I151" s="111"/>
      <c r="J151" s="111"/>
      <c r="K151" s="109"/>
      <c r="L151" s="109"/>
    </row>
    <row r="152" customHeight="1" spans="3:12">
      <c r="C152" s="111"/>
      <c r="D152" s="111"/>
      <c r="E152" s="111"/>
      <c r="F152" s="111"/>
      <c r="G152" s="111"/>
      <c r="H152" s="111"/>
      <c r="I152" s="111"/>
      <c r="J152" s="111"/>
      <c r="K152" s="109"/>
      <c r="L152" s="109"/>
    </row>
    <row r="153" customHeight="1" spans="3:12">
      <c r="C153" s="111"/>
      <c r="D153" s="111"/>
      <c r="E153" s="111"/>
      <c r="F153" s="111"/>
      <c r="G153" s="111"/>
      <c r="H153" s="111"/>
      <c r="I153" s="111"/>
      <c r="J153" s="111"/>
      <c r="K153" s="109"/>
      <c r="L153" s="109"/>
    </row>
    <row r="154" ht="19.5" customHeight="1" spans="3:10">
      <c r="C154" s="111"/>
      <c r="D154" s="111"/>
      <c r="E154" s="111"/>
      <c r="F154" s="111"/>
      <c r="G154" s="111"/>
      <c r="H154" s="111"/>
      <c r="I154" s="111"/>
      <c r="J154" s="111"/>
    </row>
    <row r="155" ht="19.5" customHeight="1" spans="3:10">
      <c r="C155" s="111"/>
      <c r="D155" s="111"/>
      <c r="E155" s="111"/>
      <c r="F155" s="111"/>
      <c r="G155" s="111"/>
      <c r="H155" s="111"/>
      <c r="I155" s="111"/>
      <c r="J155" s="111"/>
    </row>
    <row r="156" ht="19.5" customHeight="1" spans="3:10">
      <c r="C156" s="111"/>
      <c r="D156" s="111"/>
      <c r="E156" s="111"/>
      <c r="F156" s="111"/>
      <c r="G156" s="111"/>
      <c r="H156" s="111"/>
      <c r="I156" s="111"/>
      <c r="J156" s="111"/>
    </row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 spans="2:2">
      <c r="B170" s="99"/>
    </row>
    <row r="171" ht="14.25" customHeight="1"/>
    <row r="172" ht="14.25" customHeight="1"/>
    <row r="173" ht="14.25" customHeight="1"/>
    <row r="174" ht="14.25" customHeight="1"/>
    <row r="175" ht="14.25" customHeight="1" spans="1:12">
      <c r="A175" s="102"/>
      <c r="K175" s="95"/>
      <c r="L175" s="95"/>
    </row>
    <row r="176" customHeight="1" spans="3:12">
      <c r="C176" s="112"/>
      <c r="D176" s="112"/>
      <c r="E176" s="112"/>
      <c r="F176" s="112"/>
      <c r="G176" s="112"/>
      <c r="H176" s="112"/>
      <c r="I176" s="112"/>
      <c r="J176" s="112"/>
      <c r="K176" s="109"/>
      <c r="L176" s="109"/>
    </row>
    <row r="177" customHeight="1" spans="3:12">
      <c r="C177" s="112"/>
      <c r="D177" s="112"/>
      <c r="E177" s="112"/>
      <c r="F177" s="112"/>
      <c r="G177" s="112"/>
      <c r="H177" s="112"/>
      <c r="I177" s="112"/>
      <c r="J177" s="112"/>
      <c r="K177" s="109"/>
      <c r="L177" s="109"/>
    </row>
    <row r="178" customHeight="1" spans="3:12">
      <c r="C178" s="112"/>
      <c r="D178" s="112"/>
      <c r="E178" s="112"/>
      <c r="F178" s="112"/>
      <c r="G178" s="112"/>
      <c r="H178" s="112"/>
      <c r="I178" s="112"/>
      <c r="J178" s="112"/>
      <c r="K178" s="109"/>
      <c r="L178" s="109"/>
    </row>
    <row r="179" customHeight="1" spans="3:12">
      <c r="C179" s="112"/>
      <c r="D179" s="112"/>
      <c r="E179" s="112"/>
      <c r="F179" s="112"/>
      <c r="G179" s="112"/>
      <c r="H179" s="112"/>
      <c r="I179" s="112"/>
      <c r="J179" s="112"/>
      <c r="K179" s="109"/>
      <c r="L179" s="109"/>
    </row>
    <row r="180" customHeight="1" spans="3:12">
      <c r="C180" s="112"/>
      <c r="D180" s="112"/>
      <c r="E180" s="112"/>
      <c r="F180" s="112"/>
      <c r="G180" s="112"/>
      <c r="H180" s="112"/>
      <c r="I180" s="112"/>
      <c r="J180" s="112"/>
      <c r="K180" s="109"/>
      <c r="L180" s="109"/>
    </row>
    <row r="181" customHeight="1" spans="3:12">
      <c r="C181" s="112"/>
      <c r="D181" s="112"/>
      <c r="E181" s="112"/>
      <c r="F181" s="112"/>
      <c r="G181" s="112"/>
      <c r="H181" s="112"/>
      <c r="I181" s="112"/>
      <c r="J181" s="112"/>
      <c r="K181" s="109"/>
      <c r="L181" s="109"/>
    </row>
    <row r="182" customHeight="1" spans="3:12">
      <c r="C182" s="112"/>
      <c r="D182" s="112"/>
      <c r="E182" s="112"/>
      <c r="F182" s="112"/>
      <c r="G182" s="112"/>
      <c r="H182" s="112"/>
      <c r="I182" s="112"/>
      <c r="J182" s="112"/>
      <c r="K182" s="109"/>
      <c r="L182" s="109"/>
    </row>
    <row r="183" customHeight="1" spans="3:12">
      <c r="C183" s="112"/>
      <c r="D183" s="112"/>
      <c r="E183" s="112"/>
      <c r="F183" s="112"/>
      <c r="G183" s="112"/>
      <c r="H183" s="112"/>
      <c r="I183" s="112"/>
      <c r="J183" s="112"/>
      <c r="K183" s="109"/>
      <c r="L183" s="109"/>
    </row>
    <row r="184" customHeight="1" spans="3:12">
      <c r="C184" s="112"/>
      <c r="D184" s="112"/>
      <c r="E184" s="112"/>
      <c r="F184" s="112"/>
      <c r="G184" s="112"/>
      <c r="H184" s="112"/>
      <c r="I184" s="112"/>
      <c r="J184" s="112"/>
      <c r="K184" s="109"/>
      <c r="L184" s="109"/>
    </row>
    <row r="185" customHeight="1" spans="3:12">
      <c r="C185" s="112"/>
      <c r="D185" s="112"/>
      <c r="E185" s="112"/>
      <c r="F185" s="112"/>
      <c r="G185" s="112"/>
      <c r="H185" s="112"/>
      <c r="I185" s="112"/>
      <c r="J185" s="112"/>
      <c r="K185" s="109"/>
      <c r="L185" s="109"/>
    </row>
    <row r="186" customHeight="1" spans="3:12">
      <c r="C186" s="112"/>
      <c r="D186" s="112"/>
      <c r="E186" s="112"/>
      <c r="F186" s="112"/>
      <c r="G186" s="112"/>
      <c r="H186" s="112"/>
      <c r="I186" s="112"/>
      <c r="J186" s="112"/>
      <c r="K186" s="109"/>
      <c r="L186" s="109"/>
    </row>
    <row r="187" customHeight="1" spans="2:12">
      <c r="B187" s="99"/>
      <c r="K187" s="109"/>
      <c r="L187" s="109"/>
    </row>
    <row r="188" ht="14.25" customHeight="1" spans="2:4">
      <c r="B188" s="94" t="s">
        <v>313</v>
      </c>
      <c r="C188" s="94" t="s">
        <v>314</v>
      </c>
      <c r="D188" s="92"/>
    </row>
    <row r="189" ht="14.25" customHeight="1" spans="2:4">
      <c r="B189" s="92"/>
      <c r="C189" s="531" t="s">
        <v>96</v>
      </c>
      <c r="D189" s="92" t="s">
        <v>315</v>
      </c>
    </row>
    <row r="190" ht="15.75" customHeight="1" spans="2:12">
      <c r="B190" s="92"/>
      <c r="C190" s="92"/>
      <c r="D190" s="92" t="s">
        <v>279</v>
      </c>
      <c r="E190" s="113" t="str">
        <f>"Dari Hasil Kalibrasi relatif metode gelombang sinus untuk seismometer "&amp;'INPUT PARAMETER'!C78&amp;" / "&amp;'INPUT PARAMETER'!C79&amp;", terlihat bahwa seismometer ini masih dalam keadaan baik dan laik pakai."</f>
        <v>Dari Hasil Kalibrasi relatif metode gelombang sinus untuk seismometer Trillium-120Q / 002373, terlihat bahwa seismometer ini masih dalam keadaan baik dan laik pakai.</v>
      </c>
      <c r="F190" s="114"/>
      <c r="G190" s="114"/>
      <c r="H190" s="114"/>
      <c r="I190" s="114"/>
      <c r="J190" s="114"/>
      <c r="K190" s="109"/>
      <c r="L190" s="109"/>
    </row>
    <row r="191" ht="14.25" customHeight="1" spans="2:12">
      <c r="B191" s="92"/>
      <c r="C191" s="92"/>
      <c r="D191" s="92"/>
      <c r="E191" s="114"/>
      <c r="F191" s="114"/>
      <c r="G191" s="114"/>
      <c r="H191" s="114"/>
      <c r="I191" s="114"/>
      <c r="J191" s="114"/>
      <c r="K191" s="109"/>
      <c r="L191" s="109"/>
    </row>
    <row r="192" ht="14.25" customHeight="1" spans="2:12">
      <c r="B192" s="92"/>
      <c r="C192" s="92"/>
      <c r="D192" s="92"/>
      <c r="E192" s="114"/>
      <c r="F192" s="114"/>
      <c r="G192" s="114"/>
      <c r="H192" s="114"/>
      <c r="I192" s="114"/>
      <c r="J192" s="114"/>
      <c r="K192" s="109"/>
      <c r="L192" s="109"/>
    </row>
    <row r="193" ht="14.25" customHeight="1" spans="2:12">
      <c r="B193" s="92"/>
      <c r="C193" s="92"/>
      <c r="D193" s="92" t="s">
        <v>284</v>
      </c>
      <c r="E193" s="113"/>
      <c r="F193" s="113"/>
      <c r="G193" s="113"/>
      <c r="H193" s="113"/>
      <c r="I193" s="113"/>
      <c r="J193" s="113"/>
      <c r="K193" s="109"/>
      <c r="L193" s="109"/>
    </row>
    <row r="194" ht="14.25" customHeight="1" spans="2:12">
      <c r="B194" s="92"/>
      <c r="C194" s="92"/>
      <c r="D194" s="92"/>
      <c r="E194" s="113"/>
      <c r="F194" s="113"/>
      <c r="G194" s="113"/>
      <c r="H194" s="113"/>
      <c r="I194" s="113"/>
      <c r="J194" s="113"/>
      <c r="K194" s="109"/>
      <c r="L194" s="109"/>
    </row>
    <row r="195" ht="14.25" customHeight="1" spans="2:12">
      <c r="B195" s="92"/>
      <c r="C195" s="92"/>
      <c r="D195" s="92"/>
      <c r="E195" s="113"/>
      <c r="F195" s="113"/>
      <c r="G195" s="113"/>
      <c r="H195" s="113"/>
      <c r="I195" s="113"/>
      <c r="J195" s="113"/>
      <c r="K195" s="109"/>
      <c r="L195" s="109"/>
    </row>
    <row r="196" ht="14.25" customHeight="1" spans="2:12">
      <c r="B196" s="92"/>
      <c r="C196" s="92"/>
      <c r="D196" s="92"/>
      <c r="E196" s="92"/>
      <c r="K196" s="109"/>
      <c r="L196" s="109"/>
    </row>
    <row r="197" ht="14.25" customHeight="1" spans="2:4">
      <c r="B197" s="92"/>
      <c r="C197" s="92"/>
      <c r="D197" s="92"/>
    </row>
    <row r="198" ht="14.25" customHeight="1" spans="2:4">
      <c r="B198" s="92"/>
      <c r="C198" s="531" t="s">
        <v>93</v>
      </c>
      <c r="D198" s="92" t="s">
        <v>316</v>
      </c>
    </row>
    <row r="199" ht="14.25" customHeight="1" spans="4:5">
      <c r="D199" s="92" t="s">
        <v>279</v>
      </c>
      <c r="E199" s="93" t="s">
        <v>317</v>
      </c>
    </row>
    <row r="200" customHeight="1" spans="4:5">
      <c r="D200" s="100"/>
      <c r="E200" s="91"/>
    </row>
    <row r="201" ht="14.25" customHeight="1" spans="4:5">
      <c r="D201" s="92"/>
      <c r="E201" s="93"/>
    </row>
    <row r="202" ht="14.25" customHeight="1" spans="4:10">
      <c r="D202" s="92"/>
      <c r="E202" s="93"/>
      <c r="F202" s="93"/>
      <c r="G202" s="93"/>
      <c r="H202" s="93"/>
      <c r="I202" s="93"/>
      <c r="J202" s="93"/>
    </row>
    <row r="203" ht="14.25" customHeight="1"/>
    <row r="204" ht="14.25" customHeight="1"/>
    <row r="205" ht="14.25" customHeight="1"/>
    <row r="206" ht="14.25" customHeight="1" spans="2:11">
      <c r="B206" s="92" t="s">
        <v>318</v>
      </c>
      <c r="C206" s="92" t="s">
        <v>319</v>
      </c>
      <c r="D206" s="92"/>
      <c r="E206" s="92"/>
      <c r="F206" s="92"/>
      <c r="G206" s="92"/>
      <c r="H206" s="92"/>
      <c r="I206" s="92"/>
      <c r="J206" s="92"/>
      <c r="K206" s="92"/>
    </row>
    <row r="207" ht="14.25" customHeight="1" spans="2:11">
      <c r="B207" s="92"/>
      <c r="C207" s="531" t="s">
        <v>96</v>
      </c>
      <c r="D207" s="92" t="s">
        <v>320</v>
      </c>
      <c r="E207" s="92"/>
      <c r="F207" s="92"/>
      <c r="G207" s="92"/>
      <c r="H207" s="92"/>
      <c r="I207" s="92"/>
      <c r="J207" s="92"/>
      <c r="K207" s="92"/>
    </row>
    <row r="208" ht="14.25" customHeight="1" spans="2:11">
      <c r="B208" s="92"/>
      <c r="C208" s="92"/>
      <c r="D208" s="92"/>
      <c r="E208" s="92"/>
      <c r="F208" s="92"/>
      <c r="G208" s="92"/>
      <c r="H208" s="92"/>
      <c r="I208" s="92"/>
      <c r="J208" s="92"/>
      <c r="K208" s="92"/>
    </row>
    <row r="209" ht="14.25" customHeight="1" spans="2:6">
      <c r="B209" s="92"/>
      <c r="C209" s="92"/>
      <c r="D209" s="92"/>
      <c r="E209" s="92"/>
      <c r="F209" s="104" t="str">
        <f>"Jakarta, "&amp;'INPUT PARAMETER'!C66</f>
        <v>Jakarta, 30 Oktober 2023</v>
      </c>
    </row>
    <row r="210" ht="14.25" customHeight="1" spans="2:6">
      <c r="B210" s="92"/>
      <c r="C210" s="92"/>
      <c r="D210" s="92"/>
      <c r="E210" s="92"/>
      <c r="F210" s="104" t="s">
        <v>321</v>
      </c>
    </row>
    <row r="211" ht="14.25" customHeight="1" spans="1:9">
      <c r="A211" s="104" t="s">
        <v>322</v>
      </c>
      <c r="B211" s="104"/>
      <c r="C211" s="104"/>
      <c r="D211" s="104"/>
      <c r="E211" s="104"/>
      <c r="F211" s="92"/>
      <c r="G211" s="92"/>
      <c r="H211" s="92"/>
      <c r="I211" s="92"/>
    </row>
    <row r="212" ht="14.25" customHeight="1" spans="1:8">
      <c r="A212" s="104" t="s">
        <v>323</v>
      </c>
      <c r="B212" s="104"/>
      <c r="C212" s="104"/>
      <c r="D212" s="104"/>
      <c r="E212" s="104"/>
      <c r="G212" s="92" t="str">
        <f>CONCATENATE("1. ",'INPUT PARAMETER'!C109,"        ………………")</f>
        <v>1. Husnul Kamal Zega, S.Si, M.Kom        ………………</v>
      </c>
      <c r="H212" s="92"/>
    </row>
    <row r="213" ht="14.25" customHeight="1" spans="2:8">
      <c r="B213" s="92"/>
      <c r="C213" s="92"/>
      <c r="D213" s="92"/>
      <c r="G213" s="92"/>
      <c r="H213" s="92"/>
    </row>
    <row r="214" ht="14.25" customHeight="1" spans="2:8">
      <c r="B214" s="92"/>
      <c r="C214" s="92"/>
      <c r="D214" s="92"/>
      <c r="G214" s="92" t="str">
        <f>CONCATENATE("2. ",'INPUT PARAMETER'!C110,"     ………………")</f>
        <v>2. Dr.-Ing. Benyamin Heryanto Rusanto, S.Si, M.Si     ………………</v>
      </c>
      <c r="H214" s="92"/>
    </row>
    <row r="215" ht="14.25" customHeight="1" spans="2:8">
      <c r="B215" s="92"/>
      <c r="C215" s="92"/>
      <c r="D215" s="92"/>
      <c r="E215" s="92"/>
      <c r="H215" s="92"/>
    </row>
    <row r="216" ht="14.25" customHeight="1" spans="2:8">
      <c r="B216" s="92"/>
      <c r="C216" s="92"/>
      <c r="D216" s="92"/>
      <c r="E216" s="92"/>
      <c r="H216" s="92"/>
    </row>
    <row r="217" ht="14.25" customHeight="1" spans="1:8">
      <c r="A217" s="115"/>
      <c r="B217" s="115"/>
      <c r="C217" s="115"/>
      <c r="D217" s="115"/>
      <c r="E217" s="115"/>
      <c r="F217" s="92"/>
      <c r="H217" s="92"/>
    </row>
    <row r="218" ht="14.25" customHeight="1" spans="1:8">
      <c r="A218" s="116"/>
      <c r="B218" s="116"/>
      <c r="C218" s="116"/>
      <c r="D218" s="116"/>
      <c r="E218" s="116"/>
      <c r="F218" s="92"/>
      <c r="H218" s="92"/>
    </row>
    <row r="219" ht="14.25" customHeight="1" spans="2:8">
      <c r="B219" s="92"/>
      <c r="C219" s="92"/>
      <c r="D219" s="92"/>
      <c r="E219" s="92"/>
      <c r="F219" s="92"/>
      <c r="H219" s="92"/>
    </row>
    <row r="220" ht="14.25" customHeight="1" spans="2:8">
      <c r="B220" s="92"/>
      <c r="C220" s="92"/>
      <c r="D220" s="92"/>
      <c r="E220" s="92"/>
      <c r="F220" s="92"/>
      <c r="H220" s="92"/>
    </row>
    <row r="221" ht="14.25" customHeight="1" spans="2:8">
      <c r="B221" s="92"/>
      <c r="C221" s="92"/>
      <c r="D221" s="92"/>
      <c r="E221" s="92"/>
      <c r="F221" s="92"/>
      <c r="H221" s="92"/>
    </row>
    <row r="222" ht="14.25" customHeight="1" spans="2:8">
      <c r="B222" s="92"/>
      <c r="C222" s="92"/>
      <c r="D222" s="92"/>
      <c r="E222" s="92"/>
      <c r="F222" s="92"/>
      <c r="H222" s="92"/>
    </row>
    <row r="223" ht="14.25" customHeight="1" spans="2:8">
      <c r="B223" s="92"/>
      <c r="C223" s="92"/>
      <c r="D223" s="92"/>
      <c r="E223" s="92"/>
      <c r="F223" s="92"/>
      <c r="H223" s="92"/>
    </row>
    <row r="224" ht="14.25" customHeight="1" spans="2:8">
      <c r="B224" s="92"/>
      <c r="C224" s="92"/>
      <c r="D224" s="92"/>
      <c r="E224" s="92"/>
      <c r="F224" s="92"/>
      <c r="H224" s="92"/>
    </row>
    <row r="225" ht="14.25" customHeight="1" spans="2:8">
      <c r="B225" s="92"/>
      <c r="C225" s="92"/>
      <c r="D225" s="92"/>
      <c r="E225" s="92"/>
      <c r="F225" s="92"/>
      <c r="H225" s="92"/>
    </row>
    <row r="226" ht="14.25" customHeight="1" spans="2:8">
      <c r="B226" s="92"/>
      <c r="C226" s="92"/>
      <c r="D226" s="92"/>
      <c r="E226" s="92"/>
      <c r="F226" s="92"/>
      <c r="H226" s="92"/>
    </row>
    <row r="227" ht="14.25" customHeight="1" spans="2:8">
      <c r="B227" s="92"/>
      <c r="C227" s="92"/>
      <c r="D227" s="92"/>
      <c r="E227" s="92"/>
      <c r="F227" s="92"/>
      <c r="H227" s="92"/>
    </row>
    <row r="228" ht="14.25" customHeight="1" spans="2:8">
      <c r="B228" s="92"/>
      <c r="C228" s="92"/>
      <c r="D228" s="92"/>
      <c r="E228" s="92"/>
      <c r="F228" s="92"/>
      <c r="H228" s="92"/>
    </row>
    <row r="229" ht="14.25" customHeight="1" spans="2:8">
      <c r="B229" s="92"/>
      <c r="C229" s="92"/>
      <c r="D229" s="92"/>
      <c r="E229" s="92"/>
      <c r="F229" s="92"/>
      <c r="H229" s="92"/>
    </row>
    <row r="230" ht="14.25" customHeight="1" spans="2:8">
      <c r="B230" s="92"/>
      <c r="C230" s="92"/>
      <c r="D230" s="92"/>
      <c r="E230" s="92"/>
      <c r="F230" s="92"/>
      <c r="H230" s="92"/>
    </row>
    <row r="231" ht="14.25" customHeight="1" spans="2:8">
      <c r="B231" s="92"/>
      <c r="C231" s="92"/>
      <c r="D231" s="92"/>
      <c r="E231" s="92"/>
      <c r="F231" s="92"/>
      <c r="H231" s="92"/>
    </row>
    <row r="232" ht="14.25" customHeight="1" spans="2:8">
      <c r="B232" s="92"/>
      <c r="C232" s="92"/>
      <c r="D232" s="92"/>
      <c r="E232" s="92"/>
      <c r="F232" s="92"/>
      <c r="H232" s="92"/>
    </row>
    <row r="233" ht="14.25" customHeight="1" spans="2:8">
      <c r="B233" s="92"/>
      <c r="C233" s="92"/>
      <c r="D233" s="92"/>
      <c r="E233" s="92"/>
      <c r="F233" s="92"/>
      <c r="H233" s="92"/>
    </row>
    <row r="234" ht="14.25" customHeight="1" spans="2:8">
      <c r="B234" s="92"/>
      <c r="C234" s="92"/>
      <c r="D234" s="92"/>
      <c r="E234" s="92"/>
      <c r="F234" s="92"/>
      <c r="H234" s="92"/>
    </row>
    <row r="235" ht="14.25" customHeight="1" spans="2:8">
      <c r="B235" s="92"/>
      <c r="C235" s="92"/>
      <c r="D235" s="92"/>
      <c r="E235" s="92"/>
      <c r="F235" s="92"/>
      <c r="H235" s="92"/>
    </row>
    <row r="236" ht="14.25" customHeight="1" spans="2:8">
      <c r="B236" s="92"/>
      <c r="C236" s="92"/>
      <c r="D236" s="92"/>
      <c r="E236" s="92"/>
      <c r="F236" s="92"/>
      <c r="H236" s="92"/>
    </row>
    <row r="237" ht="14.25" customHeight="1" spans="2:8">
      <c r="B237" s="92"/>
      <c r="C237" s="92"/>
      <c r="D237" s="92"/>
      <c r="E237" s="92"/>
      <c r="F237" s="92"/>
      <c r="H237" s="92"/>
    </row>
    <row r="238" ht="14.25" customHeight="1" spans="2:8">
      <c r="B238" s="92"/>
      <c r="C238" s="92"/>
      <c r="D238" s="92"/>
      <c r="E238" s="92"/>
      <c r="F238" s="92"/>
      <c r="H238" s="92"/>
    </row>
    <row r="239" ht="14.25" customHeight="1" spans="2:8">
      <c r="B239" s="92"/>
      <c r="C239" s="92"/>
      <c r="D239" s="92"/>
      <c r="E239" s="92"/>
      <c r="F239" s="92"/>
      <c r="H239" s="92"/>
    </row>
    <row r="240" ht="14.25" customHeight="1" spans="2:8">
      <c r="B240" s="92"/>
      <c r="C240" s="92"/>
      <c r="D240" s="92"/>
      <c r="E240" s="92"/>
      <c r="F240" s="92"/>
      <c r="H240" s="92"/>
    </row>
    <row r="241" ht="14.25" customHeight="1"/>
    <row r="242" ht="14.25" customHeight="1"/>
    <row r="243" ht="14.25" customHeight="1" spans="1:12">
      <c r="A243" s="117" t="s">
        <v>320</v>
      </c>
      <c r="K243" s="94"/>
      <c r="L243" s="94"/>
    </row>
    <row r="244" ht="14.25" customHeight="1"/>
    <row r="245" ht="27" customHeight="1" spans="1:10">
      <c r="A245" s="118"/>
      <c r="B245" s="40"/>
      <c r="C245" s="40"/>
      <c r="D245" s="40"/>
      <c r="E245" s="57"/>
      <c r="F245" s="118"/>
      <c r="G245" s="119"/>
      <c r="H245" s="119"/>
      <c r="I245" s="128"/>
      <c r="J245" s="131"/>
    </row>
    <row r="246" ht="27.75" customHeight="1" spans="1:10">
      <c r="A246" s="60"/>
      <c r="E246" s="61"/>
      <c r="F246" s="120"/>
      <c r="G246" s="121"/>
      <c r="H246" s="121"/>
      <c r="I246" s="130"/>
      <c r="J246" s="132"/>
    </row>
    <row r="247" ht="27.75" customHeight="1" spans="1:10">
      <c r="A247" s="60"/>
      <c r="E247" s="61"/>
      <c r="F247" s="120"/>
      <c r="G247" s="121"/>
      <c r="H247" s="121"/>
      <c r="I247" s="130"/>
      <c r="J247" s="132"/>
    </row>
    <row r="248" ht="27.75" customHeight="1" spans="1:10">
      <c r="A248" s="60"/>
      <c r="E248" s="61"/>
      <c r="F248" s="120"/>
      <c r="G248" s="121"/>
      <c r="H248" s="121"/>
      <c r="I248" s="130"/>
      <c r="J248" s="132"/>
    </row>
    <row r="249" ht="27.75" customHeight="1" spans="1:10">
      <c r="A249" s="60"/>
      <c r="E249" s="61"/>
      <c r="F249" s="120"/>
      <c r="G249" s="121"/>
      <c r="H249" s="121"/>
      <c r="I249" s="130"/>
      <c r="J249" s="132"/>
    </row>
    <row r="250" ht="27.75" customHeight="1" spans="1:10">
      <c r="A250" s="63"/>
      <c r="B250" s="38"/>
      <c r="C250" s="38"/>
      <c r="D250" s="38"/>
      <c r="E250" s="64"/>
      <c r="F250" s="122"/>
      <c r="G250" s="123"/>
      <c r="H250" s="123"/>
      <c r="I250" s="133"/>
      <c r="J250" s="134"/>
    </row>
    <row r="251" customHeight="1" spans="1:10">
      <c r="A251" s="124" t="s">
        <v>324</v>
      </c>
      <c r="B251" s="66"/>
      <c r="C251" s="66"/>
      <c r="D251" s="66"/>
      <c r="E251" s="59"/>
      <c r="F251" s="124" t="s">
        <v>325</v>
      </c>
      <c r="G251" s="125"/>
      <c r="H251" s="125"/>
      <c r="I251" s="66"/>
      <c r="J251" s="59"/>
    </row>
    <row r="252" ht="19.15" customHeight="1" spans="1:10">
      <c r="A252" s="126"/>
      <c r="B252" s="127"/>
      <c r="C252" s="127"/>
      <c r="D252" s="127"/>
      <c r="E252" s="127"/>
      <c r="F252" s="128"/>
      <c r="G252" s="128"/>
      <c r="H252" s="128"/>
      <c r="I252" s="128"/>
      <c r="J252" s="131"/>
    </row>
    <row r="253" ht="19.15" customHeight="1" spans="1:10">
      <c r="A253" s="129"/>
      <c r="B253" s="102"/>
      <c r="C253" s="102"/>
      <c r="D253" s="102"/>
      <c r="E253" s="102"/>
      <c r="F253" s="130"/>
      <c r="G253" s="130"/>
      <c r="H253" s="130"/>
      <c r="I253" s="130"/>
      <c r="J253" s="132"/>
    </row>
    <row r="254" ht="19.15" customHeight="1" spans="1:10">
      <c r="A254" s="129"/>
      <c r="B254" s="102"/>
      <c r="C254" s="102"/>
      <c r="D254" s="102"/>
      <c r="E254" s="102"/>
      <c r="F254" s="130"/>
      <c r="G254" s="130"/>
      <c r="H254" s="130"/>
      <c r="I254" s="130"/>
      <c r="J254" s="132"/>
    </row>
    <row r="255" ht="19.15" customHeight="1" spans="1:10">
      <c r="A255" s="129"/>
      <c r="B255" s="102"/>
      <c r="C255" s="102"/>
      <c r="D255" s="102"/>
      <c r="E255" s="102"/>
      <c r="F255" s="130"/>
      <c r="G255" s="130"/>
      <c r="H255" s="130"/>
      <c r="I255" s="130"/>
      <c r="J255" s="132"/>
    </row>
    <row r="256" ht="19.15" customHeight="1" spans="1:10">
      <c r="A256" s="129"/>
      <c r="B256" s="102"/>
      <c r="C256" s="102"/>
      <c r="D256" s="102"/>
      <c r="E256" s="102"/>
      <c r="F256" s="130"/>
      <c r="G256" s="130"/>
      <c r="H256" s="130"/>
      <c r="I256" s="130"/>
      <c r="J256" s="132"/>
    </row>
    <row r="257" ht="19.15" customHeight="1" spans="1:10">
      <c r="A257" s="129"/>
      <c r="B257" s="102"/>
      <c r="C257" s="102"/>
      <c r="D257" s="102"/>
      <c r="E257" s="102"/>
      <c r="F257" s="130"/>
      <c r="G257" s="130"/>
      <c r="H257" s="130"/>
      <c r="I257" s="130"/>
      <c r="J257" s="132"/>
    </row>
    <row r="258" ht="19.15" customHeight="1" spans="1:10">
      <c r="A258" s="129"/>
      <c r="B258" s="102"/>
      <c r="C258" s="102"/>
      <c r="D258" s="102"/>
      <c r="E258" s="102"/>
      <c r="F258" s="130"/>
      <c r="G258" s="130"/>
      <c r="H258" s="130"/>
      <c r="I258" s="130"/>
      <c r="J258" s="132"/>
    </row>
    <row r="259" ht="19.15" customHeight="1" spans="1:10">
      <c r="A259" s="135"/>
      <c r="B259" s="136"/>
      <c r="C259" s="136"/>
      <c r="D259" s="136"/>
      <c r="E259" s="136"/>
      <c r="F259" s="133"/>
      <c r="G259" s="133"/>
      <c r="H259" s="133"/>
      <c r="I259" s="133"/>
      <c r="J259" s="134"/>
    </row>
    <row r="260" customHeight="1" spans="1:10">
      <c r="A260" s="124"/>
      <c r="B260" s="125"/>
      <c r="C260" s="125"/>
      <c r="D260" s="125"/>
      <c r="E260" s="125"/>
      <c r="F260" s="137"/>
      <c r="G260" s="137"/>
      <c r="H260" s="137"/>
      <c r="I260" s="138"/>
      <c r="J260" s="139"/>
    </row>
    <row r="261" ht="13.5" customHeight="1" spans="1:10">
      <c r="A261" s="126"/>
      <c r="B261" s="40"/>
      <c r="C261" s="40"/>
      <c r="D261" s="40"/>
      <c r="E261" s="40"/>
      <c r="F261" s="57"/>
      <c r="G261" s="126"/>
      <c r="H261" s="40"/>
      <c r="I261" s="40"/>
      <c r="J261" s="57"/>
    </row>
    <row r="262" ht="27.75" customHeight="1" spans="1:10">
      <c r="A262" s="60"/>
      <c r="F262" s="61"/>
      <c r="G262" s="60"/>
      <c r="J262" s="61"/>
    </row>
    <row r="263" ht="27.75" customHeight="1" spans="1:10">
      <c r="A263" s="60"/>
      <c r="F263" s="61"/>
      <c r="G263" s="60"/>
      <c r="J263" s="61"/>
    </row>
    <row r="264" ht="27.75" customHeight="1" spans="1:10">
      <c r="A264" s="60"/>
      <c r="F264" s="61"/>
      <c r="G264" s="60"/>
      <c r="J264" s="61"/>
    </row>
    <row r="265" ht="27.75" customHeight="1" spans="1:10">
      <c r="A265" s="60"/>
      <c r="F265" s="61"/>
      <c r="G265" s="60"/>
      <c r="J265" s="61"/>
    </row>
    <row r="266" ht="27.75" customHeight="1" spans="1:10">
      <c r="A266" s="63"/>
      <c r="B266" s="38"/>
      <c r="C266" s="38"/>
      <c r="D266" s="38"/>
      <c r="E266" s="38"/>
      <c r="F266" s="64"/>
      <c r="G266" s="63"/>
      <c r="H266" s="38"/>
      <c r="I266" s="38"/>
      <c r="J266" s="64"/>
    </row>
    <row r="267" ht="14.25" customHeight="1" spans="1:10">
      <c r="A267" s="67"/>
      <c r="B267" s="66"/>
      <c r="C267" s="66"/>
      <c r="D267" s="66"/>
      <c r="E267" s="66"/>
      <c r="F267" s="59"/>
      <c r="G267" s="124"/>
      <c r="H267" s="66"/>
      <c r="I267" s="66"/>
      <c r="J267" s="59"/>
    </row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</sheetData>
  <mergeCells count="79">
    <mergeCell ref="A1:J1"/>
    <mergeCell ref="A2:J2"/>
    <mergeCell ref="A3:J3"/>
    <mergeCell ref="C7:E7"/>
    <mergeCell ref="C8:E8"/>
    <mergeCell ref="C9:E9"/>
    <mergeCell ref="C10:D10"/>
    <mergeCell ref="C11:E11"/>
    <mergeCell ref="C13:E13"/>
    <mergeCell ref="C14:E14"/>
    <mergeCell ref="B73:J73"/>
    <mergeCell ref="B74:J74"/>
    <mergeCell ref="G78:J78"/>
    <mergeCell ref="B94:J94"/>
    <mergeCell ref="A102:J102"/>
    <mergeCell ref="E104:F104"/>
    <mergeCell ref="G104:H104"/>
    <mergeCell ref="I104:J104"/>
    <mergeCell ref="E106:J106"/>
    <mergeCell ref="A107:B107"/>
    <mergeCell ref="C107:D107"/>
    <mergeCell ref="A108:B108"/>
    <mergeCell ref="C108:D108"/>
    <mergeCell ref="A109:B109"/>
    <mergeCell ref="C109:D109"/>
    <mergeCell ref="A110:B110"/>
    <mergeCell ref="C110:D110"/>
    <mergeCell ref="A111:B111"/>
    <mergeCell ref="C111:D111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  <mergeCell ref="A117:B117"/>
    <mergeCell ref="C117:D117"/>
    <mergeCell ref="A118:B118"/>
    <mergeCell ref="C118:D118"/>
    <mergeCell ref="A133:J133"/>
    <mergeCell ref="B170:J170"/>
    <mergeCell ref="A175:J175"/>
    <mergeCell ref="B187:J187"/>
    <mergeCell ref="E199:J199"/>
    <mergeCell ref="E200:J200"/>
    <mergeCell ref="E201:J201"/>
    <mergeCell ref="F209:I209"/>
    <mergeCell ref="F210:I210"/>
    <mergeCell ref="A211:E211"/>
    <mergeCell ref="A212:E212"/>
    <mergeCell ref="A217:E217"/>
    <mergeCell ref="A218:E218"/>
    <mergeCell ref="A243:J243"/>
    <mergeCell ref="A251:E251"/>
    <mergeCell ref="F251:H251"/>
    <mergeCell ref="A260:E260"/>
    <mergeCell ref="F260:H260"/>
    <mergeCell ref="I260:J260"/>
    <mergeCell ref="A267:F267"/>
    <mergeCell ref="G267:J267"/>
    <mergeCell ref="A252:E259"/>
    <mergeCell ref="F252:H259"/>
    <mergeCell ref="F245:H250"/>
    <mergeCell ref="I245:J250"/>
    <mergeCell ref="E190:J192"/>
    <mergeCell ref="A245:E250"/>
    <mergeCell ref="A261:F266"/>
    <mergeCell ref="G261:J266"/>
    <mergeCell ref="E193:J195"/>
    <mergeCell ref="I252:J259"/>
    <mergeCell ref="C151:J156"/>
    <mergeCell ref="O1:Y3"/>
    <mergeCell ref="E97:J100"/>
    <mergeCell ref="A104:B106"/>
    <mergeCell ref="C104:D106"/>
  </mergeCells>
  <pageMargins left="0.708661417322835" right="0.708661417322835" top="0.748031496062992" bottom="0.748031496062992" header="0" footer="0"/>
  <pageSetup paperSize="9" scale="93" orientation="portrait"/>
  <headerFooter>
    <oddFooter>&amp;R&amp;P</oddFooter>
  </headerFooter>
  <rowBreaks count="2" manualBreakCount="2">
    <brk id="55" max="9" man="1"/>
    <brk id="94" max="9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84"/>
  <sheetViews>
    <sheetView view="pageBreakPreview" zoomScale="115" zoomScaleNormal="130" topLeftCell="A98" workbookViewId="0">
      <selection activeCell="K194" sqref="K194"/>
    </sheetView>
  </sheetViews>
  <sheetFormatPr defaultColWidth="14.4272727272727" defaultRowHeight="15" customHeight="1"/>
  <cols>
    <col min="1" max="1" width="6.70909090909091" customWidth="1"/>
    <col min="2" max="2" width="4.70909090909091" customWidth="1"/>
    <col min="3" max="3" width="5" customWidth="1"/>
    <col min="4" max="4" width="6.70909090909091" customWidth="1"/>
    <col min="5" max="5" width="12" customWidth="1"/>
    <col min="6" max="6" width="7.70909090909091" customWidth="1"/>
    <col min="7" max="7" width="11.7090909090909" customWidth="1"/>
    <col min="8" max="8" width="7.70909090909091" customWidth="1"/>
    <col min="9" max="9" width="11.7090909090909" customWidth="1"/>
    <col min="10" max="10" width="7.70909090909091" customWidth="1"/>
    <col min="11" max="11" width="3.42727272727273" customWidth="1"/>
    <col min="12" max="26" width="8.70909090909091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6.5" customHeight="1"/>
    <row r="7" ht="24.75" customHeight="1" spans="1:26">
      <c r="A7" s="18" t="s">
        <v>326</v>
      </c>
      <c r="L7" s="48"/>
      <c r="M7" s="48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Height="1" spans="1:26">
      <c r="A8" s="19" t="s">
        <v>327</v>
      </c>
      <c r="L8" s="49"/>
      <c r="M8" s="49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Height="1" spans="1:26">
      <c r="A9" s="20" t="str">
        <f>'INPUT PARAMETER'!C75</f>
        <v>Sert.FC-SEIS/121/KPI/X/2023</v>
      </c>
      <c r="L9" s="50"/>
      <c r="M9" s="5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Height="1" spans="1:26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4.25" customHeight="1" spans="1:26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4.25" customHeight="1" spans="1:26">
      <c r="A12" s="22" t="s">
        <v>328</v>
      </c>
      <c r="B12" s="23"/>
      <c r="C12" s="24"/>
      <c r="D12" s="21"/>
      <c r="E12" s="24"/>
      <c r="F12" s="24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4.25" customHeight="1" spans="1:26">
      <c r="A13" s="25" t="s">
        <v>329</v>
      </c>
      <c r="B13" s="23"/>
      <c r="C13" s="24"/>
      <c r="D13" s="21"/>
      <c r="E13" s="24"/>
      <c r="F13" s="24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4.25" customHeight="1" spans="1:26">
      <c r="A14" s="26" t="s">
        <v>330</v>
      </c>
      <c r="B14" s="21"/>
      <c r="C14" s="24"/>
      <c r="D14" s="21"/>
      <c r="E14" s="26" t="str">
        <f>": "&amp;'INPUT PARAMETER'!C71</f>
        <v>: Seismograf Digital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4.25" customHeight="1" spans="1:26">
      <c r="A15" s="25" t="s">
        <v>331</v>
      </c>
      <c r="B15" s="21"/>
      <c r="C15" s="24"/>
      <c r="D15" s="21"/>
      <c r="E15" s="26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4.25" customHeight="1" spans="1:26">
      <c r="A16" s="26" t="s">
        <v>332</v>
      </c>
      <c r="B16" s="21"/>
      <c r="C16" s="24"/>
      <c r="D16" s="21"/>
      <c r="E16" s="26" t="str">
        <f>": "&amp;'INPUT PARAMETER'!C77</f>
        <v>: Nanometrics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4.25" customHeight="1" spans="1:26">
      <c r="A17" s="25" t="s">
        <v>333</v>
      </c>
      <c r="B17" s="21"/>
      <c r="C17" s="24"/>
      <c r="D17" s="21"/>
      <c r="E17" s="26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6.5" customHeight="1" spans="1:26">
      <c r="A18" s="26" t="s">
        <v>334</v>
      </c>
      <c r="B18" s="21"/>
      <c r="C18" s="24"/>
      <c r="D18" s="21"/>
      <c r="E18" s="26" t="str">
        <f>": "&amp;'INPUT PARAMETER'!C78&amp;" / "&amp;'INPUT PARAMETER'!C79</f>
        <v>: Trillium-120Q / 002373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4.25" customHeight="1" spans="1:26">
      <c r="A19" s="25" t="s">
        <v>335</v>
      </c>
      <c r="B19" s="21"/>
      <c r="C19" s="24"/>
      <c r="D19" s="21"/>
      <c r="E19" s="2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6.5" customHeight="1" spans="1:26">
      <c r="A20" s="26" t="s">
        <v>336</v>
      </c>
      <c r="B20" s="21"/>
      <c r="C20" s="24"/>
      <c r="D20" s="21"/>
      <c r="E20" s="532" t="s">
        <v>337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4.25" customHeight="1" spans="1:26">
      <c r="A21" s="25" t="s">
        <v>338</v>
      </c>
      <c r="B21" s="21"/>
      <c r="C21" s="24"/>
      <c r="D21" s="21"/>
      <c r="E21" s="24"/>
      <c r="F21" s="27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4.25" customHeight="1" spans="1:26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4.25" customHeight="1" spans="1:26">
      <c r="A23" s="22" t="s">
        <v>41</v>
      </c>
      <c r="B23" s="23"/>
      <c r="C23" s="24"/>
      <c r="D23" s="21"/>
      <c r="E23" s="24"/>
      <c r="F23" s="23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4.25" customHeight="1" spans="1:26">
      <c r="A24" s="25" t="s">
        <v>339</v>
      </c>
      <c r="B24" s="23"/>
      <c r="C24" s="24"/>
      <c r="D24" s="21"/>
      <c r="E24" s="24"/>
      <c r="F24" s="23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4.25" customHeight="1" spans="1:26">
      <c r="A25" s="26" t="s">
        <v>340</v>
      </c>
      <c r="B25" s="21"/>
      <c r="C25" s="24"/>
      <c r="D25" s="21"/>
      <c r="E25" s="26" t="str">
        <f>": "&amp;'INPUT PARAMETER'!C46</f>
        <v>: Badan Meteorologi, Klimatologi dan Geofisika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4.25" customHeight="1" spans="1:26">
      <c r="A26" s="25" t="s">
        <v>341</v>
      </c>
      <c r="B26" s="21"/>
      <c r="C26" s="24"/>
      <c r="D26" s="21"/>
      <c r="E26" s="28" t="str">
        <f>CONCATENATE("  Sensor Ina-TEWS Site ",'INPUT PARAMETER'!$C$2," (",'INPUT PARAMETER'!$C$3,")")</f>
        <v>  Sensor Ina-TEWS Site Biak, Papua (BAKI)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4.25" customHeight="1" spans="1:26">
      <c r="A27" s="25"/>
      <c r="B27" s="21"/>
      <c r="C27" s="24"/>
      <c r="D27" s="21"/>
      <c r="E27" s="26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4.25" customHeight="1" spans="1:26">
      <c r="A28" s="26" t="s">
        <v>342</v>
      </c>
      <c r="B28" s="21"/>
      <c r="C28" s="24"/>
      <c r="D28" s="21"/>
      <c r="E28" s="29" t="str">
        <f>": "&amp;'INPUT PARAMETER'!C47</f>
        <v>: Jl. Angkasa I No. 2, Kemayoran, Jakarta Pusat</v>
      </c>
      <c r="F28" s="29"/>
      <c r="G28" s="29"/>
      <c r="H28" s="29"/>
      <c r="I28" s="29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4.25" customHeight="1" spans="1:26">
      <c r="A29" s="25" t="s">
        <v>343</v>
      </c>
      <c r="B29" s="21"/>
      <c r="C29" s="24"/>
      <c r="D29" s="21"/>
      <c r="E29" s="29"/>
      <c r="F29" s="29"/>
      <c r="G29" s="29"/>
      <c r="H29" s="29"/>
      <c r="I29" s="29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9.75" customHeight="1" spans="1:26">
      <c r="A30" s="24"/>
      <c r="B30" s="25"/>
      <c r="C30" s="24"/>
      <c r="D30" s="21"/>
      <c r="E30" s="30"/>
      <c r="F30" s="30"/>
      <c r="G30" s="30"/>
      <c r="H30" s="30"/>
      <c r="I30" s="30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9.75" customHeight="1" spans="1:26">
      <c r="A31" s="24"/>
      <c r="B31" s="25"/>
      <c r="C31" s="24"/>
      <c r="D31" s="21"/>
      <c r="E31" s="1"/>
      <c r="F31" s="3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9.75" customHeight="1" spans="1:26">
      <c r="A32" s="24"/>
      <c r="B32" s="25"/>
      <c r="C32" s="24"/>
      <c r="D32" s="21"/>
      <c r="E32" s="24"/>
      <c r="F32" s="3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9.75" customHeight="1" spans="1:26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4.25" customHeight="1" spans="1:26">
      <c r="A34" s="21"/>
      <c r="B34" s="21"/>
      <c r="C34" s="21"/>
      <c r="D34" s="21"/>
      <c r="E34" s="21"/>
      <c r="F34" s="26" t="s">
        <v>344</v>
      </c>
      <c r="G34" s="26"/>
      <c r="H34" s="21"/>
      <c r="I34" s="21"/>
      <c r="J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4.25" customHeight="1" spans="1:26">
      <c r="A35" s="21"/>
      <c r="B35" s="21"/>
      <c r="C35" s="21"/>
      <c r="D35" s="21"/>
      <c r="E35" s="21"/>
      <c r="F35" s="25" t="s">
        <v>345</v>
      </c>
      <c r="G35" s="25"/>
      <c r="H35" s="21"/>
      <c r="I35" s="21"/>
      <c r="J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9.75" customHeight="1" spans="1:26">
      <c r="A36" s="21"/>
      <c r="B36" s="21"/>
      <c r="C36" s="21"/>
      <c r="D36" s="21"/>
      <c r="E36" s="21"/>
      <c r="F36" s="32"/>
      <c r="G36" s="32"/>
      <c r="H36" s="21"/>
      <c r="I36" s="21"/>
      <c r="J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4.25" customHeight="1" spans="1:26">
      <c r="A37" s="21"/>
      <c r="B37" s="21"/>
      <c r="C37" s="21"/>
      <c r="D37" s="21"/>
      <c r="E37" s="21"/>
      <c r="F37" s="26" t="str">
        <f>"Diterbitkan tanggal "&amp;TEXT('INPUT PARAMETER'!C66,"[$-id-ID]dd mmmm yyyy;@")</f>
        <v>Diterbitkan tanggal 30 Oktober 2023</v>
      </c>
      <c r="G37" s="26"/>
      <c r="H37" s="21"/>
      <c r="I37" s="21"/>
      <c r="J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4.25" customHeight="1" spans="1:26">
      <c r="A38" s="21"/>
      <c r="B38" s="21"/>
      <c r="C38" s="21"/>
      <c r="D38" s="21"/>
      <c r="E38" s="21"/>
      <c r="F38" s="25" t="s">
        <v>346</v>
      </c>
      <c r="G38" s="25"/>
      <c r="H38" s="21"/>
      <c r="I38" s="21"/>
      <c r="J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9.75" customHeight="1" spans="1:26">
      <c r="A39" s="21"/>
      <c r="B39" s="21"/>
      <c r="C39" s="21"/>
      <c r="D39" s="21"/>
      <c r="E39" s="21"/>
      <c r="F39" s="25"/>
      <c r="G39" s="25"/>
      <c r="H39" s="21"/>
      <c r="I39" s="21"/>
      <c r="J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9.75" customHeight="1" spans="1:26">
      <c r="A40" s="21"/>
      <c r="B40" s="21"/>
      <c r="C40" s="21"/>
      <c r="D40" s="21"/>
      <c r="E40" s="21"/>
      <c r="F40" s="21"/>
      <c r="G40" s="21"/>
      <c r="H40" s="21"/>
      <c r="I40" s="21"/>
      <c r="J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4.25" customHeight="1" spans="1:26">
      <c r="A41" s="21"/>
      <c r="B41" s="21"/>
      <c r="C41" s="21"/>
      <c r="D41" s="21"/>
      <c r="E41" s="21"/>
      <c r="F41" s="33" t="str">
        <f>'INPUT PARAMETER'!C53</f>
        <v>Kepala Pusat Instrumentasi, Kalibrasi Dan Rekayasa</v>
      </c>
      <c r="G41" s="33"/>
      <c r="H41" s="33"/>
      <c r="I41" s="33"/>
      <c r="J41" s="33"/>
      <c r="L41" s="51"/>
      <c r="M41" s="5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4.25" customHeight="1" spans="1:26">
      <c r="A42" s="21"/>
      <c r="B42" s="21"/>
      <c r="C42" s="21"/>
      <c r="D42" s="21"/>
      <c r="E42" s="21"/>
      <c r="F42" s="33"/>
      <c r="G42" s="33"/>
      <c r="H42" s="33"/>
      <c r="I42" s="33"/>
      <c r="J42" s="33"/>
      <c r="L42" s="51"/>
      <c r="M42" s="5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4.25" customHeight="1" spans="1:26">
      <c r="A43" s="21"/>
      <c r="B43" s="21"/>
      <c r="C43" s="21"/>
      <c r="D43" s="21"/>
      <c r="E43" s="21"/>
      <c r="F43" s="21"/>
      <c r="G43" s="21"/>
      <c r="H43" s="21"/>
      <c r="I43" s="21"/>
      <c r="J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4.25" customHeight="1" spans="1:26">
      <c r="A44" s="21"/>
      <c r="B44" s="21"/>
      <c r="C44" s="21"/>
      <c r="D44" s="21"/>
      <c r="E44" s="21"/>
      <c r="F44" s="21"/>
      <c r="G44" s="21"/>
      <c r="H44" s="21"/>
      <c r="I44" s="21"/>
      <c r="J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4.25" customHeight="1" spans="1:26">
      <c r="A45" s="21"/>
      <c r="B45" s="21"/>
      <c r="C45" s="21"/>
      <c r="D45" s="21"/>
      <c r="E45" s="21"/>
      <c r="F45" s="21"/>
      <c r="G45" s="21"/>
      <c r="H45" s="21"/>
      <c r="I45" s="21"/>
      <c r="J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4.25" customHeight="1" spans="1:26">
      <c r="A46" s="21"/>
      <c r="B46" s="21"/>
      <c r="C46" s="21"/>
      <c r="D46" s="21"/>
      <c r="E46" s="21"/>
      <c r="G46" s="22"/>
      <c r="H46" s="21"/>
      <c r="I46" s="21"/>
      <c r="J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4.25" customHeight="1" spans="1:26">
      <c r="A47" s="21"/>
      <c r="B47" s="21"/>
      <c r="C47" s="21"/>
      <c r="D47" s="21"/>
      <c r="E47" s="21"/>
      <c r="F47" s="26"/>
      <c r="G47" s="27"/>
      <c r="H47" s="34"/>
      <c r="I47" s="34"/>
      <c r="J47" s="34"/>
      <c r="L47" s="34"/>
      <c r="M47" s="34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4.25" customHeight="1" spans="1:26">
      <c r="A48" s="21"/>
      <c r="B48" s="21"/>
      <c r="C48" s="21"/>
      <c r="D48" s="21"/>
      <c r="E48" s="21"/>
      <c r="F48" s="26" t="str">
        <f>'INPUT PARAMETER'!C54</f>
        <v>Hanif Andi Nugraha</v>
      </c>
      <c r="G48" s="21"/>
      <c r="H48" s="35"/>
      <c r="I48" s="35"/>
      <c r="J48" s="35"/>
      <c r="L48" s="35"/>
      <c r="M48" s="35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4.25" customHeight="1" spans="1:26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4.25" customHeight="1" spans="1:26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4.25" customHeight="1" spans="1:26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4.25" customHeight="1" spans="1:26">
      <c r="A52" s="36" t="s">
        <v>347</v>
      </c>
      <c r="L52" s="52"/>
      <c r="M52" s="52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0.5" customHeight="1" spans="1:26">
      <c r="A53" s="37" t="s">
        <v>348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" customHeight="1" spans="1:26">
      <c r="A54" s="39" t="s">
        <v>349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4.25" customHeight="1" spans="1:26">
      <c r="A55" s="36" t="s">
        <v>350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4.25" customHeight="1" spans="1:26">
      <c r="A56" s="41" t="s">
        <v>351</v>
      </c>
      <c r="B56" s="41"/>
      <c r="C56" s="41"/>
      <c r="D56" s="41"/>
      <c r="E56" s="41"/>
      <c r="F56" s="41"/>
      <c r="G56" s="41"/>
      <c r="H56" s="41"/>
      <c r="I56" s="41"/>
      <c r="J56" s="53" t="s">
        <v>352</v>
      </c>
      <c r="K56" s="41"/>
      <c r="L56" s="4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4.25" customHeight="1" spans="1:2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4.25" customHeight="1" spans="1:26">
      <c r="A58" s="21"/>
      <c r="B58" s="21"/>
      <c r="C58" s="21"/>
      <c r="D58" s="21"/>
      <c r="E58" s="21"/>
      <c r="F58" s="42" t="s">
        <v>353</v>
      </c>
      <c r="G58" s="43"/>
      <c r="H58" s="44" t="str">
        <f>CONCATENATE(": ","Sert.FC-SEIS/",'INPUT PARAMETER'!C74,"/",'INPUT PARAMETER'!C49,"/",'INPUT PARAMETER'!C50,"/",'INPUT PARAMETER'!C51)</f>
        <v>: Sert.FC-SEIS/121/KPI/X/2023</v>
      </c>
      <c r="I58" s="43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4.25" customHeight="1" spans="6:9">
      <c r="F59" s="45" t="s">
        <v>354</v>
      </c>
      <c r="G59" s="46"/>
      <c r="H59" s="46"/>
      <c r="I59" s="46"/>
    </row>
    <row r="60" ht="14.25" customHeight="1" spans="6:9">
      <c r="F60" s="42" t="s">
        <v>355</v>
      </c>
      <c r="G60" s="43"/>
      <c r="H60" s="42" t="str">
        <f>CONCATENATE(":"," ",'INPUT PARAMETER'!C73)</f>
        <v>: 052</v>
      </c>
      <c r="I60" s="46"/>
    </row>
    <row r="61" ht="14.5" spans="6:9">
      <c r="F61" s="45" t="s">
        <v>356</v>
      </c>
      <c r="G61" s="46"/>
      <c r="H61" s="46"/>
      <c r="I61" s="46"/>
    </row>
    <row r="62" ht="14.25" customHeight="1" spans="1:11">
      <c r="A62" s="21"/>
      <c r="B62" s="21"/>
      <c r="C62" s="21"/>
      <c r="D62" s="21"/>
      <c r="E62" s="21"/>
      <c r="F62" s="42" t="s">
        <v>357</v>
      </c>
      <c r="G62" s="43"/>
      <c r="H62" s="44" t="s">
        <v>358</v>
      </c>
      <c r="I62" s="43"/>
      <c r="J62" s="21"/>
      <c r="K62" s="21"/>
    </row>
    <row r="63" ht="14.25" customHeight="1" spans="1:11">
      <c r="A63" s="21"/>
      <c r="B63" s="21"/>
      <c r="C63" s="21"/>
      <c r="D63" s="21"/>
      <c r="E63" s="21"/>
      <c r="F63" s="45" t="s">
        <v>359</v>
      </c>
      <c r="G63" s="43"/>
      <c r="H63" s="47"/>
      <c r="I63" s="43"/>
      <c r="J63" s="21"/>
      <c r="K63" s="21"/>
    </row>
    <row r="64" ht="14.25" customHeight="1" spans="1:11">
      <c r="A64" s="21"/>
      <c r="B64" s="21"/>
      <c r="C64" s="21"/>
      <c r="D64" s="21"/>
      <c r="E64" s="21"/>
      <c r="I64" s="21"/>
      <c r="J64" s="21"/>
      <c r="K64" s="21"/>
    </row>
    <row r="65" ht="14.25" customHeight="1" spans="1:13">
      <c r="A65" s="21"/>
      <c r="B65" s="21"/>
      <c r="C65" s="21"/>
      <c r="D65" s="21"/>
      <c r="E65" s="21"/>
      <c r="I65" s="21"/>
      <c r="J65" s="21"/>
      <c r="K65" s="21"/>
      <c r="L65" s="43"/>
      <c r="M65" s="43"/>
    </row>
    <row r="66" ht="14.25" customHeight="1" spans="1:1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</row>
    <row r="67" ht="14.25" customHeight="1" spans="1:1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</row>
    <row r="68" ht="14.25" customHeight="1" spans="1:11">
      <c r="A68" s="26" t="s">
        <v>360</v>
      </c>
      <c r="B68" s="21"/>
      <c r="C68" s="21"/>
      <c r="D68" s="21"/>
      <c r="E68" s="21"/>
      <c r="F68" s="50" t="str">
        <f>CONCATENATE(":"," ",'INPUT PARAMETER'!C71)</f>
        <v>: Seismograf Digital</v>
      </c>
      <c r="G68" s="21"/>
      <c r="H68" s="21"/>
      <c r="I68" s="21"/>
      <c r="J68" s="21"/>
      <c r="K68" s="21"/>
    </row>
    <row r="69" ht="14.25" customHeight="1" spans="1:11">
      <c r="A69" s="26" t="s">
        <v>361</v>
      </c>
      <c r="B69" s="21"/>
      <c r="C69" s="21"/>
      <c r="D69" s="21"/>
      <c r="E69" s="21"/>
      <c r="F69" s="50" t="str">
        <f>CONCATENATE(":"," ",'INPUT PARAMETER'!C77)</f>
        <v>: Nanometrics</v>
      </c>
      <c r="G69" s="21"/>
      <c r="H69" s="21"/>
      <c r="I69" s="21"/>
      <c r="J69" s="21"/>
      <c r="K69" s="21"/>
    </row>
    <row r="70" ht="14.25" customHeight="1" spans="1:11">
      <c r="A70" s="26" t="s">
        <v>362</v>
      </c>
      <c r="B70" s="21"/>
      <c r="C70" s="21"/>
      <c r="D70" s="21"/>
      <c r="E70" s="21"/>
      <c r="F70" s="50" t="str">
        <f>CONCATENATE(":"," ",'INPUT PARAMETER'!C78," / ",'INPUT PARAMETER'!C79)</f>
        <v>: Trillium-120Q / 002373</v>
      </c>
      <c r="G70" s="21"/>
      <c r="H70" s="21"/>
      <c r="I70" s="21"/>
      <c r="J70" s="21"/>
      <c r="K70" s="21"/>
    </row>
    <row r="71" ht="14.25" customHeight="1" spans="1:11">
      <c r="A71" s="26" t="s">
        <v>363</v>
      </c>
      <c r="B71" s="21"/>
      <c r="C71" s="21"/>
      <c r="D71" s="21"/>
      <c r="E71" s="21"/>
      <c r="F71" s="50" t="str">
        <f>CONCATENATE(":"," ",'INPUT PARAMETER'!C64)</f>
        <v>: 19 Oktober 2023</v>
      </c>
      <c r="G71" s="21"/>
      <c r="H71" s="21"/>
      <c r="I71" s="21"/>
      <c r="J71" s="21"/>
      <c r="K71" s="21"/>
    </row>
    <row r="72" ht="14.25" customHeight="1" spans="1:11">
      <c r="A72" s="26" t="s">
        <v>364</v>
      </c>
      <c r="B72" s="21"/>
      <c r="C72" s="21"/>
      <c r="D72" s="21"/>
      <c r="E72" s="21"/>
      <c r="F72" s="50" t="str">
        <f>CONCATENATE(":"," ",'INPUT PARAMETER'!C76)</f>
        <v>: 24 Oktober 2023</v>
      </c>
      <c r="G72" s="21"/>
      <c r="H72" s="21"/>
      <c r="I72" s="21"/>
      <c r="J72" s="21"/>
      <c r="K72" s="21"/>
    </row>
    <row r="73" ht="14.25" customHeight="1" spans="1:11">
      <c r="A73" s="26" t="s">
        <v>365</v>
      </c>
      <c r="B73" s="21"/>
      <c r="C73" s="21"/>
      <c r="D73" s="21"/>
      <c r="E73" s="21"/>
      <c r="F73" s="50" t="str">
        <f>CONCATENATE(": Site InaTEWS ",'INPUT PARAMETER'!C2," (",'INPUT PARAMETER'!C3,")")</f>
        <v>: Site InaTEWS Biak, Papua (BAKI)</v>
      </c>
      <c r="G73" s="21"/>
      <c r="H73" s="21"/>
      <c r="I73" s="21"/>
      <c r="J73" s="21"/>
      <c r="K73" s="21"/>
    </row>
    <row r="74" ht="13.9" customHeight="1" spans="1:11">
      <c r="A74" s="26"/>
      <c r="B74" s="21"/>
      <c r="C74" s="21"/>
      <c r="D74" s="21"/>
      <c r="E74" s="21"/>
      <c r="F74" s="54" t="str">
        <f>CONCATENATE("  ",'INPUT PARAMETER'!C8)</f>
        <v>  Jln. Prof. Moch. Yamin Biak, Biak Kota</v>
      </c>
      <c r="G74" s="54"/>
      <c r="H74" s="54"/>
      <c r="I74" s="54"/>
      <c r="J74" s="54"/>
      <c r="K74" s="54"/>
    </row>
    <row r="75" ht="13.9" customHeight="1" spans="1:11">
      <c r="A75" s="26"/>
      <c r="B75" s="21"/>
      <c r="C75" s="21"/>
      <c r="D75" s="21"/>
      <c r="E75" s="21"/>
      <c r="F75" s="54" t="str">
        <f>CONCATENATE("  ",'INPUT PARAMETER'!C9)</f>
        <v>  Biak Kota, Papua</v>
      </c>
      <c r="G75" s="54"/>
      <c r="H75" s="54"/>
      <c r="I75" s="54"/>
      <c r="J75" s="54"/>
      <c r="K75" s="21"/>
    </row>
    <row r="76" ht="14.25" customHeight="1" spans="1:1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</row>
    <row r="77" ht="14.25" customHeight="1" spans="1:11">
      <c r="A77" s="21"/>
      <c r="B77" s="21"/>
      <c r="C77" s="21"/>
      <c r="D77" s="21"/>
      <c r="E77" s="21"/>
      <c r="F77" s="22" t="s">
        <v>366</v>
      </c>
      <c r="G77" s="21"/>
      <c r="H77" s="21"/>
      <c r="I77" s="21"/>
      <c r="J77" s="21"/>
      <c r="K77" s="21"/>
    </row>
    <row r="78" ht="14.25" customHeight="1" spans="1:11">
      <c r="A78" s="21"/>
      <c r="B78" s="21"/>
      <c r="C78" s="21"/>
      <c r="D78" s="21"/>
      <c r="E78" s="21"/>
      <c r="F78" s="26" t="s">
        <v>367</v>
      </c>
      <c r="G78" s="21"/>
      <c r="H78" s="21"/>
      <c r="I78" s="50" t="str">
        <f>CONCATENATE(": ",'Suhu dan Kelembaban'!J8)</f>
        <v>: (32,1 ± 0,1) ⁰C</v>
      </c>
      <c r="J78" s="21"/>
      <c r="K78" s="21"/>
    </row>
    <row r="79" ht="14.25" customHeight="1" spans="1:11">
      <c r="A79" s="21"/>
      <c r="B79" s="21"/>
      <c r="C79" s="21"/>
      <c r="D79" s="21"/>
      <c r="E79" s="21"/>
      <c r="F79" s="26" t="s">
        <v>368</v>
      </c>
      <c r="G79" s="21"/>
      <c r="H79" s="21"/>
      <c r="I79" s="50" t="str">
        <f>CONCATENATE(": ",'Suhu dan Kelembaban'!J9)</f>
        <v>: (81,4 ± 2,6) %</v>
      </c>
      <c r="J79" s="21"/>
      <c r="K79" s="21"/>
    </row>
    <row r="80" ht="14.25" customHeight="1" spans="1:1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</row>
    <row r="81" ht="14.25" customHeight="1" spans="1:1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</row>
    <row r="82" ht="14.25" customHeight="1" spans="1:1">
      <c r="A82" s="55" t="s">
        <v>369</v>
      </c>
    </row>
    <row r="83" ht="14.25" customHeight="1"/>
    <row r="84" ht="17.25" customHeight="1" spans="1:10">
      <c r="A84" s="56" t="s">
        <v>156</v>
      </c>
      <c r="B84" s="57"/>
      <c r="C84" s="56" t="s">
        <v>168</v>
      </c>
      <c r="D84" s="57"/>
      <c r="E84" s="58" t="s">
        <v>167</v>
      </c>
      <c r="F84" s="59"/>
      <c r="G84" s="58" t="s">
        <v>165</v>
      </c>
      <c r="H84" s="59"/>
      <c r="I84" s="58" t="s">
        <v>166</v>
      </c>
      <c r="J84" s="59"/>
    </row>
    <row r="85" ht="17.25" customHeight="1" spans="1:10">
      <c r="A85" s="60"/>
      <c r="B85" s="61"/>
      <c r="C85" s="60"/>
      <c r="D85" s="61"/>
      <c r="E85" s="62" t="s">
        <v>169</v>
      </c>
      <c r="F85" s="62" t="s">
        <v>171</v>
      </c>
      <c r="G85" s="62" t="s">
        <v>169</v>
      </c>
      <c r="H85" s="62" t="s">
        <v>171</v>
      </c>
      <c r="I85" s="62" t="s">
        <v>169</v>
      </c>
      <c r="J85" s="62" t="s">
        <v>171</v>
      </c>
    </row>
    <row r="86" ht="14.25" customHeight="1" spans="1:10">
      <c r="A86" s="63"/>
      <c r="B86" s="64"/>
      <c r="C86" s="63"/>
      <c r="D86" s="64"/>
      <c r="E86" s="65" t="s">
        <v>172</v>
      </c>
      <c r="F86" s="66"/>
      <c r="G86" s="66"/>
      <c r="H86" s="66"/>
      <c r="I86" s="66"/>
      <c r="J86" s="59"/>
    </row>
    <row r="87" ht="17.25" customHeight="1" spans="1:10">
      <c r="A87" s="67">
        <f>'LHKS SEISMO'!AC22</f>
        <v>0.01</v>
      </c>
      <c r="B87" s="59"/>
      <c r="C87" s="68">
        <f>'LHKS SEISMO'!AD22</f>
        <v>0.05</v>
      </c>
      <c r="D87" s="59"/>
      <c r="E87" s="69">
        <f>'LHKS SEISMO'!AE22</f>
        <v>947.310423010502</v>
      </c>
      <c r="F87" s="70">
        <f>'LHKS SEISMO'!AF22</f>
        <v>14.9819793160471</v>
      </c>
      <c r="G87" s="69">
        <f>'LHKS SEISMO'!AG22</f>
        <v>943.233807797346</v>
      </c>
      <c r="H87" s="70">
        <f>'LHKS SEISMO'!AH22</f>
        <v>12.6844111874995</v>
      </c>
      <c r="I87" s="69">
        <f>'LHKS SEISMO'!AI22</f>
        <v>948.201141089016</v>
      </c>
      <c r="J87" s="70">
        <f>'LHKS SEISMO'!AJ22</f>
        <v>15.0461058832191</v>
      </c>
    </row>
    <row r="88" ht="17.25" customHeight="1" spans="1:10">
      <c r="A88" s="67">
        <f>'LHKS SEISMO'!AC23</f>
        <v>0.02</v>
      </c>
      <c r="B88" s="59"/>
      <c r="C88" s="68">
        <f>'LHKS SEISMO'!AD23</f>
        <v>0.05</v>
      </c>
      <c r="D88" s="59"/>
      <c r="E88" s="69">
        <f>'LHKS SEISMO'!AE23</f>
        <v>1126.91499325212</v>
      </c>
      <c r="F88" s="70">
        <f>'LHKS SEISMO'!AF23</f>
        <v>15.4597837182501</v>
      </c>
      <c r="G88" s="69">
        <f>'LHKS SEISMO'!AG23</f>
        <v>1126.56449302316</v>
      </c>
      <c r="H88" s="70">
        <f>'LHKS SEISMO'!AH23</f>
        <v>15.5832705971922</v>
      </c>
      <c r="I88" s="69">
        <f>'LHKS SEISMO'!AI23</f>
        <v>1127.38638794509</v>
      </c>
      <c r="J88" s="70">
        <f>'LHKS SEISMO'!AJ23</f>
        <v>15.4798458667229</v>
      </c>
    </row>
    <row r="89" ht="17.25" customHeight="1" spans="1:10">
      <c r="A89" s="67">
        <f>'LHKS SEISMO'!AC24</f>
        <v>0.05</v>
      </c>
      <c r="B89" s="59"/>
      <c r="C89" s="68">
        <f>'LHKS SEISMO'!AD24</f>
        <v>0.05</v>
      </c>
      <c r="D89" s="59"/>
      <c r="E89" s="69">
        <f>'LHKS SEISMO'!AE24</f>
        <v>1145.31894962599</v>
      </c>
      <c r="F89" s="70">
        <f>'LHKS SEISMO'!AF24</f>
        <v>16.6392168605178</v>
      </c>
      <c r="G89" s="69">
        <f>'LHKS SEISMO'!AG24</f>
        <v>1142.21077872862</v>
      </c>
      <c r="H89" s="70">
        <f>'LHKS SEISMO'!AH24</f>
        <v>15.3602119224512</v>
      </c>
      <c r="I89" s="69">
        <f>'LHKS SEISMO'!AI24</f>
        <v>1142.00167347839</v>
      </c>
      <c r="J89" s="70">
        <f>'LHKS SEISMO'!AJ24</f>
        <v>15.1891343854374</v>
      </c>
    </row>
    <row r="90" ht="17.25" customHeight="1" spans="1:10">
      <c r="A90" s="67">
        <f>'LHKS SEISMO'!AC25</f>
        <v>0.1</v>
      </c>
      <c r="B90" s="59"/>
      <c r="C90" s="68">
        <f>'LHKS SEISMO'!AD25</f>
        <v>0.1</v>
      </c>
      <c r="D90" s="59"/>
      <c r="E90" s="69">
        <f>'LHKS SEISMO'!AE25</f>
        <v>1152.01500346539</v>
      </c>
      <c r="F90" s="70">
        <f>'LHKS SEISMO'!AF25</f>
        <v>15.8461910359525</v>
      </c>
      <c r="G90" s="69">
        <f>'LHKS SEISMO'!AG25</f>
        <v>1152.01793211035</v>
      </c>
      <c r="H90" s="70">
        <f>'LHKS SEISMO'!AH25</f>
        <v>16.0605938203597</v>
      </c>
      <c r="I90" s="69">
        <f>'LHKS SEISMO'!AI25</f>
        <v>1154.21441583128</v>
      </c>
      <c r="J90" s="70">
        <f>'LHKS SEISMO'!AJ25</f>
        <v>15.6741383176083</v>
      </c>
    </row>
    <row r="91" ht="17.25" customHeight="1" spans="1:10">
      <c r="A91" s="67">
        <f>'LHKS SEISMO'!AC26</f>
        <v>0.2</v>
      </c>
      <c r="B91" s="59"/>
      <c r="C91" s="68">
        <f>'LHKS SEISMO'!AD26</f>
        <v>0.1</v>
      </c>
      <c r="D91" s="59"/>
      <c r="E91" s="69">
        <f>'LHKS SEISMO'!AE26</f>
        <v>1149.69229514662</v>
      </c>
      <c r="F91" s="70">
        <f>'LHKS SEISMO'!AF26</f>
        <v>15.2360555849013</v>
      </c>
      <c r="G91" s="69">
        <f>'LHKS SEISMO'!AG26</f>
        <v>1144.77861463064</v>
      </c>
      <c r="H91" s="70">
        <f>'LHKS SEISMO'!AH26</f>
        <v>15.5314020790589</v>
      </c>
      <c r="I91" s="69">
        <f>'LHKS SEISMO'!AI26</f>
        <v>1152.10315567872</v>
      </c>
      <c r="J91" s="70">
        <f>'LHKS SEISMO'!AJ26</f>
        <v>15.3234886286896</v>
      </c>
    </row>
    <row r="92" ht="17.25" customHeight="1" spans="1:10">
      <c r="A92" s="67">
        <f>'LHKS SEISMO'!AC27</f>
        <v>0.5</v>
      </c>
      <c r="B92" s="59"/>
      <c r="C92" s="68">
        <f>'LHKS SEISMO'!AD27</f>
        <v>0.1</v>
      </c>
      <c r="D92" s="59"/>
      <c r="E92" s="69">
        <f>'LHKS SEISMO'!AE27</f>
        <v>1140.82875117141</v>
      </c>
      <c r="F92" s="70">
        <f>'LHKS SEISMO'!AF27</f>
        <v>15.118593330648</v>
      </c>
      <c r="G92" s="69">
        <f>'LHKS SEISMO'!AG27</f>
        <v>1147.27909169855</v>
      </c>
      <c r="H92" s="70">
        <f>'LHKS SEISMO'!AH27</f>
        <v>15.4283695364024</v>
      </c>
      <c r="I92" s="69">
        <f>'LHKS SEISMO'!AI27</f>
        <v>1148.47837181018</v>
      </c>
      <c r="J92" s="70">
        <f>'LHKS SEISMO'!AJ27</f>
        <v>15.2752773777116</v>
      </c>
    </row>
    <row r="93" ht="17.25" customHeight="1" spans="1:10">
      <c r="A93" s="67">
        <f>'LHKS SEISMO'!AC28</f>
        <v>1</v>
      </c>
      <c r="B93" s="59"/>
      <c r="C93" s="68">
        <f>'LHKS SEISMO'!AD28</f>
        <v>1</v>
      </c>
      <c r="D93" s="59"/>
      <c r="E93" s="69">
        <f>'LHKS SEISMO'!AE28</f>
        <v>1135.04965606938</v>
      </c>
      <c r="F93" s="70">
        <f>'LHKS SEISMO'!AF28</f>
        <v>15.0420070870273</v>
      </c>
      <c r="G93" s="69">
        <f>'LHKS SEISMO'!AG28</f>
        <v>1134.0055941407</v>
      </c>
      <c r="H93" s="70">
        <f>'LHKS SEISMO'!AH28</f>
        <v>15.2498703143343</v>
      </c>
      <c r="I93" s="69">
        <f>'LHKS SEISMO'!AI28</f>
        <v>1134.66746790194</v>
      </c>
      <c r="J93" s="70">
        <f>'LHKS SEISMO'!AJ28</f>
        <v>15.091586162262</v>
      </c>
    </row>
    <row r="94" ht="17.25" customHeight="1" spans="1:10">
      <c r="A94" s="67">
        <f>'LHKS SEISMO'!AC29</f>
        <v>2</v>
      </c>
      <c r="B94" s="59"/>
      <c r="C94" s="68">
        <f>'LHKS SEISMO'!AD29</f>
        <v>1</v>
      </c>
      <c r="D94" s="59"/>
      <c r="E94" s="69">
        <f>'LHKS SEISMO'!AE29</f>
        <v>1140.38623291776</v>
      </c>
      <c r="F94" s="70">
        <f>'LHKS SEISMO'!AF29</f>
        <v>15.1127289504671</v>
      </c>
      <c r="G94" s="69">
        <f>'LHKS SEISMO'!AG29</f>
        <v>1138.86509472489</v>
      </c>
      <c r="H94" s="70">
        <f>'LHKS SEISMO'!AH29</f>
        <v>15.315219862947</v>
      </c>
      <c r="I94" s="69">
        <f>'LHKS SEISMO'!AI29</f>
        <v>1141.26248349017</v>
      </c>
      <c r="J94" s="70">
        <f>'LHKS SEISMO'!AJ29</f>
        <v>15.1793028271059</v>
      </c>
    </row>
    <row r="95" ht="17.25" customHeight="1" spans="1:10">
      <c r="A95" s="67">
        <f>'LHKS SEISMO'!AC30</f>
        <v>5</v>
      </c>
      <c r="B95" s="59"/>
      <c r="C95" s="68">
        <f>'LHKS SEISMO'!AD30</f>
        <v>1</v>
      </c>
      <c r="D95" s="59"/>
      <c r="E95" s="69">
        <f>'LHKS SEISMO'!AE30</f>
        <v>1130.74542656984</v>
      </c>
      <c r="F95" s="70">
        <f>'LHKS SEISMO'!AF30</f>
        <v>14.9849661899264</v>
      </c>
      <c r="G95" s="69">
        <f>'LHKS SEISMO'!AG30</f>
        <v>1132.27564356209</v>
      </c>
      <c r="H95" s="70">
        <f>'LHKS SEISMO'!AH30</f>
        <v>15.2266063003733</v>
      </c>
      <c r="I95" s="69">
        <f>'LHKS SEISMO'!AI30</f>
        <v>1133.56278302256</v>
      </c>
      <c r="J95" s="70">
        <f>'LHKS SEISMO'!AJ30</f>
        <v>15.0768933579727</v>
      </c>
    </row>
    <row r="96" ht="17.25" customHeight="1" spans="1:10">
      <c r="A96" s="67">
        <f>'LHKS SEISMO'!AC31</f>
        <v>10</v>
      </c>
      <c r="B96" s="59"/>
      <c r="C96" s="68">
        <f>'LHKS SEISMO'!AD31</f>
        <v>1</v>
      </c>
      <c r="D96" s="59"/>
      <c r="E96" s="69">
        <f>'LHKS SEISMO'!AE31</f>
        <v>1075.58000575732</v>
      </c>
      <c r="F96" s="70">
        <f>'LHKS SEISMO'!AF31</f>
        <v>14.2538980411598</v>
      </c>
      <c r="G96" s="69">
        <f>'LHKS SEISMO'!AG31</f>
        <v>1077.57734162089</v>
      </c>
      <c r="H96" s="70">
        <f>'LHKS SEISMO'!AH31</f>
        <v>14.7412284911207</v>
      </c>
      <c r="I96" s="69">
        <f>'LHKS SEISMO'!AI31</f>
        <v>1083.43170289842</v>
      </c>
      <c r="J96" s="70">
        <f>'LHKS SEISMO'!AJ31</f>
        <v>17.1169732833932</v>
      </c>
    </row>
    <row r="97" ht="16.9" customHeight="1" spans="1:10">
      <c r="A97" s="67">
        <f>'LHKS SEISMO'!AC32</f>
        <v>15</v>
      </c>
      <c r="B97" s="59"/>
      <c r="C97" s="68">
        <f>'LHKS SEISMO'!AD32</f>
        <v>2</v>
      </c>
      <c r="D97" s="59"/>
      <c r="E97" s="69">
        <f>'LHKS SEISMO'!AE32</f>
        <v>502.31605862432</v>
      </c>
      <c r="F97" s="70">
        <f>'LHKS SEISMO'!AF32</f>
        <v>6.90255915823243</v>
      </c>
      <c r="G97" s="69">
        <f>'LHKS SEISMO'!AG32</f>
        <v>502.873965489437</v>
      </c>
      <c r="H97" s="70">
        <f>'LHKS SEISMO'!AH32</f>
        <v>7.7278188017103</v>
      </c>
      <c r="I97" s="69">
        <f>'LHKS SEISMO'!AI32</f>
        <v>502.522528094087</v>
      </c>
      <c r="J97" s="70">
        <f>'LHKS SEISMO'!AJ32</f>
        <v>10.8815230231626</v>
      </c>
    </row>
    <row r="98" ht="16.9" customHeight="1" spans="1:10">
      <c r="A98" s="67">
        <f>'LHKS SEISMO'!AC33</f>
        <v>20</v>
      </c>
      <c r="B98" s="59"/>
      <c r="C98" s="68">
        <f>'LHKS SEISMO'!AD33</f>
        <v>2</v>
      </c>
      <c r="D98" s="59"/>
      <c r="E98" s="69">
        <f>'LHKS SEISMO'!AE33</f>
        <v>457.84092408159</v>
      </c>
      <c r="F98" s="70">
        <f>'LHKS SEISMO'!AF33</f>
        <v>6.59517912628009</v>
      </c>
      <c r="G98" s="69">
        <f>'LHKS SEISMO'!AG33</f>
        <v>457.799923052132</v>
      </c>
      <c r="H98" s="70">
        <f>'LHKS SEISMO'!AH33</f>
        <v>7.31075288126758</v>
      </c>
      <c r="I98" s="69">
        <f>'LHKS SEISMO'!AI33</f>
        <v>456.323885991664</v>
      </c>
      <c r="J98" s="70">
        <f>'LHKS SEISMO'!AJ33</f>
        <v>7.73787401546744</v>
      </c>
    </row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 spans="1:13">
      <c r="A104" s="71"/>
      <c r="K104" s="77"/>
      <c r="L104" s="77"/>
      <c r="M104" s="77"/>
    </row>
    <row r="105" ht="10.5" customHeight="1" spans="1:10">
      <c r="A105" s="72"/>
      <c r="B105" s="73"/>
      <c r="C105" s="73"/>
      <c r="D105" s="73"/>
      <c r="E105" s="73"/>
      <c r="F105" s="73"/>
      <c r="G105" s="73"/>
      <c r="H105" s="73"/>
      <c r="I105" s="73"/>
      <c r="J105" s="73"/>
    </row>
    <row r="106" ht="10.5" customHeight="1" spans="1:11">
      <c r="A106" s="36" t="s">
        <v>349</v>
      </c>
      <c r="B106" s="73"/>
      <c r="C106" s="73"/>
      <c r="D106" s="73"/>
      <c r="E106" s="73"/>
      <c r="F106" s="73"/>
      <c r="G106" s="73"/>
      <c r="H106" s="73"/>
      <c r="I106" s="73"/>
      <c r="J106" s="73"/>
      <c r="K106" s="73"/>
    </row>
    <row r="107" ht="14.25" customHeight="1" spans="1:13">
      <c r="A107" s="36" t="s">
        <v>350</v>
      </c>
      <c r="L107" s="78"/>
      <c r="M107" s="78"/>
    </row>
    <row r="108" ht="14.25" customHeight="1" spans="1:12">
      <c r="A108" s="74" t="s">
        <v>370</v>
      </c>
      <c r="B108" s="74"/>
      <c r="C108" s="74"/>
      <c r="D108" s="74"/>
      <c r="E108" s="74"/>
      <c r="F108" s="74"/>
      <c r="G108" s="74"/>
      <c r="H108" s="74"/>
      <c r="I108" s="74"/>
      <c r="J108" s="53" t="s">
        <v>352</v>
      </c>
      <c r="K108" s="78"/>
      <c r="L108" s="78"/>
    </row>
    <row r="109" ht="14.25" customHeight="1"/>
    <row r="110" ht="14.25" customHeight="1" spans="6:8">
      <c r="F110" s="42" t="s">
        <v>353</v>
      </c>
      <c r="G110" s="43"/>
      <c r="H110" s="44" t="str">
        <f>H58</f>
        <v>: Sert.FC-SEIS/121/KPI/X/2023</v>
      </c>
    </row>
    <row r="111" ht="14.25" customHeight="1" spans="6:8">
      <c r="F111" s="45" t="s">
        <v>354</v>
      </c>
      <c r="G111" s="46"/>
      <c r="H111" s="46"/>
    </row>
    <row r="112" ht="14.25" customHeight="1" spans="6:8">
      <c r="F112" s="42" t="s">
        <v>355</v>
      </c>
      <c r="G112" s="43"/>
      <c r="H112" s="42" t="str">
        <f>H60</f>
        <v>: 052</v>
      </c>
    </row>
    <row r="113" ht="14.5" spans="6:8">
      <c r="F113" s="45" t="s">
        <v>356</v>
      </c>
      <c r="G113" s="46"/>
      <c r="H113" s="46"/>
    </row>
    <row r="114" ht="14.25" customHeight="1" spans="6:8">
      <c r="F114" s="42" t="s">
        <v>357</v>
      </c>
      <c r="G114" s="43"/>
      <c r="H114" s="44" t="s">
        <v>371</v>
      </c>
    </row>
    <row r="115" ht="14.25" customHeight="1" spans="6:8">
      <c r="F115" s="45" t="s">
        <v>359</v>
      </c>
      <c r="G115" s="43"/>
      <c r="H115" s="47"/>
    </row>
    <row r="116" ht="14.25" customHeight="1" spans="6:8">
      <c r="F116" s="75"/>
      <c r="H116" s="76"/>
    </row>
    <row r="117" ht="14.25" customHeight="1" spans="6:8">
      <c r="F117" s="45"/>
      <c r="H117" s="47"/>
    </row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 spans="1:1">
      <c r="A134" s="79" t="str">
        <f>"Gambar 1. Grafik Respon Frekuensi Seismometer "&amp;'INPUT PARAMETER'!C78</f>
        <v>Gambar 1. Grafik Respon Frekuensi Seismometer Trillium-120Q</v>
      </c>
    </row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 spans="1:1">
      <c r="A153" s="79" t="str">
        <f>"Gambar 2. Sinyal Kalibrasi Seismometer "&amp;'INPUT PARAMETER'!C78</f>
        <v>Gambar 2. Sinyal Kalibrasi Seismometer Trillium-120Q</v>
      </c>
    </row>
    <row r="154" ht="14.25" customHeight="1"/>
    <row r="155" ht="14.25" customHeight="1"/>
    <row r="156" ht="14.25" customHeight="1"/>
    <row r="157" ht="14.25" customHeight="1" spans="1:1">
      <c r="A157" s="80" t="s">
        <v>372</v>
      </c>
    </row>
    <row r="158" ht="14.25" customHeight="1"/>
    <row r="159" ht="4.5" customHeight="1"/>
    <row r="160" ht="14.25" customHeight="1" spans="1:1">
      <c r="A160" s="71"/>
    </row>
    <row r="161" ht="10.5" customHeight="1" spans="1:10">
      <c r="A161" s="72"/>
      <c r="B161" s="73"/>
      <c r="C161" s="73"/>
      <c r="D161" s="73"/>
      <c r="E161" s="73"/>
      <c r="F161" s="73"/>
      <c r="G161" s="73"/>
      <c r="H161" s="73"/>
      <c r="I161" s="73"/>
      <c r="J161" s="73"/>
    </row>
    <row r="162" ht="10.5" customHeight="1" spans="1:11">
      <c r="A162" s="36" t="s">
        <v>349</v>
      </c>
      <c r="B162" s="73"/>
      <c r="C162" s="73"/>
      <c r="D162" s="73"/>
      <c r="E162" s="73"/>
      <c r="F162" s="73"/>
      <c r="G162" s="73"/>
      <c r="H162" s="73"/>
      <c r="I162" s="73"/>
      <c r="J162" s="73"/>
      <c r="K162" s="73"/>
    </row>
    <row r="163" ht="14.25" customHeight="1" spans="1:1">
      <c r="A163" s="36" t="s">
        <v>350</v>
      </c>
    </row>
    <row r="164" ht="14.25" customHeight="1" spans="1:10">
      <c r="A164" s="74" t="s">
        <v>370</v>
      </c>
      <c r="B164" s="74"/>
      <c r="C164" s="74"/>
      <c r="D164" s="74"/>
      <c r="E164" s="74"/>
      <c r="F164" s="74"/>
      <c r="G164" s="74"/>
      <c r="H164" s="74"/>
      <c r="I164" s="74"/>
      <c r="J164" s="53" t="s">
        <v>352</v>
      </c>
    </row>
    <row r="165" ht="14.25" customHeight="1"/>
    <row r="166" ht="14.25" customHeight="1" spans="6:8">
      <c r="F166" s="42" t="s">
        <v>353</v>
      </c>
      <c r="G166" s="43"/>
      <c r="H166" s="44" t="str">
        <f>H110</f>
        <v>: Sert.FC-SEIS/121/KPI/X/2023</v>
      </c>
    </row>
    <row r="167" ht="14.25" customHeight="1" spans="6:8">
      <c r="F167" s="45" t="s">
        <v>354</v>
      </c>
      <c r="G167" s="46"/>
      <c r="H167" s="46"/>
    </row>
    <row r="168" ht="14.25" customHeight="1" spans="6:8">
      <c r="F168" s="42" t="s">
        <v>355</v>
      </c>
      <c r="G168" s="43"/>
      <c r="H168" s="42" t="str">
        <f>H60</f>
        <v>: 052</v>
      </c>
    </row>
    <row r="169" ht="14.5" spans="6:8">
      <c r="F169" s="45" t="s">
        <v>356</v>
      </c>
      <c r="G169" s="46"/>
      <c r="H169" s="46"/>
    </row>
    <row r="170" ht="14.25" customHeight="1" spans="6:8">
      <c r="F170" s="42" t="s">
        <v>357</v>
      </c>
      <c r="G170" s="43"/>
      <c r="H170" s="44" t="s">
        <v>373</v>
      </c>
    </row>
    <row r="171" ht="14.25" customHeight="1" spans="6:8">
      <c r="F171" s="45" t="s">
        <v>359</v>
      </c>
      <c r="G171" s="43"/>
      <c r="H171" s="47"/>
    </row>
    <row r="172" ht="14.25" customHeight="1" spans="6:8">
      <c r="F172" s="75"/>
      <c r="H172" s="76"/>
    </row>
    <row r="173" ht="14.25" customHeight="1" spans="6:8">
      <c r="F173" s="45"/>
      <c r="H173" s="47"/>
    </row>
    <row r="174" ht="14.25" customHeight="1"/>
    <row r="175" ht="14.25" customHeight="1"/>
    <row r="176" ht="14.25" customHeight="1" spans="1:1">
      <c r="A176" s="81" t="s">
        <v>374</v>
      </c>
    </row>
    <row r="177" ht="14.25" customHeight="1" spans="1:10">
      <c r="A177" s="44" t="s">
        <v>375</v>
      </c>
      <c r="B177" s="46"/>
      <c r="C177" s="46"/>
      <c r="D177" s="46"/>
      <c r="E177" s="46"/>
      <c r="F177" s="54" t="str">
        <f>CONCATENATE(":"," ",'INPUT PARAMETER'!C84)</f>
        <v>: Centaur Digital Recorder S.N. 003846</v>
      </c>
      <c r="G177" s="54"/>
      <c r="H177" s="54"/>
      <c r="I177" s="54"/>
      <c r="J177" s="54"/>
    </row>
    <row r="178" ht="14.25" customHeight="1" spans="1:10">
      <c r="A178" s="44" t="s">
        <v>376</v>
      </c>
      <c r="B178" s="46"/>
      <c r="C178" s="46"/>
      <c r="D178" s="46"/>
      <c r="E178" s="46"/>
      <c r="F178" s="46"/>
      <c r="G178" s="54" t="s">
        <v>377</v>
      </c>
      <c r="H178" s="54"/>
      <c r="I178" s="54"/>
      <c r="J178" s="54"/>
    </row>
    <row r="179" ht="14.25" customHeight="1" spans="2:10">
      <c r="B179" s="46"/>
      <c r="C179" s="46"/>
      <c r="D179" s="46"/>
      <c r="E179" s="46"/>
      <c r="F179" s="46"/>
      <c r="G179" s="44" t="s">
        <v>378</v>
      </c>
      <c r="H179" s="46"/>
      <c r="I179" s="46"/>
      <c r="J179" s="46"/>
    </row>
    <row r="180" ht="14.25" customHeight="1" spans="2:10">
      <c r="B180" s="46"/>
      <c r="C180" s="46"/>
      <c r="D180" s="46"/>
      <c r="E180" s="46"/>
      <c r="F180" s="46"/>
      <c r="G180" s="44" t="s">
        <v>379</v>
      </c>
      <c r="H180" s="46"/>
      <c r="I180" s="46"/>
      <c r="J180" s="46"/>
    </row>
    <row r="181" ht="14.25" customHeight="1" spans="1:10">
      <c r="A181" s="82" t="s">
        <v>380</v>
      </c>
      <c r="B181" s="83"/>
      <c r="C181" s="83"/>
      <c r="D181" s="83"/>
      <c r="E181" s="83"/>
      <c r="F181" s="83"/>
      <c r="G181" s="83"/>
      <c r="H181" s="83"/>
      <c r="I181" s="83"/>
      <c r="J181" s="83"/>
    </row>
    <row r="182" ht="14.25" customHeight="1" spans="1:10">
      <c r="A182" s="83"/>
      <c r="B182" s="83"/>
      <c r="C182" s="83"/>
      <c r="D182" s="83"/>
      <c r="E182" s="83"/>
      <c r="F182" s="83"/>
      <c r="G182" s="83"/>
      <c r="H182" s="83"/>
      <c r="I182" s="83"/>
      <c r="J182" s="83"/>
    </row>
    <row r="183" ht="14.25" customHeight="1" spans="1:10">
      <c r="A183" s="83"/>
      <c r="B183" s="83"/>
      <c r="C183" s="83"/>
      <c r="D183" s="83"/>
      <c r="E183" s="83"/>
      <c r="F183" s="83"/>
      <c r="G183" s="83"/>
      <c r="H183" s="83"/>
      <c r="I183" s="83"/>
      <c r="J183" s="83"/>
    </row>
    <row r="184" ht="14.25" customHeight="1" spans="1:10">
      <c r="A184" s="83"/>
      <c r="B184" s="83"/>
      <c r="C184" s="83"/>
      <c r="D184" s="83"/>
      <c r="E184" s="83"/>
      <c r="F184" s="83"/>
      <c r="G184" s="83"/>
      <c r="H184" s="83"/>
      <c r="I184" s="83"/>
      <c r="J184" s="83"/>
    </row>
    <row r="185" ht="14.25" customHeight="1" spans="1:10">
      <c r="A185" s="83"/>
      <c r="B185" s="83"/>
      <c r="C185" s="83"/>
      <c r="D185" s="83"/>
      <c r="E185" s="83"/>
      <c r="F185" s="83"/>
      <c r="G185" s="83"/>
      <c r="H185" s="83"/>
      <c r="I185" s="83"/>
      <c r="J185" s="83"/>
    </row>
    <row r="186" ht="14.25" customHeight="1" spans="1:10">
      <c r="A186" s="83"/>
      <c r="B186" s="83"/>
      <c r="C186" s="83"/>
      <c r="D186" s="83"/>
      <c r="E186" s="83"/>
      <c r="F186" s="83"/>
      <c r="G186" s="83"/>
      <c r="H186" s="83"/>
      <c r="I186" s="83"/>
      <c r="J186" s="83"/>
    </row>
    <row r="187" ht="14.25" customHeight="1" spans="1:10">
      <c r="A187" s="44" t="s">
        <v>381</v>
      </c>
      <c r="B187" s="46"/>
      <c r="C187" s="46"/>
      <c r="D187" s="46"/>
      <c r="E187" s="46"/>
      <c r="F187" s="42" t="str">
        <f>CONCATENATE(":"," ",'INPUT PARAMETER'!C89)</f>
        <v>: MK 17</v>
      </c>
      <c r="G187" s="46"/>
      <c r="H187" s="46"/>
      <c r="I187" s="46"/>
      <c r="J187" s="46"/>
    </row>
    <row r="188" ht="14.25" customHeight="1" spans="1:10">
      <c r="A188" s="82" t="s">
        <v>382</v>
      </c>
      <c r="B188" s="82"/>
      <c r="C188" s="82"/>
      <c r="D188" s="82"/>
      <c r="E188" s="82"/>
      <c r="F188" s="82"/>
      <c r="G188" s="82"/>
      <c r="H188" s="82"/>
      <c r="I188" s="82"/>
      <c r="J188" s="82"/>
    </row>
    <row r="189" ht="14.25" customHeight="1" spans="1:10">
      <c r="A189" s="82"/>
      <c r="B189" s="82"/>
      <c r="C189" s="82"/>
      <c r="D189" s="82"/>
      <c r="E189" s="82"/>
      <c r="F189" s="82"/>
      <c r="G189" s="82"/>
      <c r="H189" s="82"/>
      <c r="I189" s="82"/>
      <c r="J189" s="82"/>
    </row>
    <row r="190" ht="14.45" customHeight="1" spans="1:10">
      <c r="A190" s="82" t="s">
        <v>383</v>
      </c>
      <c r="B190" s="82"/>
      <c r="C190" s="82"/>
      <c r="D190" s="82"/>
      <c r="E190" s="82"/>
      <c r="F190" s="82"/>
      <c r="G190" s="82"/>
      <c r="H190" s="82"/>
      <c r="I190" s="82"/>
      <c r="J190" s="82"/>
    </row>
    <row r="191" ht="14.5" spans="1:10">
      <c r="A191" s="82"/>
      <c r="B191" s="82"/>
      <c r="C191" s="82"/>
      <c r="D191" s="82"/>
      <c r="E191" s="82"/>
      <c r="F191" s="82"/>
      <c r="G191" s="82"/>
      <c r="H191" s="82"/>
      <c r="I191" s="82"/>
      <c r="J191" s="82"/>
    </row>
    <row r="192" ht="16.5" customHeight="1" spans="1:10">
      <c r="A192" s="82"/>
      <c r="B192" s="82"/>
      <c r="C192" s="82"/>
      <c r="D192" s="82"/>
      <c r="E192" s="82"/>
      <c r="F192" s="82"/>
      <c r="G192" s="82"/>
      <c r="H192" s="82"/>
      <c r="I192" s="82"/>
      <c r="J192" s="82"/>
    </row>
    <row r="193" ht="16.5" customHeight="1" spans="1:10">
      <c r="A193" s="54"/>
      <c r="B193" s="54"/>
      <c r="C193" s="54"/>
      <c r="D193" s="54"/>
      <c r="E193" s="54"/>
      <c r="F193" s="54"/>
      <c r="G193" s="54"/>
      <c r="H193" s="54"/>
      <c r="I193" s="54"/>
      <c r="J193" s="54"/>
    </row>
    <row r="194" ht="14.25" customHeight="1" spans="1:11">
      <c r="A194" s="44" t="s">
        <v>57</v>
      </c>
      <c r="B194" s="46"/>
      <c r="C194" s="46"/>
      <c r="D194" s="46"/>
      <c r="E194" s="46"/>
      <c r="F194" s="54" t="str">
        <f>CONCATENATE(": ",'INPUT PARAMETER'!C61)</f>
        <v>: Husnul Kamal Zega, S.Si, M.Kom</v>
      </c>
      <c r="G194" s="54"/>
      <c r="H194" s="54"/>
      <c r="I194" s="54"/>
      <c r="J194" s="54"/>
      <c r="K194" s="86"/>
    </row>
    <row r="195" ht="14.25" customHeight="1" spans="1:11">
      <c r="A195" s="44" t="s">
        <v>58</v>
      </c>
      <c r="B195" s="46"/>
      <c r="C195" s="46"/>
      <c r="D195" s="46"/>
      <c r="E195" s="46"/>
      <c r="F195" s="54" t="str">
        <f>CONCATENATE(": ",'INPUT PARAMETER'!C62)</f>
        <v>: Dian Premana, S.Si. M.T</v>
      </c>
      <c r="G195" s="54"/>
      <c r="H195" s="54"/>
      <c r="I195" s="54"/>
      <c r="J195" s="54"/>
      <c r="K195" s="86"/>
    </row>
    <row r="196" ht="14.25" customHeight="1" spans="2:6">
      <c r="B196" s="50"/>
      <c r="C196" s="50"/>
      <c r="D196" s="50"/>
      <c r="E196" s="84"/>
      <c r="F196" s="84"/>
    </row>
    <row r="197" ht="14.25" customHeight="1"/>
    <row r="198" ht="14.25" customHeight="1" spans="1:1">
      <c r="A198" s="85" t="s">
        <v>384</v>
      </c>
    </row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21.75" customHeight="1"/>
    <row r="214" ht="14.25" customHeight="1" spans="1:1">
      <c r="A214" s="71"/>
    </row>
    <row r="215" ht="10.5" customHeight="1" spans="1:10">
      <c r="A215" s="72"/>
      <c r="B215" s="73"/>
      <c r="C215" s="73"/>
      <c r="D215" s="73"/>
      <c r="E215" s="73"/>
      <c r="F215" s="73"/>
      <c r="G215" s="73"/>
      <c r="H215" s="73"/>
      <c r="I215" s="73"/>
      <c r="J215" s="73"/>
    </row>
    <row r="216" ht="10.5" customHeight="1" spans="1:11">
      <c r="A216" s="36" t="s">
        <v>349</v>
      </c>
      <c r="B216" s="73"/>
      <c r="C216" s="73"/>
      <c r="D216" s="73"/>
      <c r="E216" s="73"/>
      <c r="F216" s="73"/>
      <c r="G216" s="73"/>
      <c r="H216" s="73"/>
      <c r="I216" s="73"/>
      <c r="J216" s="73"/>
      <c r="K216" s="73"/>
    </row>
    <row r="217" ht="14.25" customHeight="1" spans="1:1">
      <c r="A217" s="36" t="s">
        <v>350</v>
      </c>
    </row>
    <row r="218" ht="14.25" customHeight="1" spans="1:10">
      <c r="A218" s="74" t="s">
        <v>370</v>
      </c>
      <c r="B218" s="74"/>
      <c r="C218" s="74"/>
      <c r="D218" s="74"/>
      <c r="E218" s="74"/>
      <c r="F218" s="74"/>
      <c r="G218" s="74"/>
      <c r="H218" s="74"/>
      <c r="I218" s="74"/>
      <c r="J218" s="53" t="s">
        <v>352</v>
      </c>
    </row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mergeCells count="65">
    <mergeCell ref="A7:K7"/>
    <mergeCell ref="A8:K8"/>
    <mergeCell ref="A9:K9"/>
    <mergeCell ref="E28:I28"/>
    <mergeCell ref="E29:I29"/>
    <mergeCell ref="A52:K52"/>
    <mergeCell ref="A53:K53"/>
    <mergeCell ref="A54:K54"/>
    <mergeCell ref="A55:K55"/>
    <mergeCell ref="F74:K74"/>
    <mergeCell ref="F75:J75"/>
    <mergeCell ref="A82:J82"/>
    <mergeCell ref="E84:F84"/>
    <mergeCell ref="G84:H84"/>
    <mergeCell ref="I84:J84"/>
    <mergeCell ref="E86:J86"/>
    <mergeCell ref="A87:B87"/>
    <mergeCell ref="C87:D87"/>
    <mergeCell ref="A88:B88"/>
    <mergeCell ref="C88:D88"/>
    <mergeCell ref="A89:B89"/>
    <mergeCell ref="C89:D89"/>
    <mergeCell ref="A90:B90"/>
    <mergeCell ref="C90:D90"/>
    <mergeCell ref="A91:B91"/>
    <mergeCell ref="C91:D91"/>
    <mergeCell ref="A92:B92"/>
    <mergeCell ref="C92:D92"/>
    <mergeCell ref="A93:B93"/>
    <mergeCell ref="C93:D93"/>
    <mergeCell ref="A94:B94"/>
    <mergeCell ref="C94:D94"/>
    <mergeCell ref="A95:B95"/>
    <mergeCell ref="C95:D95"/>
    <mergeCell ref="A96:B96"/>
    <mergeCell ref="C96:D96"/>
    <mergeCell ref="A97:B97"/>
    <mergeCell ref="C97:D97"/>
    <mergeCell ref="A98:B98"/>
    <mergeCell ref="C98:D98"/>
    <mergeCell ref="A104:J104"/>
    <mergeCell ref="A105:J105"/>
    <mergeCell ref="A106:K106"/>
    <mergeCell ref="A107:K107"/>
    <mergeCell ref="A134:J134"/>
    <mergeCell ref="A153:J153"/>
    <mergeCell ref="A160:J160"/>
    <mergeCell ref="A161:J161"/>
    <mergeCell ref="A162:K162"/>
    <mergeCell ref="A163:K163"/>
    <mergeCell ref="F177:J177"/>
    <mergeCell ref="G178:J178"/>
    <mergeCell ref="F194:J194"/>
    <mergeCell ref="F195:J195"/>
    <mergeCell ref="A198:J198"/>
    <mergeCell ref="A214:J214"/>
    <mergeCell ref="A215:J215"/>
    <mergeCell ref="A216:K216"/>
    <mergeCell ref="A217:K217"/>
    <mergeCell ref="A188:J189"/>
    <mergeCell ref="A190:J192"/>
    <mergeCell ref="F41:J42"/>
    <mergeCell ref="A84:B86"/>
    <mergeCell ref="C84:D86"/>
    <mergeCell ref="A181:J186"/>
  </mergeCells>
  <pageMargins left="0.78740157480315" right="0.590551181102362" top="0.590551181102362" bottom="0.118110236220472" header="0" footer="0"/>
  <pageSetup paperSize="9" orientation="portrait"/>
  <headerFooter differentFirst="1">
    <firstHeader>&amp;C
&amp;G</firstHeader>
  </headerFooter>
  <rowBreaks count="3" manualBreakCount="3">
    <brk id="56" max="10" man="1"/>
    <brk id="108" max="10" man="1"/>
    <brk id="164" max="10" man="1"/>
  </rowBreaks>
  <drawing r:id="rId1"/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topLeftCell="A4" workbookViewId="0">
      <selection activeCell="C17" sqref="C17"/>
    </sheetView>
  </sheetViews>
  <sheetFormatPr defaultColWidth="14.4272727272727" defaultRowHeight="15" customHeight="1"/>
  <cols>
    <col min="1" max="1" width="23.7090909090909" customWidth="1"/>
    <col min="2" max="2" width="8.70909090909091" customWidth="1"/>
    <col min="3" max="3" width="9.13636363636364" customWidth="1"/>
    <col min="4" max="4" width="11.7090909090909" customWidth="1"/>
    <col min="5" max="5" width="7.42727272727273" customWidth="1"/>
    <col min="6" max="6" width="15.4272727272727" customWidth="1"/>
    <col min="7" max="7" width="8.70909090909091" customWidth="1"/>
    <col min="8" max="8" width="9.13636363636364" customWidth="1"/>
    <col min="9" max="9" width="2.57272727272727" customWidth="1"/>
    <col min="10" max="26" width="8.70909090909091" customWidth="1"/>
  </cols>
  <sheetData>
    <row r="1" ht="14.25" customHeight="1" spans="1:15">
      <c r="A1" s="1"/>
      <c r="B1" s="2"/>
      <c r="C1" s="2"/>
      <c r="D1" s="2"/>
      <c r="E1" s="2"/>
      <c r="F1" s="2"/>
      <c r="G1" s="2" t="s">
        <v>385</v>
      </c>
      <c r="H1" s="2" t="s">
        <v>386</v>
      </c>
      <c r="I1" s="2"/>
      <c r="J1" s="2"/>
      <c r="K1" s="2"/>
      <c r="L1" s="2"/>
      <c r="M1" s="2"/>
      <c r="N1" s="2"/>
      <c r="O1" s="2"/>
    </row>
    <row r="2" ht="14.25" customHeight="1" spans="1:15">
      <c r="A2" s="1"/>
      <c r="B2" s="2"/>
      <c r="C2" s="2"/>
      <c r="D2" s="2"/>
      <c r="E2" s="2"/>
      <c r="F2" s="3" t="s">
        <v>387</v>
      </c>
      <c r="G2" s="4">
        <f>MAX(B11:B20)</f>
        <v>32.1</v>
      </c>
      <c r="H2" s="4">
        <f>MAX(C11:C20)</f>
        <v>82.3</v>
      </c>
      <c r="I2" s="2"/>
      <c r="J2" s="2"/>
      <c r="K2" s="2"/>
      <c r="L2" s="2"/>
      <c r="M2" s="2"/>
      <c r="N2" s="2"/>
      <c r="O2" s="2"/>
    </row>
    <row r="3" ht="14.25" customHeight="1" spans="1:15">
      <c r="A3" s="1"/>
      <c r="B3" s="2"/>
      <c r="C3" s="2"/>
      <c r="D3" s="2"/>
      <c r="E3" s="2"/>
      <c r="F3" s="3" t="s">
        <v>388</v>
      </c>
      <c r="G3" s="4">
        <f>MIN(B11:B20)</f>
        <v>31.9</v>
      </c>
      <c r="H3" s="4">
        <f>MIN(C11:C20)</f>
        <v>77.2</v>
      </c>
      <c r="I3" s="2"/>
      <c r="J3" s="2"/>
      <c r="K3" s="2"/>
      <c r="L3" s="2"/>
      <c r="M3" s="2"/>
      <c r="N3" s="2"/>
      <c r="O3" s="2"/>
    </row>
    <row r="4" ht="14.25" customHeight="1" spans="3:15">
      <c r="C4" s="2"/>
      <c r="D4" s="2"/>
      <c r="E4" s="2"/>
      <c r="F4" s="2" t="s">
        <v>389</v>
      </c>
      <c r="G4" s="5">
        <f>AVERAGE(G2:G3)</f>
        <v>32</v>
      </c>
      <c r="H4" s="5">
        <f>AVERAGE(H2:H3)</f>
        <v>79.75</v>
      </c>
      <c r="I4" s="2"/>
      <c r="J4" s="2"/>
      <c r="K4" s="2"/>
      <c r="L4" s="2"/>
      <c r="M4" s="2"/>
      <c r="N4" s="2"/>
      <c r="O4" s="2"/>
    </row>
    <row r="5" ht="14.25" customHeight="1" spans="3:15">
      <c r="C5" s="2"/>
      <c r="D5" s="2"/>
      <c r="E5" s="2"/>
      <c r="F5" t="s">
        <v>390</v>
      </c>
      <c r="G5" s="6">
        <f>FORECAST(G4,G18:G20,F18:F20)</f>
        <v>0.0505969135203339</v>
      </c>
      <c r="H5" s="6">
        <f>FORECAST(H4,G23:G29,F23:F29)</f>
        <v>1.69760874402547</v>
      </c>
      <c r="I5" s="2"/>
      <c r="J5" s="2"/>
      <c r="K5" s="2"/>
      <c r="L5" s="2"/>
      <c r="M5" s="2"/>
      <c r="N5" s="2"/>
      <c r="O5" s="2"/>
    </row>
    <row r="6" ht="14.25" customHeight="1" spans="1:15">
      <c r="A6" s="3"/>
      <c r="E6" s="2"/>
      <c r="I6" s="2"/>
      <c r="J6" s="2"/>
      <c r="K6" s="2"/>
      <c r="L6" s="2"/>
      <c r="M6" s="2"/>
      <c r="N6" s="2"/>
      <c r="O6" s="2"/>
    </row>
    <row r="7" ht="14.25" customHeight="1" spans="1:15">
      <c r="A7" s="3"/>
      <c r="E7" s="2"/>
      <c r="F7" s="7"/>
      <c r="G7" s="7"/>
      <c r="H7" s="7" t="s">
        <v>391</v>
      </c>
      <c r="I7" s="2"/>
      <c r="J7" s="2"/>
      <c r="K7" s="2"/>
      <c r="L7" s="2"/>
      <c r="M7" s="2"/>
      <c r="N7" s="2"/>
      <c r="O7" s="2"/>
    </row>
    <row r="8" ht="14.25" customHeight="1" spans="1:15">
      <c r="A8" s="3"/>
      <c r="E8" s="2"/>
      <c r="F8" s="7" t="s">
        <v>392</v>
      </c>
      <c r="G8" s="8">
        <f>G4+G5</f>
        <v>32.0505969135203</v>
      </c>
      <c r="H8" s="9">
        <f>G2-G4</f>
        <v>0.100000000000001</v>
      </c>
      <c r="I8" s="2"/>
      <c r="J8" s="2" t="str">
        <f>CONCATENATE("(",ROUND(AVERAGE(G2,G3)+G5,1)," ","±"," ",ROUND(ABS(AVERAGE(G2,G3)-G3),1),")"," ⁰C")</f>
        <v>(32,1 ± 0,1) ⁰C</v>
      </c>
      <c r="L8" s="2"/>
      <c r="M8" s="2"/>
      <c r="N8" s="2"/>
      <c r="O8" s="2"/>
    </row>
    <row r="9" ht="14.25" customHeight="1" spans="1:15">
      <c r="A9" s="10" t="s">
        <v>393</v>
      </c>
      <c r="E9" s="2"/>
      <c r="F9" s="7" t="s">
        <v>394</v>
      </c>
      <c r="G9" s="8">
        <f>H4+H5</f>
        <v>81.4476087440255</v>
      </c>
      <c r="H9" s="9">
        <f>H2-H4</f>
        <v>2.55</v>
      </c>
      <c r="I9" s="2"/>
      <c r="J9" s="2" t="str">
        <f>CONCATENATE("(",ROUND(AVERAGE(H2,H3)+H5,1)," ","±"," ",ROUND(ABS(AVERAGE(H2,H3)-H3),1),")"," %")</f>
        <v>(81,4 ± 2,6) %</v>
      </c>
      <c r="K9" s="2"/>
      <c r="L9" s="2"/>
      <c r="M9" s="2"/>
      <c r="N9" s="2"/>
      <c r="O9" s="2"/>
    </row>
    <row r="10" ht="14.25" customHeight="1" spans="1:15">
      <c r="A10" s="10" t="s">
        <v>395</v>
      </c>
      <c r="B10" s="11" t="s">
        <v>392</v>
      </c>
      <c r="C10" s="2" t="s">
        <v>394</v>
      </c>
      <c r="E10" s="2"/>
      <c r="F10" s="2" t="s">
        <v>396</v>
      </c>
      <c r="G10" s="2" t="s">
        <v>397</v>
      </c>
      <c r="H10" s="2" t="s">
        <v>398</v>
      </c>
      <c r="I10" s="2"/>
      <c r="J10" s="2"/>
      <c r="K10" s="2"/>
      <c r="L10" s="2"/>
      <c r="M10" s="2"/>
      <c r="N10" s="2"/>
      <c r="O10" s="2"/>
    </row>
    <row r="11" ht="14.25" customHeight="1" spans="1:15">
      <c r="A11" s="12">
        <v>45210.6597222222</v>
      </c>
      <c r="B11" s="13">
        <v>32.1</v>
      </c>
      <c r="C11" s="13">
        <v>82.3</v>
      </c>
      <c r="D11" s="14"/>
      <c r="E11" s="2"/>
      <c r="F11" s="15">
        <f>AVERAGE(B11:B20)</f>
        <v>31.96</v>
      </c>
      <c r="G11" s="2">
        <f>FORECAST(F11,G18:G20,F18:F20)</f>
        <v>0.0515849752499273</v>
      </c>
      <c r="H11" s="2">
        <f>FORECAST(G11,H18:H20,G18:G20)</f>
        <v>0.17</v>
      </c>
      <c r="I11" s="2"/>
      <c r="J11" s="2"/>
      <c r="K11" s="2"/>
      <c r="L11" s="2"/>
      <c r="M11" s="2"/>
      <c r="N11" s="2"/>
      <c r="O11" s="2"/>
    </row>
    <row r="12" ht="14.25" customHeight="1" spans="1:15">
      <c r="A12" s="12">
        <v>45210.6666666667</v>
      </c>
      <c r="B12" s="13">
        <v>32.1</v>
      </c>
      <c r="C12" s="13">
        <v>81.3</v>
      </c>
      <c r="D12" s="14"/>
      <c r="E12" s="2"/>
      <c r="F12" s="16">
        <f>AVERAGE(C11:C20)</f>
        <v>78.93</v>
      </c>
      <c r="G12" s="2">
        <f>FORECAST(F12,G23:G29,F23:F29)</f>
        <v>1.63364613342515</v>
      </c>
      <c r="H12" s="5">
        <f>FORECAST(G12,H23:H29,G23:G29)</f>
        <v>3</v>
      </c>
      <c r="I12" s="2"/>
      <c r="J12" s="2"/>
      <c r="K12" s="2"/>
      <c r="L12" s="2"/>
      <c r="M12" s="2"/>
      <c r="N12" s="2"/>
      <c r="O12" s="2"/>
    </row>
    <row r="13" ht="14.25" customHeight="1" spans="1:15">
      <c r="A13" s="12">
        <v>45210.6736111111</v>
      </c>
      <c r="B13" s="13">
        <v>32</v>
      </c>
      <c r="C13" s="13">
        <v>79.9</v>
      </c>
      <c r="D13" s="14"/>
      <c r="E13" s="2"/>
      <c r="F13" s="15">
        <f>(MAX(B11:B20)+MIN(B11:B20))/2</f>
        <v>32</v>
      </c>
      <c r="G13" s="17">
        <f>F13+G11</f>
        <v>32.0515849752499</v>
      </c>
      <c r="H13" s="17">
        <f>F13-B11</f>
        <v>-0.100000000000001</v>
      </c>
      <c r="I13" s="2"/>
      <c r="J13" s="2"/>
      <c r="K13" s="2"/>
      <c r="L13" s="2"/>
      <c r="M13" s="2"/>
      <c r="N13" s="2"/>
      <c r="O13" s="2"/>
    </row>
    <row r="14" ht="14.25" customHeight="1" spans="1:15">
      <c r="A14" s="12">
        <v>45210.6805555556</v>
      </c>
      <c r="B14" s="13">
        <v>32</v>
      </c>
      <c r="C14" s="13">
        <v>79.2</v>
      </c>
      <c r="D14" s="14"/>
      <c r="E14" s="2"/>
      <c r="F14" s="15">
        <f>(MAX(C11:C20)+MIN(C11:C20))/2</f>
        <v>79.75</v>
      </c>
      <c r="G14" s="17">
        <f>F14+G12</f>
        <v>81.3836461334251</v>
      </c>
      <c r="H14" s="17">
        <f>F14-C11</f>
        <v>-2.55</v>
      </c>
      <c r="I14" s="2"/>
      <c r="J14" s="2"/>
      <c r="K14" s="2"/>
      <c r="L14" s="2"/>
      <c r="M14" s="2"/>
      <c r="N14" s="2"/>
      <c r="O14" s="2"/>
    </row>
    <row r="15" ht="14.25" customHeight="1" spans="1:15">
      <c r="A15" s="12">
        <v>45210.6875</v>
      </c>
      <c r="B15" s="13">
        <v>31.9</v>
      </c>
      <c r="C15" s="13">
        <v>78.5</v>
      </c>
      <c r="D15" s="1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4.25" customHeight="1" spans="1:15">
      <c r="A16" s="12">
        <v>45210.6944444444</v>
      </c>
      <c r="B16" s="13">
        <v>31.9</v>
      </c>
      <c r="C16" s="13">
        <v>78.6</v>
      </c>
      <c r="D16" s="14"/>
      <c r="E16" s="2"/>
      <c r="F16" s="2"/>
      <c r="G16" s="3" t="str">
        <f>A10</f>
        <v>KAG 4</v>
      </c>
      <c r="H16" s="2"/>
      <c r="I16" s="2"/>
      <c r="J16" s="2"/>
      <c r="K16" s="2"/>
      <c r="L16" s="2"/>
      <c r="M16" s="2"/>
      <c r="N16" s="2"/>
      <c r="O16" s="2"/>
    </row>
    <row r="17" ht="14.25" customHeight="1" spans="1:15">
      <c r="A17" s="12">
        <v>45210.7013888889</v>
      </c>
      <c r="B17" s="13">
        <v>31.9</v>
      </c>
      <c r="C17" s="13">
        <v>77.3</v>
      </c>
      <c r="D17" s="14"/>
      <c r="E17" s="2"/>
      <c r="F17" s="2" t="s">
        <v>392</v>
      </c>
      <c r="G17" s="2" t="s">
        <v>397</v>
      </c>
      <c r="H17" s="2" t="s">
        <v>398</v>
      </c>
      <c r="I17" s="2"/>
      <c r="J17" s="2"/>
      <c r="K17" s="2"/>
      <c r="L17" s="2"/>
      <c r="M17" s="2"/>
      <c r="N17" s="2"/>
      <c r="O17" s="2"/>
    </row>
    <row r="18" ht="14.25" customHeight="1" spans="1:15">
      <c r="A18" s="12">
        <v>45210.7083333333</v>
      </c>
      <c r="B18" s="13">
        <v>31.9</v>
      </c>
      <c r="C18" s="13">
        <v>77.6</v>
      </c>
      <c r="D18" s="14"/>
      <c r="E18" s="2"/>
      <c r="F18" s="2">
        <v>19.8</v>
      </c>
      <c r="G18" s="2">
        <v>0.4</v>
      </c>
      <c r="H18" s="2">
        <v>0.17</v>
      </c>
      <c r="I18" s="2"/>
      <c r="J18" s="2"/>
      <c r="K18" s="2"/>
      <c r="L18" s="2"/>
      <c r="M18" s="2"/>
      <c r="N18" s="2"/>
      <c r="O18" s="2"/>
    </row>
    <row r="19" ht="14.25" customHeight="1" spans="1:15">
      <c r="A19" s="12">
        <v>45210.7152777778</v>
      </c>
      <c r="B19" s="13">
        <v>31.9</v>
      </c>
      <c r="C19" s="13">
        <v>77.4</v>
      </c>
      <c r="D19" s="14"/>
      <c r="E19" s="2"/>
      <c r="F19" s="5">
        <v>30.1</v>
      </c>
      <c r="G19" s="5">
        <v>0</v>
      </c>
      <c r="H19" s="2">
        <v>0.17</v>
      </c>
      <c r="I19" s="2"/>
      <c r="J19" s="2"/>
      <c r="K19" s="2"/>
      <c r="L19" s="2"/>
      <c r="M19" s="2"/>
      <c r="N19" s="2"/>
      <c r="O19" s="2"/>
    </row>
    <row r="20" ht="14.25" customHeight="1" spans="1:15">
      <c r="A20" s="12">
        <v>45210.7222222222</v>
      </c>
      <c r="B20" s="13">
        <v>31.9</v>
      </c>
      <c r="C20" s="13">
        <v>77.2</v>
      </c>
      <c r="D20" s="14"/>
      <c r="E20" s="2"/>
      <c r="F20" s="5">
        <v>40.1</v>
      </c>
      <c r="G20" s="2">
        <v>-0.1</v>
      </c>
      <c r="H20" s="2">
        <v>0.17</v>
      </c>
      <c r="I20" s="2"/>
      <c r="J20" s="2"/>
      <c r="K20" s="2"/>
      <c r="L20" s="2"/>
      <c r="M20" s="2"/>
      <c r="N20" s="2"/>
      <c r="O20" s="2"/>
    </row>
    <row r="21" ht="14.25" customHeight="1" spans="5:1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4.25" customHeight="1" spans="1:15">
      <c r="A22" s="3"/>
      <c r="E22" s="2"/>
      <c r="F22" s="2" t="s">
        <v>394</v>
      </c>
      <c r="G22" s="2" t="s">
        <v>397</v>
      </c>
      <c r="H22" s="2" t="s">
        <v>398</v>
      </c>
      <c r="I22" s="2"/>
      <c r="J22" s="2"/>
      <c r="K22" s="2"/>
      <c r="L22" s="2"/>
      <c r="M22" s="2"/>
      <c r="N22" s="2"/>
      <c r="O22" s="2"/>
    </row>
    <row r="23" ht="14.25" customHeight="1" spans="1:15">
      <c r="A23" s="3"/>
      <c r="E23" s="2"/>
      <c r="F23" s="2">
        <v>40.18</v>
      </c>
      <c r="G23" s="5">
        <v>-1</v>
      </c>
      <c r="H23" s="5">
        <v>3</v>
      </c>
      <c r="I23" s="2"/>
      <c r="J23" s="2"/>
      <c r="K23" s="2"/>
      <c r="L23" s="2"/>
      <c r="M23" s="2"/>
      <c r="N23" s="2"/>
      <c r="O23" s="2"/>
    </row>
    <row r="24" ht="14.25" customHeight="1" spans="3:15">
      <c r="C24" s="2"/>
      <c r="D24" s="2"/>
      <c r="E24" s="2"/>
      <c r="F24" s="2">
        <v>50.21</v>
      </c>
      <c r="G24" s="5">
        <v>-1</v>
      </c>
      <c r="H24" s="5">
        <v>3</v>
      </c>
      <c r="I24" s="2"/>
      <c r="J24" s="2"/>
      <c r="K24" s="2"/>
      <c r="L24" s="2"/>
      <c r="M24" s="2"/>
      <c r="N24" s="2"/>
      <c r="O24" s="2"/>
    </row>
    <row r="25" ht="14.25" customHeight="1" spans="3:15">
      <c r="C25" s="2"/>
      <c r="D25" s="2"/>
      <c r="E25" s="2"/>
      <c r="F25" s="2">
        <v>60.46</v>
      </c>
      <c r="G25" s="5">
        <v>0</v>
      </c>
      <c r="H25" s="5">
        <v>3</v>
      </c>
      <c r="I25" s="2"/>
      <c r="J25" s="2"/>
      <c r="K25" s="2"/>
      <c r="L25" s="2"/>
      <c r="M25" s="2"/>
      <c r="N25" s="2"/>
      <c r="O25" s="2"/>
    </row>
    <row r="26" ht="14.25" customHeight="1" spans="3:15">
      <c r="C26" s="2"/>
      <c r="D26" s="2"/>
      <c r="E26" s="2"/>
      <c r="F26" s="2">
        <v>70.76</v>
      </c>
      <c r="G26" s="5">
        <v>1</v>
      </c>
      <c r="H26" s="5">
        <v>3</v>
      </c>
      <c r="I26" s="2"/>
      <c r="J26" s="2"/>
      <c r="K26" s="2"/>
      <c r="L26" s="2"/>
      <c r="M26" s="2"/>
      <c r="N26" s="2"/>
      <c r="O26" s="2"/>
    </row>
    <row r="27" ht="14.25" customHeight="1" spans="3:15">
      <c r="C27" s="2"/>
      <c r="D27" s="2"/>
      <c r="E27" s="2"/>
      <c r="F27" s="2">
        <v>81.01</v>
      </c>
      <c r="G27" s="5">
        <v>2</v>
      </c>
      <c r="H27" s="5">
        <v>3</v>
      </c>
      <c r="I27" s="2"/>
      <c r="J27" s="2"/>
      <c r="K27" s="2"/>
      <c r="L27" s="2"/>
      <c r="M27" s="2"/>
      <c r="N27" s="2"/>
      <c r="O27" s="2"/>
    </row>
    <row r="28" ht="14.25" customHeight="1" spans="3:15">
      <c r="C28" s="2"/>
      <c r="D28" s="2"/>
      <c r="E28" s="2"/>
      <c r="F28" s="2">
        <v>96.58</v>
      </c>
      <c r="G28" s="5">
        <v>3</v>
      </c>
      <c r="H28" s="5">
        <v>3</v>
      </c>
      <c r="I28" s="2"/>
      <c r="J28" s="2"/>
      <c r="K28" s="2"/>
      <c r="L28" s="2"/>
      <c r="M28" s="2"/>
      <c r="N28" s="2"/>
      <c r="O28" s="2"/>
    </row>
    <row r="29" ht="14.25" customHeight="1" spans="3:15">
      <c r="C29" s="2"/>
      <c r="D29" s="2"/>
      <c r="E29" s="2"/>
      <c r="F29" s="2"/>
      <c r="G29" s="2"/>
      <c r="H29" s="5"/>
      <c r="I29" s="2"/>
      <c r="J29" s="2"/>
      <c r="K29" s="2"/>
      <c r="L29" s="2"/>
      <c r="M29" s="2"/>
      <c r="N29" s="2"/>
      <c r="O29" s="2"/>
    </row>
    <row r="30" ht="14.25" customHeight="1" spans="3:1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4.25" customHeight="1" spans="3:1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4.25" customHeight="1" spans="3:1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4.25" customHeight="1" spans="3:1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4.25" customHeight="1" spans="3:1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4.25" customHeight="1" spans="3:1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4.25" customHeight="1" spans="3:1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4.25" customHeight="1" spans="3:1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4.25" customHeight="1" spans="3:1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4.25" customHeight="1" spans="3:1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4.25" customHeight="1" spans="3:1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4.25" customHeight="1" spans="3:1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4.25" customHeight="1" spans="3:1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4.25" customHeight="1" spans="3:1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4.25" customHeight="1" spans="3:1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4.25" customHeight="1" spans="3:1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4.25" customHeight="1" spans="3:1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4.25" customHeight="1" spans="3:1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4.25" customHeight="1" spans="3:1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4.25" customHeight="1" spans="3:1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4.25" customHeight="1" spans="3:1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4.25" customHeight="1" spans="3:1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4.25" customHeight="1" spans="3:1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4.25" customHeight="1" spans="3:1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4.25" customHeight="1" spans="3:1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4.25" customHeight="1" spans="3:1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4.25" customHeight="1" spans="3:1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4.25" customHeight="1" spans="3:1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4.25" customHeight="1" spans="3:1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4.25" customHeight="1" spans="3:1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4.25" customHeight="1" spans="3:1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4.25" customHeight="1" spans="3:1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4.25" customHeight="1" spans="3:1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4.25" customHeight="1" spans="3:1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4.25" customHeight="1" spans="3:1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4.25" customHeight="1" spans="3:1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4.25" customHeight="1" spans="3:1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4.25" customHeight="1" spans="3:1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4.25" customHeight="1" spans="3:1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4.25" customHeight="1" spans="3:1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4.25" customHeight="1" spans="3:1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4.25" customHeight="1" spans="3:1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4.25" customHeight="1" spans="3:1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4.25" customHeight="1" spans="3:1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4.25" customHeight="1" spans="3:1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4.25" customHeight="1" spans="3:1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4.25" customHeight="1" spans="3:1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4.25" customHeight="1" spans="3:1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4.25" customHeight="1" spans="3:1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4.25" customHeight="1" spans="3:1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4.25" customHeight="1" spans="3:1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4.25" customHeight="1" spans="3:1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4.25" customHeight="1" spans="3:1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4.25" customHeight="1" spans="3:1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4.25" customHeight="1" spans="3:1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4.25" customHeight="1" spans="3:1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4.25" customHeight="1" spans="3:1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4.25" customHeight="1" spans="3:1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4.25" customHeight="1" spans="3:1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4.25" customHeight="1" spans="3:1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4.25" customHeight="1" spans="3:1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4.25" customHeight="1" spans="3:1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4.25" customHeight="1" spans="3:1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4.25" customHeight="1" spans="3:1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4.25" customHeight="1" spans="3:1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4.25" customHeight="1" spans="3:1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4.25" customHeight="1" spans="3:1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4.25" customHeight="1" spans="3:1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4.25" customHeight="1" spans="3:1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4.25" customHeight="1" spans="3:1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4.25" customHeight="1" spans="3:1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4.25" customHeight="1" spans="3:1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4.25" customHeight="1" spans="3:1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4.25" customHeight="1" spans="3:1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4.25" customHeight="1" spans="3:1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4.25" customHeight="1" spans="3:1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4.25" customHeight="1" spans="3:1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4.25" customHeight="1" spans="3:1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4.25" customHeight="1" spans="3:1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4.25" customHeight="1" spans="3:1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4.25" customHeight="1" spans="3:1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4.25" customHeight="1" spans="3:1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4.25" customHeight="1" spans="3:1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4.25" customHeight="1" spans="3:1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4.25" customHeight="1" spans="3:1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4.25" customHeight="1" spans="3:1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4.25" customHeight="1" spans="3:1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4.25" customHeight="1" spans="3:1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4.25" customHeight="1" spans="3:1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4.25" customHeight="1" spans="3:1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4.25" customHeight="1" spans="3:1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4.25" customHeight="1" spans="3:1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4.25" customHeight="1" spans="3:1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4.25" customHeight="1" spans="3:1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4.25" customHeight="1" spans="3:1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4.25" customHeight="1" spans="3:1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4.25" customHeight="1" spans="3:1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4.25" customHeight="1" spans="3:1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4.25" customHeight="1" spans="3:1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4.25" customHeight="1" spans="3:1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4.25" customHeight="1" spans="3:1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4.25" customHeight="1" spans="3:1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4.25" customHeight="1" spans="3:1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4.25" customHeight="1" spans="3:1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4.25" customHeight="1" spans="3:1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4.25" customHeight="1" spans="3:1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4.25" customHeight="1" spans="3:1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4.25" customHeight="1" spans="3:1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4.25" customHeight="1" spans="3:1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4.25" customHeight="1" spans="3:1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4.25" customHeight="1" spans="3:1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4.25" customHeight="1" spans="3:1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4.25" customHeight="1" spans="3:1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4.25" customHeight="1" spans="3:1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4.25" customHeight="1" spans="3:1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4.25" customHeight="1" spans="3:1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4.25" customHeight="1" spans="3:1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4.25" customHeight="1" spans="3:1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4.25" customHeight="1" spans="3:1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4.25" customHeight="1" spans="3:1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4.25" customHeight="1" spans="3:1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4.25" customHeight="1" spans="3:1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4.25" customHeight="1" spans="3:1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4.25" customHeight="1" spans="3:1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4.25" customHeight="1" spans="3:1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4.25" customHeight="1" spans="3:1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4.25" customHeight="1" spans="3:1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4.25" customHeight="1" spans="3:1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4.25" customHeight="1" spans="3:1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4.25" customHeight="1" spans="3:1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4.25" customHeight="1" spans="3:1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4.25" customHeight="1" spans="3:1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4.25" customHeight="1" spans="3:1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4.25" customHeight="1" spans="3:1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4.25" customHeight="1" spans="3:1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4.25" customHeight="1" spans="3:1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4.25" customHeight="1" spans="3:1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4.25" customHeight="1" spans="3:1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4.25" customHeight="1" spans="3:1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4.25" customHeight="1" spans="3:1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4.25" customHeight="1" spans="3:1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4.25" customHeight="1" spans="3:1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4.25" customHeight="1" spans="3:1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4.25" customHeight="1" spans="3:1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4.25" customHeight="1" spans="3:1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4.25" customHeight="1" spans="3:1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4.25" customHeight="1" spans="3:1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4.25" customHeight="1" spans="3:1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4.25" customHeight="1" spans="3:1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4.25" customHeight="1" spans="3:1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4.25" customHeight="1" spans="3:1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4.25" customHeight="1" spans="3:1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4.25" customHeight="1" spans="3:1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4.25" customHeight="1" spans="3:1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4.25" customHeight="1" spans="3:1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4.25" customHeight="1" spans="3:1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4.25" customHeight="1" spans="3:1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4.25" customHeight="1" spans="3:1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4.25" customHeight="1" spans="3:1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4.25" customHeight="1" spans="3:1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4.25" customHeight="1" spans="3:1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4.25" customHeight="1" spans="3:1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4.25" customHeight="1" spans="3:1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4.25" customHeight="1" spans="3:1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4.25" customHeight="1" spans="3:1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4.25" customHeight="1" spans="3:1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4.25" customHeight="1" spans="3:1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4.25" customHeight="1" spans="3:1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4.25" customHeight="1" spans="3:1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4.25" customHeight="1" spans="3:1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4.25" customHeight="1" spans="3:1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4.25" customHeight="1" spans="3:1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4.25" customHeight="1" spans="3:1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4.25" customHeight="1" spans="3:1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4.25" customHeight="1" spans="3:1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4.25" customHeight="1" spans="3:1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4.25" customHeight="1" spans="3:1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4.25" customHeight="1" spans="3:1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4.25" customHeight="1" spans="3:1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4.25" customHeight="1" spans="3:1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4.25" customHeight="1" spans="3:1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4.25" customHeight="1" spans="3:1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4.25" customHeight="1" spans="3:1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4.25" customHeight="1" spans="3:1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4.25" customHeight="1" spans="3:1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4.25" customHeight="1" spans="3:1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4.25" customHeight="1" spans="3:1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4.25" customHeight="1" spans="3:1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4.25" customHeight="1" spans="3:1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4.25" customHeight="1" spans="3:1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4.25" customHeight="1" spans="3:1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4.25" customHeight="1" spans="3:1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4.25" customHeight="1" spans="3:1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4.25" customHeight="1" spans="3:1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4.25" customHeight="1" spans="3:1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4.25" customHeight="1" spans="3:1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4.25" customHeight="1" spans="3:1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4.25" customHeight="1" spans="3:1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4.25" customHeight="1" spans="3:1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4.25" customHeight="1" spans="3:1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4.25" customHeight="1" spans="3:1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4.25" customHeight="1" spans="3:1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4.25" customHeight="1" spans="3:1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4.25" customHeight="1" spans="3:1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4.25" customHeight="1" spans="3:1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4.25" customHeight="1" spans="3:1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4.25" customHeight="1" spans="3:1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4.25" customHeight="1" spans="3:1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4.25" customHeight="1" spans="3:1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4.25" customHeight="1" spans="3:1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4.25" customHeight="1" spans="3:1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4.25" customHeight="1" spans="3:1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4.25" customHeight="1" spans="3:1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4.25" customHeight="1" spans="3:1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4.25" customHeight="1" spans="3:1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4.25" customHeight="1" spans="3:1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4.25" customHeight="1" spans="3:1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4.25" customHeight="1" spans="3:1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4.25" customHeight="1" spans="3:1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4.25" customHeight="1" spans="3:1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4.25" customHeight="1" spans="3:1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4.25" customHeight="1" spans="3:1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4.25" customHeight="1" spans="3:1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4.25" customHeight="1" spans="3:1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4.25" customHeight="1" spans="3:1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4.25" customHeight="1" spans="3:1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4.25" customHeight="1" spans="3:1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4.25" customHeight="1" spans="3:1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4.25" customHeight="1" spans="3:1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4.25" customHeight="1" spans="3:1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4.25" customHeight="1" spans="3:1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4.25" customHeight="1" spans="3:1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4.25" customHeight="1" spans="3:1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4.25" customHeight="1" spans="3:1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4.25" customHeight="1" spans="3:1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4.25" customHeight="1" spans="3:1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4.25" customHeight="1" spans="3:1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4.25" customHeight="1" spans="3:1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4.25" customHeight="1" spans="3:1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4.25" customHeight="1" spans="3:1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4.25" customHeight="1" spans="3:1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4.25" customHeight="1" spans="3:1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4.25" customHeight="1" spans="3:1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4.25" customHeight="1" spans="3:1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4.25" customHeight="1" spans="3:1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4.25" customHeight="1" spans="3:1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4.25" customHeight="1" spans="3:1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4.25" customHeight="1" spans="3:1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4.25" customHeight="1" spans="3:1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4.25" customHeight="1" spans="3:1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4.25" customHeight="1" spans="3:1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4.25" customHeight="1" spans="3:1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4.25" customHeight="1" spans="3:1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4.25" customHeight="1" spans="3:1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4.25" customHeight="1" spans="3:1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4.25" customHeight="1" spans="3:1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4.25" customHeight="1" spans="3:1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4.25" customHeight="1" spans="3:1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4.25" customHeight="1" spans="3:1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4.25" customHeight="1" spans="3:1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4.25" customHeight="1" spans="3:1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4.25" customHeight="1" spans="3:1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4.25" customHeight="1" spans="3:1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4.25" customHeight="1" spans="3:1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4.25" customHeight="1" spans="3:1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4.25" customHeight="1" spans="3:1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4.25" customHeight="1" spans="3:1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4.25" customHeight="1" spans="3:1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4.25" customHeight="1" spans="3:1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4.25" customHeight="1" spans="3:1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4.25" customHeight="1" spans="3:1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4.25" customHeight="1" spans="3:1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4.25" customHeight="1" spans="3:1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4.25" customHeight="1" spans="3:1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4.25" customHeight="1" spans="3:1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4.25" customHeight="1" spans="3:1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4.25" customHeight="1" spans="3:1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4.25" customHeight="1" spans="3:1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4.25" customHeight="1" spans="3:1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4.25" customHeight="1" spans="3:1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4.25" customHeight="1" spans="3:1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4.25" customHeight="1" spans="3:1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4.25" customHeight="1" spans="3:1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4.25" customHeight="1" spans="3:1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4.25" customHeight="1" spans="3:1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4.25" customHeight="1" spans="3:1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4.25" customHeight="1" spans="3:1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4.25" customHeight="1" spans="3:1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4.25" customHeight="1" spans="3:1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4.25" customHeight="1" spans="3:1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4.25" customHeight="1" spans="3:1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4.25" customHeight="1" spans="3:1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4.25" customHeight="1" spans="3:1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4.25" customHeight="1" spans="3:1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4.25" customHeight="1" spans="3:1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4.25" customHeight="1" spans="3:1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4.25" customHeight="1" spans="3:1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4.25" customHeight="1" spans="3:1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4.25" customHeight="1" spans="3:1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4.25" customHeight="1" spans="3:1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4.25" customHeight="1" spans="3:1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4.25" customHeight="1" spans="3:1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4.25" customHeight="1" spans="3:1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4.25" customHeight="1" spans="3:1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4.25" customHeight="1" spans="3:1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4.25" customHeight="1" spans="3:1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4.25" customHeight="1" spans="3:1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4.25" customHeight="1" spans="3:1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4.25" customHeight="1" spans="3:1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4.25" customHeight="1" spans="3:1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4.25" customHeight="1" spans="3:1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4.25" customHeight="1" spans="3:1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4.25" customHeight="1" spans="3:1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4.25" customHeight="1" spans="3:1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4.25" customHeight="1" spans="3:1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4.25" customHeight="1" spans="3:1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4.25" customHeight="1" spans="3:1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4.25" customHeight="1" spans="3:1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4.25" customHeight="1" spans="3:1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4.25" customHeight="1" spans="3:1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4.25" customHeight="1" spans="3:1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4.25" customHeight="1" spans="3:1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4.25" customHeight="1" spans="3:1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4.25" customHeight="1" spans="3:1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4.25" customHeight="1" spans="3:1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4.25" customHeight="1" spans="3:1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4.25" customHeight="1" spans="3:1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4.25" customHeight="1" spans="3:1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4.25" customHeight="1" spans="3:1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4.25" customHeight="1" spans="3:1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4.25" customHeight="1" spans="3:1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4.25" customHeight="1" spans="3:1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4.25" customHeight="1" spans="3:1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4.25" customHeight="1" spans="3:1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4.25" customHeight="1" spans="3:1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4.25" customHeight="1" spans="3:1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4.25" customHeight="1" spans="3:1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4.25" customHeight="1" spans="3:1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4.25" customHeight="1" spans="3:1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4.25" customHeight="1" spans="3:1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4.25" customHeight="1" spans="3:1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4.25" customHeight="1" spans="3:1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4.25" customHeight="1" spans="3:1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4.25" customHeight="1" spans="3:1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4.25" customHeight="1" spans="3:1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4.25" customHeight="1" spans="3:1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4.25" customHeight="1" spans="3:1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4.25" customHeight="1" spans="3:1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4.25" customHeight="1" spans="3:1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4.25" customHeight="1" spans="3:1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4.25" customHeight="1" spans="3:1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4.25" customHeight="1" spans="3:1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4.25" customHeight="1" spans="3:1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4.25" customHeight="1" spans="3:1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4.25" customHeight="1" spans="3:1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4.25" customHeight="1" spans="3:1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4.25" customHeight="1" spans="3:1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4.25" customHeight="1" spans="3:1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4.25" customHeight="1" spans="3:1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4.25" customHeight="1" spans="3:1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4.25" customHeight="1" spans="3:1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4.25" customHeight="1" spans="3:1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4.25" customHeight="1" spans="3:1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4.25" customHeight="1" spans="3:1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4.25" customHeight="1" spans="3:1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4.25" customHeight="1" spans="3:1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4.25" customHeight="1" spans="3:1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4.25" customHeight="1" spans="3:1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4.25" customHeight="1" spans="3:1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4.25" customHeight="1" spans="3:1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4.25" customHeight="1" spans="3:1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4.25" customHeight="1" spans="3:1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4.25" customHeight="1" spans="3:1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4.25" customHeight="1" spans="3:1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4.25" customHeight="1" spans="3:1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4.25" customHeight="1" spans="3:1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4.25" customHeight="1" spans="3:1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4.25" customHeight="1" spans="3:1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4.25" customHeight="1" spans="3:1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4.25" customHeight="1" spans="3:1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4.25" customHeight="1" spans="3:1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4.25" customHeight="1" spans="3:1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4.25" customHeight="1" spans="3:1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4.25" customHeight="1" spans="3:1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4.25" customHeight="1" spans="3:1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4.25" customHeight="1" spans="3:1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4.25" customHeight="1" spans="3:1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4.25" customHeight="1" spans="3:1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4.25" customHeight="1" spans="3:1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4.25" customHeight="1" spans="3:1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4.25" customHeight="1" spans="3:1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4.25" customHeight="1" spans="3:1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4.25" customHeight="1" spans="3:1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4.25" customHeight="1" spans="3:1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4.25" customHeight="1" spans="3:1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4.25" customHeight="1" spans="3:1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4.25" customHeight="1" spans="3:1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4.25" customHeight="1" spans="3:1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4.25" customHeight="1" spans="3:1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4.25" customHeight="1" spans="3:1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4.25" customHeight="1" spans="3:1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4.25" customHeight="1" spans="3:1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4.25" customHeight="1" spans="3:1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4.25" customHeight="1" spans="3:1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4.25" customHeight="1" spans="3:1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4.25" customHeight="1" spans="3:1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4.25" customHeight="1" spans="3:1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4.25" customHeight="1" spans="3:1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4.25" customHeight="1" spans="3:1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4.25" customHeight="1" spans="3:1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4.25" customHeight="1" spans="3:1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4.25" customHeight="1" spans="3:1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4.25" customHeight="1" spans="3:1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4.25" customHeight="1" spans="3:1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4.25" customHeight="1" spans="3:1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4.25" customHeight="1" spans="3:1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4.25" customHeight="1" spans="3:1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4.25" customHeight="1" spans="3:1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4.25" customHeight="1" spans="3:1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4.25" customHeight="1" spans="3:1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4.25" customHeight="1" spans="3:1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4.25" customHeight="1" spans="3:1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4.25" customHeight="1" spans="3:1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4.25" customHeight="1" spans="3:1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4.25" customHeight="1" spans="3:1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4.25" customHeight="1" spans="3:1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4.25" customHeight="1" spans="3:1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4.25" customHeight="1" spans="3:1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4.25" customHeight="1" spans="3:1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4.25" customHeight="1" spans="3:1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4.25" customHeight="1" spans="3:1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4.25" customHeight="1" spans="3:1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4.25" customHeight="1" spans="3:1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4.25" customHeight="1" spans="3:1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4.25" customHeight="1" spans="3:1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4.25" customHeight="1" spans="3:1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4.25" customHeight="1" spans="3:1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4.25" customHeight="1" spans="3:1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4.25" customHeight="1" spans="3:1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4.25" customHeight="1" spans="3:1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4.25" customHeight="1" spans="3:1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4.25" customHeight="1" spans="3:1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4.25" customHeight="1" spans="3:1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4.25" customHeight="1" spans="3:1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4.25" customHeight="1" spans="3:1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4.25" customHeight="1" spans="3:1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4.25" customHeight="1" spans="3:1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4.25" customHeight="1" spans="3:1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4.25" customHeight="1" spans="3:1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4.25" customHeight="1" spans="3:1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4.25" customHeight="1" spans="3:1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4.25" customHeight="1" spans="3:1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4.25" customHeight="1" spans="3:1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4.25" customHeight="1" spans="3:1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4.25" customHeight="1" spans="3:1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4.25" customHeight="1" spans="3:1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4.25" customHeight="1" spans="3:1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4.25" customHeight="1" spans="3:1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4.25" customHeight="1" spans="3:1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4.25" customHeight="1" spans="3:1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4.25" customHeight="1" spans="3:1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4.25" customHeight="1" spans="3:1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4.25" customHeight="1" spans="3:1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4.25" customHeight="1" spans="3:1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4.25" customHeight="1" spans="3:1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4.25" customHeight="1" spans="3:1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4.25" customHeight="1" spans="3:1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4.25" customHeight="1" spans="3:1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4.25" customHeight="1" spans="3:1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4.25" customHeight="1" spans="3:1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4.25" customHeight="1" spans="3:1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4.25" customHeight="1" spans="3:1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4.25" customHeight="1" spans="3:1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4.25" customHeight="1" spans="3:1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4.25" customHeight="1" spans="3:1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4.25" customHeight="1" spans="3:1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4.25" customHeight="1" spans="3:1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4.25" customHeight="1" spans="3:1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4.25" customHeight="1" spans="3:1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4.25" customHeight="1" spans="3:1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4.25" customHeight="1" spans="3:1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4.25" customHeight="1" spans="3:1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4.25" customHeight="1" spans="3:1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4.25" customHeight="1" spans="3:1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4.25" customHeight="1" spans="3:1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4.25" customHeight="1" spans="3:1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4.25" customHeight="1" spans="3:1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4.25" customHeight="1" spans="3:1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4.25" customHeight="1" spans="3:1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4.25" customHeight="1" spans="3:1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4.25" customHeight="1" spans="3:1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4.25" customHeight="1" spans="3:1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4.25" customHeight="1" spans="3:1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4.25" customHeight="1" spans="3:1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4.25" customHeight="1" spans="3:1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4.25" customHeight="1" spans="3:1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4.25" customHeight="1" spans="3:1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4.25" customHeight="1" spans="3:1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4.25" customHeight="1" spans="3:1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4.25" customHeight="1" spans="3:1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4.25" customHeight="1" spans="3:1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4.25" customHeight="1" spans="3:1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4.25" customHeight="1" spans="3:1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4.25" customHeight="1" spans="3:1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4.25" customHeight="1" spans="3:1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4.25" customHeight="1" spans="3:1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4.25" customHeight="1" spans="3:1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4.25" customHeight="1" spans="3:1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4.25" customHeight="1" spans="3:1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4.25" customHeight="1" spans="3:1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4.25" customHeight="1" spans="3:1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4.25" customHeight="1" spans="3:1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4.25" customHeight="1" spans="3:1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4.25" customHeight="1" spans="3:1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4.25" customHeight="1" spans="3:1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4.25" customHeight="1" spans="3:1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4.25" customHeight="1" spans="3:1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4.25" customHeight="1" spans="3:1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4.25" customHeight="1" spans="3:1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4.25" customHeight="1" spans="3:1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4.25" customHeight="1" spans="3:1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4.25" customHeight="1" spans="3:1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4.25" customHeight="1" spans="3:1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4.25" customHeight="1" spans="3:1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4.25" customHeight="1" spans="3:1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4.25" customHeight="1" spans="3:1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4.25" customHeight="1" spans="3:1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4.25" customHeight="1" spans="3:1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4.25" customHeight="1" spans="3:1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4.25" customHeight="1" spans="3:1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4.25" customHeight="1" spans="3:1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4.25" customHeight="1" spans="3:1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4.25" customHeight="1" spans="3:1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4.25" customHeight="1" spans="3:1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4.25" customHeight="1" spans="3:1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4.25" customHeight="1" spans="3:1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4.25" customHeight="1" spans="3:1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4.25" customHeight="1" spans="3:1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4.25" customHeight="1" spans="3:1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4.25" customHeight="1" spans="3:1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4.25" customHeight="1" spans="3:1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4.25" customHeight="1" spans="3:1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4.25" customHeight="1" spans="3:1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4.25" customHeight="1" spans="3:1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4.25" customHeight="1" spans="3:1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4.25" customHeight="1" spans="3:1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4.25" customHeight="1" spans="3:1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4.25" customHeight="1" spans="3:1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4.25" customHeight="1" spans="3:1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4.25" customHeight="1" spans="3:1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4.25" customHeight="1" spans="3:1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4.25" customHeight="1" spans="3:1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4.25" customHeight="1" spans="3:1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4.25" customHeight="1" spans="3:1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4.25" customHeight="1" spans="3:1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4.25" customHeight="1" spans="3:1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4.25" customHeight="1" spans="3:1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4.25" customHeight="1" spans="3:1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4.25" customHeight="1" spans="3:1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4.25" customHeight="1" spans="3:1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4.25" customHeight="1" spans="3:1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4.25" customHeight="1" spans="3:1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4.25" customHeight="1" spans="3:1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4.25" customHeight="1" spans="3:1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4.25" customHeight="1" spans="3:1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4.25" customHeight="1" spans="3:1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4.25" customHeight="1" spans="3:1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4.25" customHeight="1" spans="3:1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4.25" customHeight="1" spans="3:1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4.25" customHeight="1" spans="3:1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4.25" customHeight="1" spans="3:1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4.25" customHeight="1" spans="3:1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4.25" customHeight="1" spans="3:1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4.25" customHeight="1" spans="3:1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4.25" customHeight="1" spans="3:1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4.25" customHeight="1" spans="3:1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4.25" customHeight="1" spans="3:1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4.25" customHeight="1" spans="3:1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4.25" customHeight="1" spans="3:1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4.25" customHeight="1" spans="3:1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4.25" customHeight="1" spans="3:1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4.25" customHeight="1" spans="3:1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4.25" customHeight="1" spans="3:1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4.25" customHeight="1" spans="3:1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4.25" customHeight="1" spans="3:1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4.25" customHeight="1" spans="3:1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4.25" customHeight="1" spans="3:1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4.25" customHeight="1" spans="3:1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4.25" customHeight="1" spans="3:1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4.25" customHeight="1" spans="3:1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4.25" customHeight="1" spans="3:1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4.25" customHeight="1" spans="3:1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4.25" customHeight="1" spans="3:1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4.25" customHeight="1" spans="3:1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4.25" customHeight="1" spans="3:1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4.25" customHeight="1" spans="3:1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4.25" customHeight="1" spans="3:1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4.25" customHeight="1" spans="3:1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4.25" customHeight="1" spans="3:1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4.25" customHeight="1" spans="3:1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4.25" customHeight="1" spans="3:1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4.25" customHeight="1" spans="3:1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4.25" customHeight="1" spans="3:1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4.25" customHeight="1" spans="3:1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4.25" customHeight="1" spans="3:1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4.25" customHeight="1" spans="3:1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4.25" customHeight="1" spans="3:1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4.25" customHeight="1" spans="3:1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4.25" customHeight="1" spans="3:1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4.25" customHeight="1" spans="3:1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4.25" customHeight="1" spans="3:1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4.25" customHeight="1" spans="3:1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4.25" customHeight="1" spans="3:1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4.25" customHeight="1" spans="3:1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4.25" customHeight="1" spans="3:1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4.25" customHeight="1" spans="3:1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4.25" customHeight="1" spans="3:1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4.25" customHeight="1" spans="3:1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4.25" customHeight="1" spans="3:1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4.25" customHeight="1" spans="3:1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4.25" customHeight="1" spans="3:1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4.25" customHeight="1" spans="3:1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4.25" customHeight="1" spans="3:1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4.25" customHeight="1" spans="3:1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4.25" customHeight="1" spans="3:1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4.25" customHeight="1" spans="3:1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4.25" customHeight="1" spans="3:1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4.25" customHeight="1" spans="3:1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4.25" customHeight="1" spans="3:1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4.25" customHeight="1" spans="3:1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4.25" customHeight="1" spans="3:1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4.25" customHeight="1" spans="3:1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4.25" customHeight="1" spans="3:1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4.25" customHeight="1" spans="3:1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4.25" customHeight="1" spans="3:1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4.25" customHeight="1" spans="3:1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4.25" customHeight="1" spans="3:1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4.25" customHeight="1" spans="3:1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4.25" customHeight="1" spans="3:1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4.25" customHeight="1" spans="3:1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4.25" customHeight="1" spans="3:1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4.25" customHeight="1" spans="3:1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4.25" customHeight="1" spans="3:1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4.25" customHeight="1" spans="3:1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4.25" customHeight="1" spans="3:1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4.25" customHeight="1" spans="3:1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4.25" customHeight="1" spans="3:1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4.25" customHeight="1" spans="3:1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4.25" customHeight="1" spans="3:1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4.25" customHeight="1" spans="3:1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4.25" customHeight="1" spans="3:1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4.25" customHeight="1" spans="3:1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4.25" customHeight="1" spans="3:1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4.25" customHeight="1" spans="3:1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4.25" customHeight="1" spans="3:1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4.25" customHeight="1" spans="3:1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4.25" customHeight="1" spans="3:1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4.25" customHeight="1" spans="3:1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4.25" customHeight="1" spans="3:1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4.25" customHeight="1" spans="3:1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4.25" customHeight="1" spans="3:1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4.25" customHeight="1" spans="3:1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4.25" customHeight="1" spans="3:1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4.25" customHeight="1" spans="3:1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4.25" customHeight="1" spans="3:1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4.25" customHeight="1" spans="3:1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4.25" customHeight="1" spans="3:1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4.25" customHeight="1" spans="3:1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4.25" customHeight="1" spans="3:1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4.25" customHeight="1" spans="3:1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4.25" customHeight="1" spans="3:1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4.25" customHeight="1" spans="3:1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4.25" customHeight="1" spans="3:1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4.25" customHeight="1" spans="3:1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4.25" customHeight="1" spans="3:1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4.25" customHeight="1" spans="3:1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4.25" customHeight="1" spans="3:1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4.25" customHeight="1" spans="3:1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4.25" customHeight="1" spans="3:1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4.25" customHeight="1" spans="3:1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4.25" customHeight="1" spans="3:1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4.25" customHeight="1" spans="3:1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4.25" customHeight="1" spans="3:1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4.25" customHeight="1" spans="3:1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4.25" customHeight="1" spans="3:1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4.25" customHeight="1" spans="3:1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4.25" customHeight="1" spans="3:1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4.25" customHeight="1" spans="3:1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4.25" customHeight="1" spans="3:1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4.25" customHeight="1" spans="3:1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4.25" customHeight="1" spans="3:1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4.25" customHeight="1" spans="3:1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4.25" customHeight="1" spans="3:1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4.25" customHeight="1" spans="3:1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4.25" customHeight="1" spans="3:1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4.25" customHeight="1" spans="3:1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4.25" customHeight="1" spans="3:1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4.25" customHeight="1" spans="3:1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4.25" customHeight="1" spans="3:1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4.25" customHeight="1" spans="3:1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4.25" customHeight="1" spans="3:1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4.25" customHeight="1" spans="3:1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4.25" customHeight="1" spans="3:1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4.25" customHeight="1" spans="3:1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4.25" customHeight="1" spans="3:1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4.25" customHeight="1" spans="3:1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4.25" customHeight="1" spans="3:1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4.25" customHeight="1" spans="3:1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4.25" customHeight="1" spans="3:1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4.25" customHeight="1" spans="3:1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4.25" customHeight="1" spans="3:1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4.25" customHeight="1" spans="3:1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4.25" customHeight="1" spans="3:1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4.25" customHeight="1" spans="3:1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4.25" customHeight="1" spans="3:1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4.25" customHeight="1" spans="3:1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4.25" customHeight="1" spans="3:1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4.25" customHeight="1" spans="3:1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4.25" customHeight="1" spans="3:1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4.25" customHeight="1" spans="3:1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4.25" customHeight="1" spans="3:1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4.25" customHeight="1" spans="3:1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4.25" customHeight="1" spans="3:1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4.25" customHeight="1" spans="3:1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4.25" customHeight="1" spans="3:1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4.25" customHeight="1" spans="3:1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4.25" customHeight="1" spans="3:1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4.25" customHeight="1" spans="3:1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4.25" customHeight="1" spans="3:1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4.25" customHeight="1" spans="3:1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4.25" customHeight="1" spans="3:1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4.25" customHeight="1" spans="3:1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4.25" customHeight="1" spans="3:1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4.25" customHeight="1" spans="3:1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4.25" customHeight="1" spans="3:1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4.25" customHeight="1" spans="3:1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4.25" customHeight="1" spans="3:1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4.25" customHeight="1" spans="3:1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4.25" customHeight="1" spans="3:1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4.25" customHeight="1" spans="3:1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4.25" customHeight="1" spans="3:1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4.25" customHeight="1" spans="3:1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4.25" customHeight="1" spans="3:1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4.25" customHeight="1" spans="3:1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4.25" customHeight="1" spans="3:1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4.25" customHeight="1" spans="3:1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4.25" customHeight="1" spans="3:1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4.25" customHeight="1" spans="3:1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4.25" customHeight="1" spans="3:1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4.25" customHeight="1" spans="3:1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4.25" customHeight="1" spans="3:1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4.25" customHeight="1" spans="3:1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4.25" customHeight="1" spans="3:1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4.25" customHeight="1" spans="3:1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4.25" customHeight="1" spans="3:1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4.25" customHeight="1" spans="3:1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4.25" customHeight="1" spans="3:1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4.25" customHeight="1" spans="3:1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4.25" customHeight="1" spans="3:1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4.25" customHeight="1" spans="3:1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4.25" customHeight="1" spans="3:1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4.25" customHeight="1" spans="3:1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4.25" customHeight="1" spans="3:1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4.25" customHeight="1" spans="3:1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4.25" customHeight="1" spans="3:1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4.25" customHeight="1" spans="3:1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4.25" customHeight="1" spans="3:1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4.25" customHeight="1" spans="3:1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4.25" customHeight="1" spans="3:1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4.25" customHeight="1" spans="3:1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4.25" customHeight="1" spans="3:1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4.25" customHeight="1" spans="3:1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4.25" customHeight="1" spans="3:1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4.25" customHeight="1" spans="3:1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4.25" customHeight="1" spans="3:1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4.25" customHeight="1" spans="3:1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4.25" customHeight="1" spans="3:1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4.25" customHeight="1" spans="3:1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4.25" customHeight="1" spans="3:1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4.25" customHeight="1" spans="3:1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4.25" customHeight="1" spans="3:1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4.25" customHeight="1" spans="3:1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4.25" customHeight="1" spans="3:1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4.25" customHeight="1" spans="3:1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4.25" customHeight="1" spans="3:1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4.25" customHeight="1" spans="3:1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4.25" customHeight="1" spans="3:1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4.25" customHeight="1" spans="3:1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4.25" customHeight="1" spans="3:1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4.25" customHeight="1" spans="3:1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4.25" customHeight="1" spans="3:1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4.25" customHeight="1" spans="3:1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4.25" customHeight="1" spans="3:1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4.25" customHeight="1" spans="3:1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4.25" customHeight="1" spans="3:1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4.25" customHeight="1" spans="3:1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4.25" customHeight="1" spans="3:1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4.25" customHeight="1" spans="3:1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4.25" customHeight="1" spans="3:1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4.25" customHeight="1" spans="3:1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4.25" customHeight="1" spans="3:1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4.25" customHeight="1" spans="3:1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4.25" customHeight="1" spans="3:1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4.25" customHeight="1" spans="3:1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4.25" customHeight="1" spans="3:1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4.25" customHeight="1" spans="3:1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4.25" customHeight="1" spans="3:1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4.25" customHeight="1" spans="3:1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4.25" customHeight="1" spans="3:1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4.25" customHeight="1" spans="3:1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4.25" customHeight="1" spans="3:1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4.25" customHeight="1" spans="3:1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4.25" customHeight="1" spans="3:1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4.25" customHeight="1" spans="3:1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4.25" customHeight="1" spans="3:1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4.25" customHeight="1" spans="3:1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4.25" customHeight="1" spans="3:1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4.25" customHeight="1" spans="3:1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4.25" customHeight="1" spans="3:1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4.25" customHeight="1" spans="3:1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4.25" customHeight="1" spans="3:1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4.25" customHeight="1" spans="3:1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4.25" customHeight="1" spans="3:1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4.25" customHeight="1" spans="3:1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4.25" customHeight="1" spans="3:1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4.25" customHeight="1" spans="3:1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4.25" customHeight="1" spans="3:1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4.25" customHeight="1" spans="3:1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4.25" customHeight="1" spans="3:1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4.25" customHeight="1" spans="3:1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4.25" customHeight="1" spans="3:1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4.25" customHeight="1" spans="3:1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4.25" customHeight="1" spans="3:1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4.25" customHeight="1" spans="3:1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4.25" customHeight="1" spans="3:1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4.25" customHeight="1" spans="3:1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4.25" customHeight="1" spans="3:1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4.25" customHeight="1" spans="3:1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4.25" customHeight="1" spans="3:1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4.25" customHeight="1" spans="3:1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4.25" customHeight="1" spans="3:1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4.25" customHeight="1" spans="3:1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4.25" customHeight="1" spans="3:1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4.25" customHeight="1" spans="3:1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4.25" customHeight="1" spans="3:1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4.25" customHeight="1" spans="3:1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4.25" customHeight="1" spans="3:1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4.25" customHeight="1" spans="3:15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4.25" customHeight="1" spans="3:15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4.25" customHeight="1" spans="3:15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4.25" customHeight="1" spans="3:15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4.25" customHeight="1" spans="3:15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4.25" customHeight="1" spans="3:15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4.25" customHeight="1" spans="3:15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4.25" customHeight="1" spans="3:15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4.25" customHeight="1" spans="3:1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4.25" customHeight="1" spans="3:15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4.25" customHeight="1" spans="3:15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4.25" customHeight="1" spans="3:15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4.25" customHeight="1" spans="3:15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4.25" customHeight="1" spans="3:15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4.25" customHeight="1" spans="3:15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4.25" customHeight="1" spans="3:15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4.25" customHeight="1" spans="3:1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4.25" customHeight="1" spans="3:1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4.25" customHeight="1" spans="3:1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4.25" customHeight="1" spans="3:15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4.25" customHeight="1" spans="3:15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4.25" customHeight="1" spans="3:15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4.25" customHeight="1" spans="3:15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4.25" customHeight="1" spans="3:15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4.25" customHeight="1" spans="3:1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4.25" customHeight="1" spans="3:1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4.25" customHeight="1" spans="3:15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4.25" customHeight="1" spans="3:15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4.25" customHeight="1" spans="3:1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4.25" customHeight="1" spans="3:15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4.25" customHeight="1" spans="3:15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4.25" customHeight="1" spans="3:15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4.25" customHeight="1" spans="3:15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4.25" customHeight="1" spans="3:15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4.25" customHeight="1" spans="3:15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4.25" customHeight="1" spans="3:15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4.25" customHeight="1" spans="3:15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4.25" customHeight="1" spans="3:15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4.25" customHeight="1" spans="3:1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4.25" customHeight="1" spans="3:15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4.25" customHeight="1" spans="3:15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4.25" customHeight="1" spans="3:15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4.25" customHeight="1" spans="3:15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4.25" customHeight="1" spans="3:15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4.25" customHeight="1" spans="3:15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4.25" customHeight="1" spans="3:15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4.25" customHeight="1" spans="3:15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4.25" customHeight="1" spans="3:15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4.25" customHeight="1" spans="3:1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4.25" customHeight="1" spans="3:15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4.25" customHeight="1" spans="3:15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4.25" customHeight="1" spans="3:15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4.25" customHeight="1" spans="3:15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4.25" customHeight="1" spans="3:15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4.25" customHeight="1" spans="3:15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4.25" customHeight="1" spans="3:15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4.25" customHeight="1" spans="3:15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4.25" customHeight="1" spans="3:15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4.25" customHeight="1" spans="3:1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4.25" customHeight="1" spans="3:15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4.25" customHeight="1" spans="3:15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4.25" customHeight="1" spans="3:15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4.25" customHeight="1" spans="3:15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4.25" customHeight="1" spans="3:15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4.25" customHeight="1" spans="3:15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4.25" customHeight="1" spans="3:15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4.25" customHeight="1" spans="3:15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4.25" customHeight="1" spans="3:15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4.25" customHeight="1" spans="3:1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4.25" customHeight="1" spans="3:15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4.25" customHeight="1" spans="3:1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4.25" customHeight="1" spans="3:15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4.25" customHeight="1" spans="3:15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4.25" customHeight="1" spans="3:15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4.25" customHeight="1" spans="3:15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4.25" customHeight="1" spans="3:15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4.25" customHeight="1" spans="3:15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4.25" customHeight="1" spans="3:15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4.25" customHeight="1" spans="3:1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4.25" customHeight="1" spans="3:15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4.25" customHeight="1" spans="3:15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4.25" customHeight="1" spans="3:15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4.25" customHeight="1" spans="3:15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4.25" customHeight="1" spans="3:15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4.25" customHeight="1" spans="3:15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4.25" customHeight="1" spans="3:15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4.25" customHeight="1" spans="3:15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4.25" customHeight="1" spans="3:15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4.25" customHeight="1" spans="3:1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4.25" customHeight="1" spans="3:15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4.25" customHeight="1" spans="3:15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4.25" customHeight="1" spans="3:15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4.25" customHeight="1" spans="3:1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4.25" customHeight="1" spans="3:15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4.25" customHeight="1" spans="3:15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4.25" customHeight="1" spans="3:15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4.25" customHeight="1" spans="3:15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4.25" customHeight="1" spans="3:15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4.25" customHeight="1" spans="3:1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4.25" customHeight="1" spans="3:15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4.25" customHeight="1" spans="3:15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4.25" customHeight="1" spans="3:15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4.25" customHeight="1" spans="3:15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4.25" customHeight="1" spans="3:15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4.25" customHeight="1" spans="3:15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4.25" customHeight="1" spans="3:15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4.25" customHeight="1" spans="3:15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4.25" customHeight="1" spans="3:15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4.25" customHeight="1" spans="3:1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4.25" customHeight="1" spans="3:15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4.25" customHeight="1" spans="3:15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4.25" customHeight="1" spans="3:15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4.25" customHeight="1" spans="3:15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4.25" customHeight="1" spans="3:15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4.25" customHeight="1" spans="3:15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4.25" customHeight="1" spans="3:15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4.25" customHeight="1" spans="3:15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4.25" customHeight="1" spans="3:15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4.25" customHeight="1" spans="3:1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4.25" customHeight="1" spans="3:15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4.25" customHeight="1" spans="3:15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4.25" customHeight="1" spans="3:15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4.25" customHeight="1" spans="3:15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4.25" customHeight="1" spans="3:15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" footer="0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INPUT PARAMETER</vt:lpstr>
      <vt:lpstr>LHKS SEISMO</vt:lpstr>
      <vt:lpstr>LHKS Mass Center</vt:lpstr>
      <vt:lpstr>UNC Seismo</vt:lpstr>
      <vt:lpstr>Unc Mass Center</vt:lpstr>
      <vt:lpstr>LAP SEISMO </vt:lpstr>
      <vt:lpstr>SERTIF SEISMO</vt:lpstr>
      <vt:lpstr>Suhu dan Kelembaban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gondes</dc:creator>
  <cp:lastModifiedBy>MyPC One Pro K7Z</cp:lastModifiedBy>
  <dcterms:created xsi:type="dcterms:W3CDTF">2020-06-19T00:52:00Z</dcterms:created>
  <cp:lastPrinted>2023-11-28T04:01:00Z</cp:lastPrinted>
  <dcterms:modified xsi:type="dcterms:W3CDTF">2024-08-08T01:00:54Z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D89046526C0C4158BC92AFD05B186429</vt:lpwstr>
  </property>
  <property fmtid="{D5CDD505-2E9C-101B-9397-08002B2CF9AE}" pid="3" name="KSOProductBuildVer">
    <vt:lpwstr>1033-12.2.0.17153</vt:lpwstr>
  </property>
</Properties>
</file>