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ustomProperty1.bin" ContentType="application/vnd.openxmlformats-officedocument.spreadsheetml.customProperty"/>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autoCompressPictures="0"/>
  <bookViews>
    <workbookView xWindow="-120" yWindow="-120" windowWidth="20640" windowHeight="11160" tabRatio="788" activeTab="1"/>
  </bookViews>
  <sheets>
    <sheet name="Start" sheetId="28" r:id="rId1"/>
    <sheet name="Settings" sheetId="27" r:id="rId2"/>
    <sheet name="January" sheetId="14" r:id="rId3"/>
    <sheet name="February" sheetId="15" r:id="rId4"/>
    <sheet name="March" sheetId="16" r:id="rId5"/>
    <sheet name="April" sheetId="17" r:id="rId6"/>
    <sheet name="May" sheetId="18" r:id="rId7"/>
    <sheet name="June" sheetId="19" r:id="rId8"/>
    <sheet name="July" sheetId="20" r:id="rId9"/>
    <sheet name="August" sheetId="21" r:id="rId10"/>
    <sheet name="September" sheetId="22" r:id="rId11"/>
    <sheet name="October" sheetId="23" r:id="rId12"/>
    <sheet name="November" sheetId="24" r:id="rId13"/>
    <sheet name="December" sheetId="25" r:id="rId14"/>
    <sheet name="Holidays" sheetId="26" r:id="rId15"/>
  </sheets>
  <definedNames>
    <definedName name="CalYear">Settings!$R$4</definedName>
    <definedName name="Days">{0,1,2,3,4,5,6} + {0;1;2;3;4;5}*7</definedName>
    <definedName name="MayMondays">SUM((WEEKDAY(DATE(CalYear,5,(ROW(INDIRECT("1:"&amp;DAY(DATE(CalYear,5+1,0)))))))=2)*1)</definedName>
    <definedName name="Observed">Settings!$I$6</definedName>
    <definedName name="_xlnm.Print_Area" localSheetId="5">April!$A$1:$I$19</definedName>
    <definedName name="_xlnm.Print_Area" localSheetId="9">August!$A$1:$I$19</definedName>
    <definedName name="_xlnm.Print_Area" localSheetId="13">December!$A$1:$I$19</definedName>
    <definedName name="_xlnm.Print_Area" localSheetId="3">February!$A$1:$I$19</definedName>
    <definedName name="_xlnm.Print_Area" localSheetId="2">January!$A$1:$I$19</definedName>
    <definedName name="_xlnm.Print_Area" localSheetId="8">July!$A$1:$I$19</definedName>
    <definedName name="_xlnm.Print_Area" localSheetId="7">June!$A$1:$I$19</definedName>
    <definedName name="_xlnm.Print_Area" localSheetId="4">March!$A$1:$I$19</definedName>
    <definedName name="_xlnm.Print_Area" localSheetId="6">May!$A$1:$I$19</definedName>
    <definedName name="_xlnm.Print_Area" localSheetId="12">November!$A$1:$I$19</definedName>
    <definedName name="_xlnm.Print_Area" localSheetId="11">October!$A$1:$I$19</definedName>
    <definedName name="_xlnm.Print_Area" localSheetId="10">September!$A$1:$I$19</definedName>
    <definedName name="_xlnm.Print_Area" localSheetId="1">Settings!$A$1:$AG$36</definedName>
    <definedName name="ShowHolidays">Settings!$I$5</definedName>
    <definedName name="ShowObserved">Settings!$I$7</definedName>
    <definedName name="WeekStart">Settings!$I$4</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I7" i="27" l="1"/>
  <c r="Z27" i="27" l="1"/>
  <c r="Z34" i="27" s="1" a="1"/>
  <c r="R27" i="27"/>
  <c r="R34" i="27" s="1" a="1"/>
  <c r="J27" i="27"/>
  <c r="J34" i="27" s="1" a="1"/>
  <c r="B27" i="27"/>
  <c r="Z18" i="27"/>
  <c r="Z25" i="27" s="1" a="1"/>
  <c r="R18" i="27"/>
  <c r="J18" i="27"/>
  <c r="B18" i="27"/>
  <c r="Z9" i="27"/>
  <c r="Z16" i="27" s="1" a="1"/>
  <c r="R9" i="27"/>
  <c r="J9" i="27"/>
  <c r="B9" i="27"/>
  <c r="Z34" i="27" l="1"/>
  <c r="AD34" i="27"/>
  <c r="AA34" i="27"/>
  <c r="AE34" i="27"/>
  <c r="AB34" i="27"/>
  <c r="AF34" i="27"/>
  <c r="AC34" i="27"/>
  <c r="Z32" i="27" a="1"/>
  <c r="Z32" i="27" s="1"/>
  <c r="Z33" i="27" a="1"/>
  <c r="Z30" i="27" a="1"/>
  <c r="Z30" i="27" s="1"/>
  <c r="Z31" i="27" a="1"/>
  <c r="Z28" i="27"/>
  <c r="Z29" i="27" a="1"/>
  <c r="R34" i="27"/>
  <c r="V34" i="27"/>
  <c r="S34" i="27"/>
  <c r="W34" i="27"/>
  <c r="T34" i="27"/>
  <c r="X34" i="27"/>
  <c r="U34" i="27"/>
  <c r="R32" i="27" a="1"/>
  <c r="T32" i="27" s="1"/>
  <c r="R33" i="27" a="1"/>
  <c r="R30" i="27" a="1"/>
  <c r="R30" i="27" s="1"/>
  <c r="R31" i="27" a="1"/>
  <c r="R28" i="27"/>
  <c r="R29" i="27" a="1"/>
  <c r="J34" i="27"/>
  <c r="N34" i="27"/>
  <c r="O34" i="27"/>
  <c r="M34" i="27"/>
  <c r="K34" i="27"/>
  <c r="L34" i="27"/>
  <c r="P34" i="27"/>
  <c r="J32" i="27" a="1"/>
  <c r="J32" i="27" s="1"/>
  <c r="J33" i="27" a="1"/>
  <c r="J30" i="27" a="1"/>
  <c r="J30" i="27" s="1"/>
  <c r="J31" i="27" a="1"/>
  <c r="J28" i="27"/>
  <c r="J29" i="27" a="1"/>
  <c r="B33" i="27" a="1"/>
  <c r="B33" i="27" s="1"/>
  <c r="B34" i="27" a="1"/>
  <c r="B31" i="27" a="1"/>
  <c r="B31" i="27" s="1"/>
  <c r="B32" i="27" a="1"/>
  <c r="B29" i="27" a="1"/>
  <c r="B29" i="27" s="1"/>
  <c r="B30" i="27" a="1"/>
  <c r="Z25" i="27"/>
  <c r="AD25" i="27"/>
  <c r="AF25" i="27"/>
  <c r="AC25" i="27"/>
  <c r="AA25" i="27"/>
  <c r="AE25" i="27"/>
  <c r="AB25" i="27"/>
  <c r="Z23" i="27" a="1"/>
  <c r="AB23" i="27" s="1"/>
  <c r="Z24" i="27" a="1"/>
  <c r="Z21" i="27" a="1"/>
  <c r="Z21" i="27" s="1"/>
  <c r="Z22" i="27" a="1"/>
  <c r="Z19" i="27"/>
  <c r="Z20" i="27" a="1"/>
  <c r="R24" i="27" a="1"/>
  <c r="R24" i="27" s="1"/>
  <c r="R25" i="27" a="1"/>
  <c r="R22" i="27" a="1"/>
  <c r="T22" i="27" s="1"/>
  <c r="R23" i="27" a="1"/>
  <c r="R20" i="27" a="1"/>
  <c r="R20" i="27" s="1"/>
  <c r="R21" i="27" a="1"/>
  <c r="R19" i="27"/>
  <c r="J24" i="27" a="1"/>
  <c r="J24" i="27" s="1"/>
  <c r="J25" i="27" a="1"/>
  <c r="J22" i="27" a="1"/>
  <c r="J22" i="27" s="1"/>
  <c r="J23" i="27" a="1"/>
  <c r="J20" i="27" a="1"/>
  <c r="L20" i="27" s="1"/>
  <c r="J21" i="27" a="1"/>
  <c r="B24" i="27" a="1"/>
  <c r="G24" i="27" s="1"/>
  <c r="B25" i="27" a="1"/>
  <c r="B22" i="27" a="1"/>
  <c r="B22" i="27" s="1"/>
  <c r="B23" i="27" a="1"/>
  <c r="B20" i="27" a="1"/>
  <c r="H20" i="27" s="1"/>
  <c r="B21" i="27" a="1"/>
  <c r="Z16" i="27"/>
  <c r="AD16" i="27"/>
  <c r="AA16" i="27"/>
  <c r="AE16" i="27"/>
  <c r="AC16" i="27"/>
  <c r="AB16" i="27"/>
  <c r="AF16" i="27"/>
  <c r="Z14" i="27" a="1"/>
  <c r="Z14" i="27" s="1"/>
  <c r="Z15" i="27" a="1"/>
  <c r="Z12" i="27" a="1"/>
  <c r="Z12" i="27" s="1"/>
  <c r="Z13" i="27" a="1"/>
  <c r="Z10" i="27"/>
  <c r="Z11" i="27" a="1"/>
  <c r="R15" i="27" a="1"/>
  <c r="R15" i="27" s="1"/>
  <c r="R16" i="27" a="1"/>
  <c r="R13" i="27" a="1"/>
  <c r="R13" i="27" s="1"/>
  <c r="R14" i="27" a="1"/>
  <c r="R11" i="27" a="1"/>
  <c r="W11" i="27" s="1"/>
  <c r="R12" i="27" a="1"/>
  <c r="J15" i="27" a="1"/>
  <c r="J15" i="27" s="1"/>
  <c r="J16" i="27" a="1"/>
  <c r="J13" i="27" a="1"/>
  <c r="J13" i="27" s="1"/>
  <c r="J14" i="27" a="1"/>
  <c r="J11" i="27" a="1"/>
  <c r="J11" i="27" s="1"/>
  <c r="J12" i="27" a="1"/>
  <c r="B16" i="27" a="1"/>
  <c r="B16" i="27" s="1"/>
  <c r="B15" i="27" a="1"/>
  <c r="B13" i="27" a="1"/>
  <c r="B13" i="27" s="1"/>
  <c r="B14" i="27" a="1"/>
  <c r="B11" i="27" a="1"/>
  <c r="F11" i="27" s="1"/>
  <c r="B12" i="27" a="1"/>
  <c r="J10" i="27"/>
  <c r="R10" i="27"/>
  <c r="B28" i="27"/>
  <c r="B19" i="27"/>
  <c r="J19" i="27"/>
  <c r="B10" i="27"/>
  <c r="B14" i="26"/>
  <c r="B12" i="26"/>
  <c r="B11" i="26"/>
  <c r="B8" i="26"/>
  <c r="B6" i="26"/>
  <c r="B13" i="26"/>
  <c r="B10" i="26"/>
  <c r="B7" i="26"/>
  <c r="B15" i="26"/>
  <c r="B5" i="26"/>
  <c r="B9" i="26"/>
  <c r="AC32" i="27" l="1"/>
  <c r="AE32" i="27"/>
  <c r="AA32" i="27"/>
  <c r="AA30" i="27"/>
  <c r="AF32" i="27"/>
  <c r="AD32" i="27"/>
  <c r="AB32" i="27"/>
  <c r="Z33" i="27"/>
  <c r="AD33" i="27"/>
  <c r="AF33" i="27"/>
  <c r="AA33" i="27"/>
  <c r="AE33" i="27"/>
  <c r="AB33" i="27"/>
  <c r="AC33" i="27"/>
  <c r="AB30" i="27"/>
  <c r="AE30" i="27"/>
  <c r="AC30" i="27"/>
  <c r="AD30" i="27"/>
  <c r="AF30" i="27"/>
  <c r="Z31" i="27"/>
  <c r="AD31" i="27"/>
  <c r="AA31" i="27"/>
  <c r="AE31" i="27"/>
  <c r="AF31" i="27"/>
  <c r="AC31" i="27"/>
  <c r="AB31" i="27"/>
  <c r="Z29" i="27"/>
  <c r="AD29" i="27"/>
  <c r="AA29" i="27"/>
  <c r="AE29" i="27"/>
  <c r="AF29" i="27"/>
  <c r="AC29" i="27"/>
  <c r="AB29" i="27"/>
  <c r="W32" i="27"/>
  <c r="S32" i="27"/>
  <c r="U30" i="27"/>
  <c r="U32" i="27"/>
  <c r="V32" i="27"/>
  <c r="X32" i="27"/>
  <c r="R32" i="27"/>
  <c r="S33" i="27"/>
  <c r="W33" i="27"/>
  <c r="U33" i="27"/>
  <c r="R33" i="27"/>
  <c r="V33" i="27"/>
  <c r="T33" i="27"/>
  <c r="X33" i="27"/>
  <c r="W30" i="27"/>
  <c r="S30" i="27"/>
  <c r="X30" i="27"/>
  <c r="V30" i="27"/>
  <c r="T30" i="27"/>
  <c r="R31" i="27"/>
  <c r="V31" i="27"/>
  <c r="S31" i="27"/>
  <c r="W31" i="27"/>
  <c r="X31" i="27"/>
  <c r="U31" i="27"/>
  <c r="T31" i="27"/>
  <c r="L32" i="27"/>
  <c r="R29" i="27"/>
  <c r="V29" i="27"/>
  <c r="S29" i="27"/>
  <c r="W29" i="27"/>
  <c r="T29" i="27"/>
  <c r="X29" i="27"/>
  <c r="U29" i="27"/>
  <c r="E33" i="27"/>
  <c r="H33" i="27"/>
  <c r="M32" i="27"/>
  <c r="P32" i="27"/>
  <c r="K30" i="27"/>
  <c r="O32" i="27"/>
  <c r="N32" i="27"/>
  <c r="K32" i="27"/>
  <c r="J33" i="27"/>
  <c r="N33" i="27"/>
  <c r="K33" i="27"/>
  <c r="O33" i="27"/>
  <c r="L33" i="27"/>
  <c r="M33" i="27"/>
  <c r="P33" i="27"/>
  <c r="F33" i="27"/>
  <c r="L30" i="27"/>
  <c r="O30" i="27"/>
  <c r="M30" i="27"/>
  <c r="N30" i="27"/>
  <c r="G33" i="27"/>
  <c r="P30" i="27"/>
  <c r="J31" i="27"/>
  <c r="K31" i="27"/>
  <c r="O31" i="27"/>
  <c r="N31" i="27"/>
  <c r="L31" i="27"/>
  <c r="P31" i="27"/>
  <c r="M31" i="27"/>
  <c r="C33" i="27"/>
  <c r="F31" i="27"/>
  <c r="K29" i="27"/>
  <c r="O29" i="27"/>
  <c r="M29" i="27"/>
  <c r="J29" i="27"/>
  <c r="N29" i="27"/>
  <c r="L29" i="27"/>
  <c r="P29" i="27"/>
  <c r="D33" i="27"/>
  <c r="B34" i="27"/>
  <c r="F34" i="27"/>
  <c r="H34" i="27"/>
  <c r="C34" i="27"/>
  <c r="G34" i="27"/>
  <c r="D34" i="27"/>
  <c r="E34" i="27"/>
  <c r="D31" i="27"/>
  <c r="G31" i="27"/>
  <c r="H29" i="27"/>
  <c r="E31" i="27"/>
  <c r="C31" i="27"/>
  <c r="H31" i="27"/>
  <c r="B32" i="27"/>
  <c r="F32" i="27"/>
  <c r="C32" i="27"/>
  <c r="G32" i="27"/>
  <c r="D32" i="27"/>
  <c r="H32" i="27"/>
  <c r="E32" i="27"/>
  <c r="D29" i="27"/>
  <c r="G29" i="27"/>
  <c r="C29" i="27"/>
  <c r="F29" i="27"/>
  <c r="E29" i="27"/>
  <c r="B30" i="27"/>
  <c r="F30" i="27"/>
  <c r="C30" i="27"/>
  <c r="H30" i="27"/>
  <c r="E30" i="27"/>
  <c r="G30" i="27"/>
  <c r="D30" i="27"/>
  <c r="AF23" i="27"/>
  <c r="AE23" i="27"/>
  <c r="AC21" i="27"/>
  <c r="AD23" i="27"/>
  <c r="AA23" i="27"/>
  <c r="AC23" i="27"/>
  <c r="Z23" i="27"/>
  <c r="Z24" i="27"/>
  <c r="AD24" i="27"/>
  <c r="AA24" i="27"/>
  <c r="AE24" i="27"/>
  <c r="AB24" i="27"/>
  <c r="AF24" i="27"/>
  <c r="AC24" i="27"/>
  <c r="X24" i="27"/>
  <c r="AE21" i="27"/>
  <c r="AA21" i="27"/>
  <c r="AF21" i="27"/>
  <c r="AD21" i="27"/>
  <c r="AB21" i="27"/>
  <c r="Z22" i="27"/>
  <c r="AA22" i="27"/>
  <c r="AE22" i="27"/>
  <c r="AB22" i="27"/>
  <c r="AF22" i="27"/>
  <c r="AC22" i="27"/>
  <c r="AD22" i="27"/>
  <c r="T24" i="27"/>
  <c r="S24" i="27"/>
  <c r="Z20" i="27"/>
  <c r="AD20" i="27"/>
  <c r="AA20" i="27"/>
  <c r="AE20" i="27"/>
  <c r="AB20" i="27"/>
  <c r="AC20" i="27"/>
  <c r="AF20" i="27"/>
  <c r="U24" i="27"/>
  <c r="V24" i="27"/>
  <c r="W24" i="27"/>
  <c r="R25" i="27"/>
  <c r="V25" i="27"/>
  <c r="U25" i="27"/>
  <c r="S25" i="27"/>
  <c r="W25" i="27"/>
  <c r="X25" i="27"/>
  <c r="T25" i="27"/>
  <c r="V22" i="27"/>
  <c r="W22" i="27"/>
  <c r="U20" i="27"/>
  <c r="U22" i="27"/>
  <c r="S22" i="27"/>
  <c r="X22" i="27"/>
  <c r="R22" i="27"/>
  <c r="S23" i="27"/>
  <c r="W23" i="27"/>
  <c r="U23" i="27"/>
  <c r="R23" i="27"/>
  <c r="V23" i="27"/>
  <c r="T23" i="27"/>
  <c r="X23" i="27"/>
  <c r="W20" i="27"/>
  <c r="S20" i="27"/>
  <c r="X20" i="27"/>
  <c r="V20" i="27"/>
  <c r="T20" i="27"/>
  <c r="R21" i="27"/>
  <c r="V21" i="27"/>
  <c r="X21" i="27"/>
  <c r="S21" i="27"/>
  <c r="W21" i="27"/>
  <c r="T21" i="27"/>
  <c r="U21" i="27"/>
  <c r="M24" i="27"/>
  <c r="O24" i="27"/>
  <c r="K24" i="27"/>
  <c r="P24" i="27"/>
  <c r="N24" i="27"/>
  <c r="L24" i="27"/>
  <c r="J25" i="27"/>
  <c r="N25" i="27"/>
  <c r="K25" i="27"/>
  <c r="O25" i="27"/>
  <c r="P25" i="27"/>
  <c r="M25" i="27"/>
  <c r="L25" i="27"/>
  <c r="M22" i="27"/>
  <c r="O22" i="27"/>
  <c r="K22" i="27"/>
  <c r="P22" i="27"/>
  <c r="N22" i="27"/>
  <c r="L22" i="27"/>
  <c r="J23" i="27"/>
  <c r="N23" i="27"/>
  <c r="L23" i="27"/>
  <c r="M23" i="27"/>
  <c r="K23" i="27"/>
  <c r="O23" i="27"/>
  <c r="P23" i="27"/>
  <c r="K20" i="27"/>
  <c r="O20" i="27"/>
  <c r="M20" i="27"/>
  <c r="N20" i="27"/>
  <c r="P20" i="27"/>
  <c r="J20" i="27"/>
  <c r="J21" i="27"/>
  <c r="N21" i="27"/>
  <c r="K21" i="27"/>
  <c r="O21" i="27"/>
  <c r="L21" i="27"/>
  <c r="P21" i="27"/>
  <c r="M21" i="27"/>
  <c r="H24" i="27"/>
  <c r="C24" i="27"/>
  <c r="D22" i="27"/>
  <c r="D24" i="27"/>
  <c r="F24" i="27"/>
  <c r="E24" i="27"/>
  <c r="B24" i="27"/>
  <c r="B25" i="27"/>
  <c r="F25" i="27"/>
  <c r="C25" i="27"/>
  <c r="G25" i="27"/>
  <c r="E25" i="27"/>
  <c r="D25" i="27"/>
  <c r="H25" i="27"/>
  <c r="C22" i="27"/>
  <c r="E22" i="27"/>
  <c r="H22" i="27"/>
  <c r="F22" i="27"/>
  <c r="G22" i="27"/>
  <c r="B23" i="27"/>
  <c r="F23" i="27"/>
  <c r="E23" i="27"/>
  <c r="C23" i="27"/>
  <c r="G23" i="27"/>
  <c r="D23" i="27"/>
  <c r="H23" i="27"/>
  <c r="D20" i="27"/>
  <c r="G20" i="27"/>
  <c r="C20" i="27"/>
  <c r="F20" i="27"/>
  <c r="E20" i="27"/>
  <c r="B20" i="27"/>
  <c r="E21" i="27"/>
  <c r="B21" i="27"/>
  <c r="F21" i="27"/>
  <c r="C21" i="27"/>
  <c r="G21" i="27"/>
  <c r="D21" i="27"/>
  <c r="H21" i="27"/>
  <c r="AC14" i="27"/>
  <c r="AE14" i="27"/>
  <c r="AA14" i="27"/>
  <c r="AA12" i="27"/>
  <c r="AF14" i="27"/>
  <c r="AD14" i="27"/>
  <c r="AB14" i="27"/>
  <c r="Z15" i="27"/>
  <c r="AD15" i="27"/>
  <c r="AA15" i="27"/>
  <c r="AE15" i="27"/>
  <c r="AB15" i="27"/>
  <c r="AF15" i="27"/>
  <c r="AC15" i="27"/>
  <c r="AB12" i="27"/>
  <c r="AE12" i="27"/>
  <c r="AC12" i="27"/>
  <c r="AD12" i="27"/>
  <c r="AF12" i="27"/>
  <c r="Z13" i="27"/>
  <c r="AD13" i="27"/>
  <c r="AA13" i="27"/>
  <c r="AE13" i="27"/>
  <c r="AF13" i="27"/>
  <c r="AB13" i="27"/>
  <c r="AC13" i="27"/>
  <c r="U15" i="27"/>
  <c r="S15" i="27"/>
  <c r="Z11" i="27"/>
  <c r="AD11" i="27"/>
  <c r="AA11" i="27"/>
  <c r="AE11" i="27"/>
  <c r="AB11" i="27"/>
  <c r="AF11" i="27"/>
  <c r="AC11" i="27"/>
  <c r="W15" i="27"/>
  <c r="S13" i="27"/>
  <c r="X15" i="27"/>
  <c r="V15" i="27"/>
  <c r="T15" i="27"/>
  <c r="R16" i="27"/>
  <c r="V16" i="27"/>
  <c r="X16" i="27"/>
  <c r="S16" i="27"/>
  <c r="W16" i="27"/>
  <c r="T16" i="27"/>
  <c r="U16" i="27"/>
  <c r="T13" i="27"/>
  <c r="W13" i="27"/>
  <c r="U13" i="27"/>
  <c r="V13" i="27"/>
  <c r="X13" i="27"/>
  <c r="R14" i="27"/>
  <c r="V14" i="27"/>
  <c r="S14" i="27"/>
  <c r="W14" i="27"/>
  <c r="T14" i="27"/>
  <c r="X14" i="27"/>
  <c r="U14" i="27"/>
  <c r="T11" i="27"/>
  <c r="S11" i="27"/>
  <c r="M15" i="27"/>
  <c r="U11" i="27"/>
  <c r="V11" i="27"/>
  <c r="X11" i="27"/>
  <c r="R11" i="27"/>
  <c r="R12" i="27"/>
  <c r="V12" i="27"/>
  <c r="S12" i="27"/>
  <c r="W12" i="27"/>
  <c r="T12" i="27"/>
  <c r="U12" i="27"/>
  <c r="X12" i="27"/>
  <c r="O15" i="27"/>
  <c r="K15" i="27"/>
  <c r="P15" i="27"/>
  <c r="N15" i="27"/>
  <c r="L15" i="27"/>
  <c r="K16" i="27"/>
  <c r="O16" i="27"/>
  <c r="M16" i="27"/>
  <c r="J16" i="27"/>
  <c r="N16" i="27"/>
  <c r="L16" i="27"/>
  <c r="P16" i="27"/>
  <c r="O13" i="27"/>
  <c r="L13" i="27"/>
  <c r="K13" i="27"/>
  <c r="P11" i="27"/>
  <c r="M13" i="27"/>
  <c r="N13" i="27"/>
  <c r="P13" i="27"/>
  <c r="J14" i="27"/>
  <c r="N14" i="27"/>
  <c r="O14" i="27"/>
  <c r="P14" i="27"/>
  <c r="M14" i="27"/>
  <c r="K14" i="27"/>
  <c r="L14" i="27"/>
  <c r="O11" i="27"/>
  <c r="K11" i="27"/>
  <c r="H16" i="27"/>
  <c r="L11" i="27"/>
  <c r="N11" i="27"/>
  <c r="M11" i="27"/>
  <c r="J12" i="27"/>
  <c r="N12" i="27"/>
  <c r="O12" i="27"/>
  <c r="K12" i="27"/>
  <c r="L12" i="27"/>
  <c r="P12" i="27"/>
  <c r="M12" i="27"/>
  <c r="G16" i="27"/>
  <c r="C16" i="27"/>
  <c r="H13" i="27"/>
  <c r="D16" i="27"/>
  <c r="F16" i="27"/>
  <c r="E16" i="27"/>
  <c r="B15" i="27"/>
  <c r="F15" i="27"/>
  <c r="C15" i="27"/>
  <c r="G15" i="27"/>
  <c r="D15" i="27"/>
  <c r="H15" i="27"/>
  <c r="E15" i="27"/>
  <c r="G13" i="27"/>
  <c r="C13" i="27"/>
  <c r="E11" i="27"/>
  <c r="D13" i="27"/>
  <c r="F13" i="27"/>
  <c r="E13" i="27"/>
  <c r="C14" i="27"/>
  <c r="G14" i="27"/>
  <c r="E14" i="27"/>
  <c r="B14" i="27"/>
  <c r="F14" i="27"/>
  <c r="D14" i="27"/>
  <c r="H14" i="27"/>
  <c r="G11" i="27"/>
  <c r="H11" i="27"/>
  <c r="C11" i="27"/>
  <c r="D11" i="27"/>
  <c r="B11" i="27"/>
  <c r="B12" i="27"/>
  <c r="F12" i="27"/>
  <c r="C12" i="27"/>
  <c r="G12" i="27"/>
  <c r="H12" i="27"/>
  <c r="E12" i="27"/>
  <c r="D12" i="27"/>
  <c r="E15" i="26"/>
  <c r="F15" i="26" s="1"/>
  <c r="E10" i="26"/>
  <c r="F10" i="26" s="1"/>
  <c r="E6" i="26"/>
  <c r="F6" i="26" s="1"/>
  <c r="E11" i="26"/>
  <c r="F11" i="26" s="1"/>
  <c r="E14" i="26"/>
  <c r="F14" i="26" s="1"/>
  <c r="E5" i="26"/>
  <c r="F5" i="26" s="1"/>
  <c r="E13" i="26"/>
  <c r="F13" i="26" s="1"/>
  <c r="E8" i="26"/>
  <c r="F8" i="26" s="1"/>
  <c r="E12" i="26"/>
  <c r="F12" i="26" s="1"/>
  <c r="E7" i="26"/>
  <c r="F7" i="26" s="1"/>
  <c r="E9" i="26"/>
  <c r="F9" i="26" s="1"/>
  <c r="C6" i="26"/>
  <c r="B15" i="25" a="1"/>
  <c r="C15" i="25" s="1"/>
  <c r="B13" i="25" a="1"/>
  <c r="H13" i="25" s="1"/>
  <c r="B11" i="25" a="1"/>
  <c r="G11" i="25" s="1"/>
  <c r="B9" i="25" a="1"/>
  <c r="G9" i="25" s="1"/>
  <c r="B7" i="25" a="1"/>
  <c r="H7" i="25" s="1"/>
  <c r="B5" i="25" a="1"/>
  <c r="G5" i="25" s="1"/>
  <c r="G4" i="25" s="1"/>
  <c r="B15" i="24" a="1"/>
  <c r="C15" i="24" s="1"/>
  <c r="B13" i="24" a="1"/>
  <c r="H13" i="24" s="1"/>
  <c r="B11" i="24" a="1"/>
  <c r="G11" i="24" s="1"/>
  <c r="B9" i="24" a="1"/>
  <c r="G9" i="24" s="1"/>
  <c r="B7" i="24" a="1"/>
  <c r="H7" i="24" s="1"/>
  <c r="B5" i="24" a="1"/>
  <c r="G5" i="24" s="1"/>
  <c r="G4" i="24" s="1"/>
  <c r="B15" i="23" a="1"/>
  <c r="C15" i="23" s="1"/>
  <c r="B13" i="23" a="1"/>
  <c r="H13" i="23" s="1"/>
  <c r="B11" i="23" a="1"/>
  <c r="G11" i="23" s="1"/>
  <c r="B9" i="23" a="1"/>
  <c r="G9" i="23" s="1"/>
  <c r="B7" i="23" a="1"/>
  <c r="H7" i="23" s="1"/>
  <c r="B5" i="23" a="1"/>
  <c r="G5" i="23" s="1"/>
  <c r="G4" i="23" s="1"/>
  <c r="B15" i="22" a="1"/>
  <c r="C15" i="22" s="1"/>
  <c r="B13" i="22" a="1"/>
  <c r="H13" i="22" s="1"/>
  <c r="B11" i="22" a="1"/>
  <c r="G11" i="22" s="1"/>
  <c r="B9" i="22" a="1"/>
  <c r="H9" i="22" s="1"/>
  <c r="B7" i="22" a="1"/>
  <c r="G7" i="22" s="1"/>
  <c r="B5" i="22" a="1"/>
  <c r="H5" i="22" s="1"/>
  <c r="H4" i="22" s="1"/>
  <c r="B15" i="21" a="1"/>
  <c r="C15" i="21" s="1"/>
  <c r="B13" i="21" a="1"/>
  <c r="H13" i="21" s="1"/>
  <c r="B11" i="21" a="1"/>
  <c r="G11" i="21" s="1"/>
  <c r="B9" i="21" a="1"/>
  <c r="G9" i="21" s="1"/>
  <c r="B7" i="21" a="1"/>
  <c r="H7" i="21" s="1"/>
  <c r="B5" i="21" a="1"/>
  <c r="G5" i="21" s="1"/>
  <c r="G4" i="21" s="1"/>
  <c r="B15" i="20" a="1"/>
  <c r="C15" i="20" s="1"/>
  <c r="B13" i="20" a="1"/>
  <c r="H13" i="20" s="1"/>
  <c r="B11" i="20" a="1"/>
  <c r="G11" i="20" s="1"/>
  <c r="B9" i="20" a="1"/>
  <c r="H9" i="20" s="1"/>
  <c r="B7" i="20" a="1"/>
  <c r="G7" i="20" s="1"/>
  <c r="B5" i="20" a="1"/>
  <c r="E5" i="20" s="1"/>
  <c r="E4" i="20" s="1"/>
  <c r="B15" i="19" a="1"/>
  <c r="C15" i="19" s="1"/>
  <c r="B13" i="19" a="1"/>
  <c r="H13" i="19" s="1"/>
  <c r="B11" i="19" a="1"/>
  <c r="G11" i="19" s="1"/>
  <c r="B9" i="19" a="1"/>
  <c r="H9" i="19" s="1"/>
  <c r="B7" i="19" a="1"/>
  <c r="G7" i="19" s="1"/>
  <c r="B5" i="19" a="1"/>
  <c r="H5" i="19" s="1"/>
  <c r="H4" i="19" s="1"/>
  <c r="B15" i="18" a="1"/>
  <c r="C15" i="18" s="1"/>
  <c r="B13" i="18" a="1"/>
  <c r="G13" i="18" s="1"/>
  <c r="B11" i="18" a="1"/>
  <c r="G11" i="18" s="1"/>
  <c r="B9" i="18" a="1"/>
  <c r="G9" i="18" s="1"/>
  <c r="B7" i="18" a="1"/>
  <c r="G7" i="18" s="1"/>
  <c r="B5" i="18" a="1"/>
  <c r="G5" i="18" s="1"/>
  <c r="G4" i="18" s="1"/>
  <c r="B15" i="17" a="1"/>
  <c r="B15" i="17" s="1"/>
  <c r="B13" i="17" a="1"/>
  <c r="G13" i="17" s="1"/>
  <c r="B11" i="17" a="1"/>
  <c r="H11" i="17" s="1"/>
  <c r="B9" i="17" a="1"/>
  <c r="H9" i="17" s="1"/>
  <c r="B7" i="17" a="1"/>
  <c r="G7" i="17" s="1"/>
  <c r="B5" i="17" a="1"/>
  <c r="H5" i="17" s="1"/>
  <c r="H4" i="17" s="1"/>
  <c r="B15" i="16" a="1"/>
  <c r="C15" i="16" s="1"/>
  <c r="B13" i="16" a="1"/>
  <c r="H13" i="16" s="1"/>
  <c r="B11" i="16" a="1"/>
  <c r="G11" i="16" s="1"/>
  <c r="B9" i="16" a="1"/>
  <c r="H9" i="16" s="1"/>
  <c r="B7" i="16" a="1"/>
  <c r="G7" i="16" s="1"/>
  <c r="B5" i="16" a="1"/>
  <c r="H5" i="16" s="1"/>
  <c r="H4" i="16" s="1"/>
  <c r="B15" i="15" a="1"/>
  <c r="C15" i="15" s="1"/>
  <c r="B13" i="15" a="1"/>
  <c r="H13" i="15" s="1"/>
  <c r="B11" i="15" a="1"/>
  <c r="G11" i="15" s="1"/>
  <c r="B9" i="15" a="1"/>
  <c r="H9" i="15" s="1"/>
  <c r="B7" i="15" a="1"/>
  <c r="G7" i="15" s="1"/>
  <c r="B5" i="15" a="1"/>
  <c r="H5" i="15" s="1"/>
  <c r="H4" i="15" s="1"/>
  <c r="B16" i="17" l="1"/>
  <c r="C16" i="18"/>
  <c r="C16" i="24"/>
  <c r="C16" i="19"/>
  <c r="C16" i="25"/>
  <c r="C16" i="20"/>
  <c r="C16" i="23"/>
  <c r="C16" i="16"/>
  <c r="C16" i="21"/>
  <c r="C16" i="22"/>
  <c r="G14" i="18"/>
  <c r="H14" i="23"/>
  <c r="H14" i="19"/>
  <c r="G14" i="17"/>
  <c r="H14" i="22"/>
  <c r="H14" i="24"/>
  <c r="H14" i="25"/>
  <c r="H14" i="20"/>
  <c r="H14" i="16"/>
  <c r="H14" i="21"/>
  <c r="H12" i="17"/>
  <c r="G12" i="18"/>
  <c r="G12" i="24"/>
  <c r="G12" i="19"/>
  <c r="G12" i="25"/>
  <c r="G12" i="20"/>
  <c r="G12" i="16"/>
  <c r="G12" i="21"/>
  <c r="G12" i="22"/>
  <c r="G12" i="23"/>
  <c r="H10" i="17"/>
  <c r="G10" i="18"/>
  <c r="G10" i="24"/>
  <c r="H10" i="20"/>
  <c r="G10" i="23"/>
  <c r="G10" i="25"/>
  <c r="H10" i="19"/>
  <c r="G10" i="21"/>
  <c r="H10" i="16"/>
  <c r="H10" i="22"/>
  <c r="G8" i="18"/>
  <c r="H8" i="23"/>
  <c r="G8" i="19"/>
  <c r="H8" i="24"/>
  <c r="G8" i="20"/>
  <c r="H8" i="25"/>
  <c r="G8" i="16"/>
  <c r="H8" i="21"/>
  <c r="G8" i="22"/>
  <c r="G8" i="17"/>
  <c r="G6" i="25"/>
  <c r="G6" i="24"/>
  <c r="G6" i="23"/>
  <c r="H6" i="22"/>
  <c r="G6" i="21"/>
  <c r="E6" i="20"/>
  <c r="C16" i="15"/>
  <c r="H14" i="15"/>
  <c r="G12" i="15"/>
  <c r="H10" i="15"/>
  <c r="G8" i="15"/>
  <c r="H6" i="19"/>
  <c r="G6" i="18"/>
  <c r="H6" i="17"/>
  <c r="H6" i="16"/>
  <c r="H6" i="15"/>
  <c r="B17" i="14"/>
  <c r="B9" i="18"/>
  <c r="B2" i="18" s="1"/>
  <c r="B5" i="18"/>
  <c r="B6" i="18" s="1"/>
  <c r="B13" i="18"/>
  <c r="B14" i="18" s="1"/>
  <c r="F5" i="18"/>
  <c r="F4" i="18" s="1"/>
  <c r="F9" i="18"/>
  <c r="F10" i="18" s="1"/>
  <c r="F13" i="18"/>
  <c r="F14" i="18" s="1"/>
  <c r="D7" i="18"/>
  <c r="D8" i="18" s="1"/>
  <c r="H7" i="18"/>
  <c r="H8" i="18" s="1"/>
  <c r="D11" i="18"/>
  <c r="D12" i="18" s="1"/>
  <c r="H11" i="18"/>
  <c r="H12" i="18" s="1"/>
  <c r="D5" i="18"/>
  <c r="D4" i="18" s="1"/>
  <c r="H5" i="18"/>
  <c r="H4" i="18" s="1"/>
  <c r="B7" i="18"/>
  <c r="B8" i="18" s="1"/>
  <c r="F7" i="18"/>
  <c r="F8" i="18" s="1"/>
  <c r="D9" i="18"/>
  <c r="D10" i="18" s="1"/>
  <c r="H9" i="18"/>
  <c r="H10" i="18" s="1"/>
  <c r="B11" i="18"/>
  <c r="B12" i="18" s="1"/>
  <c r="F11" i="18"/>
  <c r="F12" i="18" s="1"/>
  <c r="D13" i="18"/>
  <c r="D14" i="18" s="1"/>
  <c r="H13" i="18"/>
  <c r="H14" i="18" s="1"/>
  <c r="B15" i="18"/>
  <c r="B16" i="18" s="1"/>
  <c r="C7" i="25"/>
  <c r="C8" i="25" s="1"/>
  <c r="E7" i="25"/>
  <c r="E8" i="25" s="1"/>
  <c r="G7" i="25"/>
  <c r="G8" i="25" s="1"/>
  <c r="C13" i="25"/>
  <c r="C14" i="25" s="1"/>
  <c r="E13" i="25"/>
  <c r="E14" i="25" s="1"/>
  <c r="G13" i="25"/>
  <c r="G14" i="25" s="1"/>
  <c r="B5" i="25"/>
  <c r="B6" i="25" s="1"/>
  <c r="D5" i="25"/>
  <c r="F5" i="25"/>
  <c r="F4" i="25" s="1"/>
  <c r="H5" i="25"/>
  <c r="H4" i="25" s="1"/>
  <c r="B7" i="25"/>
  <c r="B8" i="25" s="1"/>
  <c r="D7" i="25"/>
  <c r="D8" i="25" s="1"/>
  <c r="F7" i="25"/>
  <c r="F8" i="25" s="1"/>
  <c r="B9" i="25"/>
  <c r="B2" i="25" s="1"/>
  <c r="D9" i="25"/>
  <c r="D10" i="25" s="1"/>
  <c r="F9" i="25"/>
  <c r="F10" i="25" s="1"/>
  <c r="H9" i="25"/>
  <c r="H10" i="25" s="1"/>
  <c r="B11" i="25"/>
  <c r="B12" i="25" s="1"/>
  <c r="D11" i="25"/>
  <c r="D12" i="25" s="1"/>
  <c r="F11" i="25"/>
  <c r="F12" i="25" s="1"/>
  <c r="H11" i="25"/>
  <c r="H12" i="25" s="1"/>
  <c r="B13" i="25"/>
  <c r="B14" i="25" s="1"/>
  <c r="D13" i="25"/>
  <c r="D14" i="25" s="1"/>
  <c r="F13" i="25"/>
  <c r="F14" i="25" s="1"/>
  <c r="B15" i="25"/>
  <c r="B16" i="25" s="1"/>
  <c r="C5" i="25"/>
  <c r="C4" i="25" s="1"/>
  <c r="E5" i="25"/>
  <c r="E4" i="25" s="1"/>
  <c r="C9" i="25"/>
  <c r="C10" i="25" s="1"/>
  <c r="E9" i="25"/>
  <c r="E10" i="25" s="1"/>
  <c r="C11" i="25"/>
  <c r="C12" i="25" s="1"/>
  <c r="E11" i="25"/>
  <c r="E12" i="25" s="1"/>
  <c r="C7" i="24"/>
  <c r="C8" i="24" s="1"/>
  <c r="E7" i="24"/>
  <c r="E8" i="24" s="1"/>
  <c r="G7" i="24"/>
  <c r="G8" i="24" s="1"/>
  <c r="C13" i="24"/>
  <c r="C14" i="24" s="1"/>
  <c r="E13" i="24"/>
  <c r="E14" i="24" s="1"/>
  <c r="G13" i="24"/>
  <c r="G14" i="24" s="1"/>
  <c r="B5" i="24"/>
  <c r="B6" i="24" s="1"/>
  <c r="D5" i="24"/>
  <c r="D4" i="24" s="1"/>
  <c r="F5" i="24"/>
  <c r="H5" i="24"/>
  <c r="H4" i="24" s="1"/>
  <c r="B7" i="24"/>
  <c r="B8" i="24" s="1"/>
  <c r="D7" i="24"/>
  <c r="D8" i="24" s="1"/>
  <c r="F7" i="24"/>
  <c r="F8" i="24" s="1"/>
  <c r="B9" i="24"/>
  <c r="B2" i="24" s="1"/>
  <c r="D9" i="24"/>
  <c r="D10" i="24" s="1"/>
  <c r="F9" i="24"/>
  <c r="F10" i="24" s="1"/>
  <c r="H9" i="24"/>
  <c r="H10" i="24" s="1"/>
  <c r="B11" i="24"/>
  <c r="B12" i="24" s="1"/>
  <c r="D11" i="24"/>
  <c r="D12" i="24" s="1"/>
  <c r="F11" i="24"/>
  <c r="F12" i="24" s="1"/>
  <c r="H11" i="24"/>
  <c r="H12" i="24" s="1"/>
  <c r="B13" i="24"/>
  <c r="B14" i="24" s="1"/>
  <c r="D13" i="24"/>
  <c r="D14" i="24" s="1"/>
  <c r="F13" i="24"/>
  <c r="F14" i="24" s="1"/>
  <c r="B15" i="24"/>
  <c r="B16" i="24" s="1"/>
  <c r="C5" i="24"/>
  <c r="C4" i="24" s="1"/>
  <c r="E5" i="24"/>
  <c r="E4" i="24" s="1"/>
  <c r="C9" i="24"/>
  <c r="C10" i="24" s="1"/>
  <c r="E9" i="24"/>
  <c r="E10" i="24" s="1"/>
  <c r="C11" i="24"/>
  <c r="C12" i="24" s="1"/>
  <c r="E11" i="24"/>
  <c r="E12" i="24" s="1"/>
  <c r="C7" i="23"/>
  <c r="C8" i="23" s="1"/>
  <c r="E7" i="23"/>
  <c r="E8" i="23" s="1"/>
  <c r="G7" i="23"/>
  <c r="G8" i="23" s="1"/>
  <c r="C13" i="23"/>
  <c r="C14" i="23" s="1"/>
  <c r="E13" i="23"/>
  <c r="E14" i="23" s="1"/>
  <c r="G13" i="23"/>
  <c r="G14" i="23" s="1"/>
  <c r="B5" i="23"/>
  <c r="B6" i="23" s="1"/>
  <c r="D5" i="23"/>
  <c r="F5" i="23"/>
  <c r="F4" i="23" s="1"/>
  <c r="H5" i="23"/>
  <c r="H4" i="23" s="1"/>
  <c r="B7" i="23"/>
  <c r="B8" i="23" s="1"/>
  <c r="D7" i="23"/>
  <c r="D8" i="23" s="1"/>
  <c r="F7" i="23"/>
  <c r="F8" i="23" s="1"/>
  <c r="B9" i="23"/>
  <c r="D9" i="23"/>
  <c r="D10" i="23" s="1"/>
  <c r="F9" i="23"/>
  <c r="F10" i="23" s="1"/>
  <c r="H9" i="23"/>
  <c r="H10" i="23" s="1"/>
  <c r="B11" i="23"/>
  <c r="B12" i="23" s="1"/>
  <c r="D11" i="23"/>
  <c r="D12" i="23" s="1"/>
  <c r="F11" i="23"/>
  <c r="F12" i="23" s="1"/>
  <c r="H11" i="23"/>
  <c r="H12" i="23" s="1"/>
  <c r="B13" i="23"/>
  <c r="B14" i="23" s="1"/>
  <c r="D13" i="23"/>
  <c r="D14" i="23" s="1"/>
  <c r="F13" i="23"/>
  <c r="F14" i="23" s="1"/>
  <c r="B15" i="23"/>
  <c r="B16" i="23" s="1"/>
  <c r="C5" i="23"/>
  <c r="C4" i="23" s="1"/>
  <c r="E5" i="23"/>
  <c r="E4" i="23" s="1"/>
  <c r="C9" i="23"/>
  <c r="C10" i="23" s="1"/>
  <c r="E9" i="23"/>
  <c r="E10" i="23" s="1"/>
  <c r="C11" i="23"/>
  <c r="C12" i="23" s="1"/>
  <c r="E11" i="23"/>
  <c r="E12" i="23" s="1"/>
  <c r="C5" i="22"/>
  <c r="E5" i="22"/>
  <c r="E4" i="22" s="1"/>
  <c r="G5" i="22"/>
  <c r="G4" i="22" s="1"/>
  <c r="C9" i="22"/>
  <c r="C10" i="22" s="1"/>
  <c r="E9" i="22"/>
  <c r="E10" i="22" s="1"/>
  <c r="G9" i="22"/>
  <c r="G10" i="22" s="1"/>
  <c r="C13" i="22"/>
  <c r="C14" i="22" s="1"/>
  <c r="E13" i="22"/>
  <c r="E14" i="22" s="1"/>
  <c r="G13" i="22"/>
  <c r="G14" i="22" s="1"/>
  <c r="B5" i="22"/>
  <c r="B6" i="22" s="1"/>
  <c r="D5" i="22"/>
  <c r="D4" i="22" s="1"/>
  <c r="F5" i="22"/>
  <c r="F4" i="22" s="1"/>
  <c r="B7" i="22"/>
  <c r="B8" i="22" s="1"/>
  <c r="D7" i="22"/>
  <c r="D8" i="22" s="1"/>
  <c r="F7" i="22"/>
  <c r="F8" i="22" s="1"/>
  <c r="H7" i="22"/>
  <c r="H8" i="22" s="1"/>
  <c r="B9" i="22"/>
  <c r="D9" i="22"/>
  <c r="D10" i="22" s="1"/>
  <c r="F9" i="22"/>
  <c r="F10" i="22" s="1"/>
  <c r="B11" i="22"/>
  <c r="B12" i="22" s="1"/>
  <c r="D11" i="22"/>
  <c r="D12" i="22" s="1"/>
  <c r="F11" i="22"/>
  <c r="F12" i="22" s="1"/>
  <c r="H11" i="22"/>
  <c r="H12" i="22" s="1"/>
  <c r="B13" i="22"/>
  <c r="B14" i="22" s="1"/>
  <c r="D13" i="22"/>
  <c r="D14" i="22" s="1"/>
  <c r="F13" i="22"/>
  <c r="F14" i="22" s="1"/>
  <c r="B15" i="22"/>
  <c r="B16" i="22" s="1"/>
  <c r="C7" i="22"/>
  <c r="C8" i="22" s="1"/>
  <c r="E7" i="22"/>
  <c r="E8" i="22" s="1"/>
  <c r="C11" i="22"/>
  <c r="C12" i="22" s="1"/>
  <c r="E11" i="22"/>
  <c r="E12" i="22" s="1"/>
  <c r="C7" i="21"/>
  <c r="C8" i="21" s="1"/>
  <c r="E7" i="21"/>
  <c r="E8" i="21" s="1"/>
  <c r="G7" i="21"/>
  <c r="G8" i="21" s="1"/>
  <c r="C13" i="21"/>
  <c r="C14" i="21" s="1"/>
  <c r="E13" i="21"/>
  <c r="E14" i="21" s="1"/>
  <c r="G13" i="21"/>
  <c r="G14" i="21" s="1"/>
  <c r="B5" i="21"/>
  <c r="B6" i="21" s="1"/>
  <c r="D5" i="21"/>
  <c r="D4" i="21" s="1"/>
  <c r="F5" i="21"/>
  <c r="F4" i="21" s="1"/>
  <c r="H5" i="21"/>
  <c r="H4" i="21" s="1"/>
  <c r="B7" i="21"/>
  <c r="B8" i="21" s="1"/>
  <c r="D7" i="21"/>
  <c r="D8" i="21" s="1"/>
  <c r="F7" i="21"/>
  <c r="F8" i="21" s="1"/>
  <c r="B9" i="21"/>
  <c r="D9" i="21"/>
  <c r="D10" i="21" s="1"/>
  <c r="F9" i="21"/>
  <c r="F10" i="21" s="1"/>
  <c r="H9" i="21"/>
  <c r="H10" i="21" s="1"/>
  <c r="B11" i="21"/>
  <c r="B12" i="21" s="1"/>
  <c r="D11" i="21"/>
  <c r="D12" i="21" s="1"/>
  <c r="F11" i="21"/>
  <c r="F12" i="21" s="1"/>
  <c r="H11" i="21"/>
  <c r="H12" i="21" s="1"/>
  <c r="B13" i="21"/>
  <c r="B14" i="21" s="1"/>
  <c r="D13" i="21"/>
  <c r="D14" i="21" s="1"/>
  <c r="F13" i="21"/>
  <c r="F14" i="21" s="1"/>
  <c r="B15" i="21"/>
  <c r="B16" i="21" s="1"/>
  <c r="C5" i="21"/>
  <c r="C4" i="21" s="1"/>
  <c r="E5" i="21"/>
  <c r="C9" i="21"/>
  <c r="C10" i="21" s="1"/>
  <c r="E9" i="21"/>
  <c r="E10" i="21" s="1"/>
  <c r="C11" i="21"/>
  <c r="C12" i="21" s="1"/>
  <c r="E11" i="21"/>
  <c r="E12" i="21" s="1"/>
  <c r="C5" i="20"/>
  <c r="G5" i="20"/>
  <c r="G4" i="20" s="1"/>
  <c r="C9" i="20"/>
  <c r="C10" i="20" s="1"/>
  <c r="E9" i="20"/>
  <c r="E10" i="20" s="1"/>
  <c r="G9" i="20"/>
  <c r="G10" i="20" s="1"/>
  <c r="C13" i="20"/>
  <c r="C14" i="20" s="1"/>
  <c r="E13" i="20"/>
  <c r="E14" i="20" s="1"/>
  <c r="G13" i="20"/>
  <c r="G14" i="20" s="1"/>
  <c r="B5" i="20"/>
  <c r="B6" i="20" s="1"/>
  <c r="D5" i="20"/>
  <c r="D4" i="20" s="1"/>
  <c r="F5" i="20"/>
  <c r="H5" i="20"/>
  <c r="H4" i="20" s="1"/>
  <c r="B7" i="20"/>
  <c r="B8" i="20" s="1"/>
  <c r="D7" i="20"/>
  <c r="D8" i="20" s="1"/>
  <c r="F7" i="20"/>
  <c r="F8" i="20" s="1"/>
  <c r="H7" i="20"/>
  <c r="H8" i="20" s="1"/>
  <c r="B9" i="20"/>
  <c r="B2" i="20" s="1"/>
  <c r="D9" i="20"/>
  <c r="D10" i="20" s="1"/>
  <c r="F9" i="20"/>
  <c r="F10" i="20" s="1"/>
  <c r="B11" i="20"/>
  <c r="B12" i="20" s="1"/>
  <c r="D11" i="20"/>
  <c r="D12" i="20" s="1"/>
  <c r="F11" i="20"/>
  <c r="F12" i="20" s="1"/>
  <c r="H11" i="20"/>
  <c r="H12" i="20" s="1"/>
  <c r="B13" i="20"/>
  <c r="B14" i="20" s="1"/>
  <c r="D13" i="20"/>
  <c r="D14" i="20" s="1"/>
  <c r="F13" i="20"/>
  <c r="F14" i="20" s="1"/>
  <c r="B15" i="20"/>
  <c r="B16" i="20" s="1"/>
  <c r="C7" i="20"/>
  <c r="C8" i="20" s="1"/>
  <c r="E7" i="20"/>
  <c r="E8" i="20" s="1"/>
  <c r="C11" i="20"/>
  <c r="C12" i="20" s="1"/>
  <c r="E11" i="20"/>
  <c r="E12" i="20" s="1"/>
  <c r="C5" i="19"/>
  <c r="C4" i="19" s="1"/>
  <c r="E5" i="19"/>
  <c r="E4" i="19" s="1"/>
  <c r="G5" i="19"/>
  <c r="G4" i="19" s="1"/>
  <c r="C9" i="19"/>
  <c r="C10" i="19" s="1"/>
  <c r="E9" i="19"/>
  <c r="E10" i="19" s="1"/>
  <c r="G9" i="19"/>
  <c r="G10" i="19" s="1"/>
  <c r="C13" i="19"/>
  <c r="C14" i="19" s="1"/>
  <c r="E13" i="19"/>
  <c r="E14" i="19" s="1"/>
  <c r="G13" i="19"/>
  <c r="G14" i="19" s="1"/>
  <c r="B5" i="19"/>
  <c r="B6" i="19" s="1"/>
  <c r="D5" i="19"/>
  <c r="D4" i="19" s="1"/>
  <c r="F5" i="19"/>
  <c r="B7" i="19"/>
  <c r="B8" i="19" s="1"/>
  <c r="D7" i="19"/>
  <c r="D8" i="19" s="1"/>
  <c r="F7" i="19"/>
  <c r="F8" i="19" s="1"/>
  <c r="H7" i="19"/>
  <c r="H8" i="19" s="1"/>
  <c r="B9" i="19"/>
  <c r="B2" i="19" s="1"/>
  <c r="D9" i="19"/>
  <c r="D10" i="19" s="1"/>
  <c r="F9" i="19"/>
  <c r="F10" i="19" s="1"/>
  <c r="B11" i="19"/>
  <c r="B12" i="19" s="1"/>
  <c r="D11" i="19"/>
  <c r="D12" i="19" s="1"/>
  <c r="F11" i="19"/>
  <c r="F12" i="19" s="1"/>
  <c r="H11" i="19"/>
  <c r="H12" i="19" s="1"/>
  <c r="B13" i="19"/>
  <c r="B14" i="19" s="1"/>
  <c r="D13" i="19"/>
  <c r="D14" i="19" s="1"/>
  <c r="F13" i="19"/>
  <c r="F14" i="19" s="1"/>
  <c r="B15" i="19"/>
  <c r="B16" i="19" s="1"/>
  <c r="C7" i="19"/>
  <c r="C8" i="19" s="1"/>
  <c r="E7" i="19"/>
  <c r="E8" i="19" s="1"/>
  <c r="C11" i="19"/>
  <c r="C12" i="19" s="1"/>
  <c r="E11" i="19"/>
  <c r="E12" i="19" s="1"/>
  <c r="C5" i="18"/>
  <c r="E5" i="18"/>
  <c r="E4" i="18" s="1"/>
  <c r="C7" i="18"/>
  <c r="C8" i="18" s="1"/>
  <c r="E7" i="18"/>
  <c r="E8" i="18" s="1"/>
  <c r="C9" i="18"/>
  <c r="C10" i="18" s="1"/>
  <c r="E9" i="18"/>
  <c r="E10" i="18" s="1"/>
  <c r="C11" i="18"/>
  <c r="C12" i="18" s="1"/>
  <c r="E11" i="18"/>
  <c r="E12" i="18" s="1"/>
  <c r="C13" i="18"/>
  <c r="C14" i="18" s="1"/>
  <c r="E13" i="18"/>
  <c r="E14" i="18" s="1"/>
  <c r="C5" i="17"/>
  <c r="C4" i="17" s="1"/>
  <c r="E5" i="17"/>
  <c r="G5" i="17"/>
  <c r="C9" i="17"/>
  <c r="C10" i="17" s="1"/>
  <c r="E9" i="17"/>
  <c r="E10" i="17" s="1"/>
  <c r="G9" i="17"/>
  <c r="G10" i="17" s="1"/>
  <c r="C11" i="17"/>
  <c r="C12" i="17" s="1"/>
  <c r="E11" i="17"/>
  <c r="E12" i="17" s="1"/>
  <c r="G11" i="17"/>
  <c r="G12" i="17" s="1"/>
  <c r="C15" i="17"/>
  <c r="C16" i="17" s="1"/>
  <c r="B5" i="17"/>
  <c r="B6" i="17" s="1"/>
  <c r="D5" i="17"/>
  <c r="D4" i="17" s="1"/>
  <c r="F5" i="17"/>
  <c r="F4" i="17" s="1"/>
  <c r="B7" i="17"/>
  <c r="B8" i="17" s="1"/>
  <c r="D7" i="17"/>
  <c r="D8" i="17" s="1"/>
  <c r="F7" i="17"/>
  <c r="F8" i="17" s="1"/>
  <c r="H7" i="17"/>
  <c r="H8" i="17" s="1"/>
  <c r="B9" i="17"/>
  <c r="B2" i="17" s="1"/>
  <c r="D9" i="17"/>
  <c r="D10" i="17" s="1"/>
  <c r="F9" i="17"/>
  <c r="F10" i="17" s="1"/>
  <c r="B11" i="17"/>
  <c r="B12" i="17" s="1"/>
  <c r="D11" i="17"/>
  <c r="D12" i="17" s="1"/>
  <c r="F11" i="17"/>
  <c r="F12" i="17" s="1"/>
  <c r="B13" i="17"/>
  <c r="B14" i="17" s="1"/>
  <c r="D13" i="17"/>
  <c r="D14" i="17" s="1"/>
  <c r="F13" i="17"/>
  <c r="F14" i="17" s="1"/>
  <c r="H13" i="17"/>
  <c r="H14" i="17" s="1"/>
  <c r="C7" i="17"/>
  <c r="C8" i="17" s="1"/>
  <c r="E7" i="17"/>
  <c r="E8" i="17" s="1"/>
  <c r="C13" i="17"/>
  <c r="C14" i="17" s="1"/>
  <c r="E13" i="17"/>
  <c r="E14" i="17" s="1"/>
  <c r="C5" i="16"/>
  <c r="C4" i="16" s="1"/>
  <c r="E5" i="16"/>
  <c r="E4" i="16" s="1"/>
  <c r="G5" i="16"/>
  <c r="G4" i="16" s="1"/>
  <c r="C9" i="16"/>
  <c r="C10" i="16" s="1"/>
  <c r="E9" i="16"/>
  <c r="E10" i="16" s="1"/>
  <c r="G9" i="16"/>
  <c r="G10" i="16" s="1"/>
  <c r="C13" i="16"/>
  <c r="C14" i="16" s="1"/>
  <c r="E13" i="16"/>
  <c r="E14" i="16" s="1"/>
  <c r="G13" i="16"/>
  <c r="G14" i="16" s="1"/>
  <c r="B5" i="16"/>
  <c r="B6" i="16" s="1"/>
  <c r="D5" i="16"/>
  <c r="D4" i="16" s="1"/>
  <c r="F5" i="16"/>
  <c r="B7" i="16"/>
  <c r="B8" i="16" s="1"/>
  <c r="D7" i="16"/>
  <c r="D8" i="16" s="1"/>
  <c r="F7" i="16"/>
  <c r="F8" i="16" s="1"/>
  <c r="H7" i="16"/>
  <c r="H8" i="16" s="1"/>
  <c r="B9" i="16"/>
  <c r="B2" i="16" s="1"/>
  <c r="D9" i="16"/>
  <c r="D10" i="16" s="1"/>
  <c r="F9" i="16"/>
  <c r="F10" i="16" s="1"/>
  <c r="B11" i="16"/>
  <c r="B12" i="16" s="1"/>
  <c r="D11" i="16"/>
  <c r="D12" i="16" s="1"/>
  <c r="F11" i="16"/>
  <c r="F12" i="16" s="1"/>
  <c r="H11" i="16"/>
  <c r="H12" i="16" s="1"/>
  <c r="B13" i="16"/>
  <c r="B14" i="16" s="1"/>
  <c r="D13" i="16"/>
  <c r="D14" i="16" s="1"/>
  <c r="F13" i="16"/>
  <c r="F14" i="16" s="1"/>
  <c r="B15" i="16"/>
  <c r="B16" i="16" s="1"/>
  <c r="C7" i="16"/>
  <c r="C8" i="16" s="1"/>
  <c r="E7" i="16"/>
  <c r="E8" i="16" s="1"/>
  <c r="C11" i="16"/>
  <c r="C12" i="16" s="1"/>
  <c r="E11" i="16"/>
  <c r="E12" i="16" s="1"/>
  <c r="C5" i="15"/>
  <c r="C4" i="15" s="1"/>
  <c r="E5" i="15"/>
  <c r="E4" i="15" s="1"/>
  <c r="G5" i="15"/>
  <c r="G4" i="15" s="1"/>
  <c r="C9" i="15"/>
  <c r="C10" i="15" s="1"/>
  <c r="E9" i="15"/>
  <c r="E10" i="15" s="1"/>
  <c r="G9" i="15"/>
  <c r="G10" i="15" s="1"/>
  <c r="C13" i="15"/>
  <c r="C14" i="15" s="1"/>
  <c r="E13" i="15"/>
  <c r="E14" i="15" s="1"/>
  <c r="G13" i="15"/>
  <c r="G14" i="15" s="1"/>
  <c r="B5" i="15"/>
  <c r="B6" i="15" s="1"/>
  <c r="D5" i="15"/>
  <c r="F5" i="15"/>
  <c r="B7" i="15"/>
  <c r="B8" i="15" s="1"/>
  <c r="D7" i="15"/>
  <c r="D8" i="15" s="1"/>
  <c r="F7" i="15"/>
  <c r="F8" i="15" s="1"/>
  <c r="H7" i="15"/>
  <c r="H8" i="15" s="1"/>
  <c r="B9" i="15"/>
  <c r="D9" i="15"/>
  <c r="D10" i="15" s="1"/>
  <c r="F9" i="15"/>
  <c r="F10" i="15" s="1"/>
  <c r="B11" i="15"/>
  <c r="B12" i="15" s="1"/>
  <c r="D11" i="15"/>
  <c r="D12" i="15" s="1"/>
  <c r="F11" i="15"/>
  <c r="F12" i="15" s="1"/>
  <c r="H11" i="15"/>
  <c r="H12" i="15" s="1"/>
  <c r="B13" i="15"/>
  <c r="B14" i="15" s="1"/>
  <c r="D13" i="15"/>
  <c r="D14" i="15" s="1"/>
  <c r="F13" i="15"/>
  <c r="F14" i="15" s="1"/>
  <c r="B15" i="15"/>
  <c r="B16" i="15" s="1"/>
  <c r="C7" i="15"/>
  <c r="C8" i="15" s="1"/>
  <c r="E7" i="15"/>
  <c r="E8" i="15" s="1"/>
  <c r="C11" i="15"/>
  <c r="C12" i="15" s="1"/>
  <c r="E11" i="15"/>
  <c r="E12" i="15" s="1"/>
  <c r="B4" i="14"/>
  <c r="D6" i="20" l="1"/>
  <c r="H6" i="25"/>
  <c r="G6" i="19"/>
  <c r="E6" i="19"/>
  <c r="D6" i="24"/>
  <c r="H6" i="18"/>
  <c r="E6" i="15"/>
  <c r="D6" i="22"/>
  <c r="G6" i="15"/>
  <c r="D6" i="19"/>
  <c r="F6" i="25"/>
  <c r="D6" i="16"/>
  <c r="D6" i="18"/>
  <c r="E6" i="23"/>
  <c r="H6" i="24"/>
  <c r="E6" i="18"/>
  <c r="C6" i="25"/>
  <c r="B10" i="20"/>
  <c r="D6" i="17"/>
  <c r="E6" i="22"/>
  <c r="C6" i="24"/>
  <c r="B10" i="17"/>
  <c r="E4" i="17"/>
  <c r="E6" i="17"/>
  <c r="F6" i="21"/>
  <c r="F4" i="19"/>
  <c r="F6" i="19"/>
  <c r="C4" i="20"/>
  <c r="C6" i="20"/>
  <c r="B2" i="21"/>
  <c r="B10" i="21"/>
  <c r="H6" i="23"/>
  <c r="G4" i="17"/>
  <c r="G6" i="17"/>
  <c r="C4" i="18"/>
  <c r="C6" i="18"/>
  <c r="B2" i="22"/>
  <c r="B10" i="22"/>
  <c r="D4" i="25"/>
  <c r="D6" i="25"/>
  <c r="C6" i="15"/>
  <c r="C6" i="21"/>
  <c r="G6" i="22"/>
  <c r="C6" i="23"/>
  <c r="B10" i="18"/>
  <c r="F4" i="15"/>
  <c r="F6" i="15"/>
  <c r="E4" i="21"/>
  <c r="E6" i="21"/>
  <c r="B2" i="15"/>
  <c r="B10" i="15"/>
  <c r="D4" i="15"/>
  <c r="D6" i="15"/>
  <c r="F4" i="16"/>
  <c r="F6" i="16"/>
  <c r="C6" i="17"/>
  <c r="C6" i="19"/>
  <c r="C6" i="16"/>
  <c r="F6" i="17"/>
  <c r="G6" i="20"/>
  <c r="D6" i="21"/>
  <c r="F4" i="20"/>
  <c r="F6" i="20"/>
  <c r="C4" i="22"/>
  <c r="C6" i="22"/>
  <c r="B2" i="23"/>
  <c r="B10" i="23"/>
  <c r="D4" i="23"/>
  <c r="D6" i="23"/>
  <c r="F4" i="24"/>
  <c r="F6" i="24"/>
  <c r="E6" i="16"/>
  <c r="F6" i="18"/>
  <c r="H6" i="21"/>
  <c r="E6" i="24"/>
  <c r="B10" i="25"/>
  <c r="F6" i="23"/>
  <c r="B10" i="16"/>
  <c r="G6" i="16"/>
  <c r="H6" i="20"/>
  <c r="F6" i="22"/>
  <c r="E6" i="25"/>
  <c r="B10" i="24"/>
  <c r="B10" i="19"/>
  <c r="B15" i="14" a="1"/>
  <c r="C15" i="14" s="1"/>
  <c r="C16" i="14" s="1"/>
  <c r="B13" i="14" a="1"/>
  <c r="C13" i="14" s="1"/>
  <c r="C14" i="14" s="1"/>
  <c r="B11" i="14" a="1"/>
  <c r="B11" i="14" s="1"/>
  <c r="B12" i="14" s="1"/>
  <c r="B9" i="14" a="1"/>
  <c r="B9" i="14" s="1"/>
  <c r="B7" i="14" a="1"/>
  <c r="B7" i="14" s="1"/>
  <c r="B8" i="14" s="1"/>
  <c r="B5" i="14" a="1"/>
  <c r="B5" i="14" s="1"/>
  <c r="B6" i="14" s="1"/>
  <c r="B10" i="14" l="1"/>
  <c r="B2" i="14"/>
  <c r="E7" i="14"/>
  <c r="E8" i="14" s="1"/>
  <c r="G7" i="14"/>
  <c r="G8" i="14" s="1"/>
  <c r="C7" i="14"/>
  <c r="C8" i="14" s="1"/>
  <c r="G11" i="14"/>
  <c r="G12" i="14" s="1"/>
  <c r="E11" i="14"/>
  <c r="E12" i="14" s="1"/>
  <c r="C11" i="14"/>
  <c r="C12" i="14" s="1"/>
  <c r="H7" i="14"/>
  <c r="H8" i="14" s="1"/>
  <c r="F7" i="14"/>
  <c r="F8" i="14" s="1"/>
  <c r="D7" i="14"/>
  <c r="D8" i="14" s="1"/>
  <c r="G9" i="14"/>
  <c r="G10" i="14" s="1"/>
  <c r="C9" i="14"/>
  <c r="C10" i="14" s="1"/>
  <c r="H11" i="14"/>
  <c r="H12" i="14" s="1"/>
  <c r="F11" i="14"/>
  <c r="F12" i="14" s="1"/>
  <c r="D11" i="14"/>
  <c r="D12" i="14" s="1"/>
  <c r="E9" i="14"/>
  <c r="E10" i="14" s="1"/>
  <c r="B15" i="14"/>
  <c r="B16" i="14" s="1"/>
  <c r="H13" i="14"/>
  <c r="H14" i="14" s="1"/>
  <c r="F13" i="14"/>
  <c r="F14" i="14" s="1"/>
  <c r="D13" i="14"/>
  <c r="D14" i="14" s="1"/>
  <c r="B13" i="14"/>
  <c r="B14" i="14" s="1"/>
  <c r="G13" i="14"/>
  <c r="G14" i="14" s="1"/>
  <c r="E13" i="14"/>
  <c r="E14" i="14" s="1"/>
  <c r="H9" i="14"/>
  <c r="H10" i="14" s="1"/>
  <c r="F9" i="14"/>
  <c r="F10" i="14" s="1"/>
  <c r="D9" i="14"/>
  <c r="D10" i="14" s="1"/>
  <c r="G5" i="14"/>
  <c r="G6" i="14" s="1"/>
  <c r="E5" i="14"/>
  <c r="E6" i="14" s="1"/>
  <c r="C5" i="14"/>
  <c r="C6" i="14" s="1"/>
  <c r="H5" i="14"/>
  <c r="H6" i="14" s="1"/>
  <c r="F5" i="14"/>
  <c r="F6" i="14" s="1"/>
  <c r="D5" i="14"/>
  <c r="D6" i="14" s="1"/>
  <c r="G4" i="14" l="1"/>
  <c r="H4" i="14"/>
  <c r="C4" i="14"/>
  <c r="E4" i="14"/>
  <c r="D4" i="14"/>
  <c r="F4" i="14"/>
</calcChain>
</file>

<file path=xl/sharedStrings.xml><?xml version="1.0" encoding="utf-8"?>
<sst xmlns="http://schemas.openxmlformats.org/spreadsheetml/2006/main" count="293" uniqueCount="113">
  <si>
    <t>NOTES</t>
  </si>
  <si>
    <t>SUNDAY</t>
  </si>
  <si>
    <t>CALENDAR SETTINGS</t>
  </si>
  <si>
    <t>YEAR</t>
  </si>
  <si>
    <t>WEEK START</t>
  </si>
  <si>
    <t>US Holidays</t>
  </si>
  <si>
    <t>New Years Day</t>
  </si>
  <si>
    <t>Inaguration Day</t>
  </si>
  <si>
    <t>Presidents Day</t>
  </si>
  <si>
    <t>Memorial Day</t>
  </si>
  <si>
    <t>Independence Day</t>
  </si>
  <si>
    <t>Labor Day</t>
  </si>
  <si>
    <t>Columbus Day</t>
  </si>
  <si>
    <t>Veterans Day</t>
  </si>
  <si>
    <t>Thanksgiving Day</t>
  </si>
  <si>
    <t>Christmas Day</t>
  </si>
  <si>
    <t>Third Monday of January</t>
  </si>
  <si>
    <t>January 20, every fourth year, following Presidential election</t>
  </si>
  <si>
    <t>Third Monday in February</t>
  </si>
  <si>
    <t>Last Monday in May</t>
  </si>
  <si>
    <t>December 25</t>
  </si>
  <si>
    <t>November 11</t>
  </si>
  <si>
    <t>July 4</t>
  </si>
  <si>
    <t>January 1</t>
  </si>
  <si>
    <t>First Monday in September</t>
  </si>
  <si>
    <t>Second Monday in October</t>
  </si>
  <si>
    <t>Fourth Thursday in November</t>
  </si>
  <si>
    <t>SHOW HOLIDAYS</t>
  </si>
  <si>
    <t>SHOW OBSERVED</t>
  </si>
  <si>
    <t>ANNUAL VIEW</t>
  </si>
  <si>
    <t>DAY</t>
  </si>
  <si>
    <t>HOLIDAY</t>
  </si>
  <si>
    <t>FALLS ON</t>
  </si>
  <si>
    <t>WEEKDAY</t>
  </si>
  <si>
    <t>CORRECTED</t>
  </si>
  <si>
    <t>SHOW</t>
  </si>
  <si>
    <t xml:space="preserve"> </t>
  </si>
  <si>
    <t>About The Template</t>
  </si>
  <si>
    <t>Use this template to create a calendar of any year with holidays.</t>
  </si>
  <si>
    <t>Select Week Start day and Year in Settings worksheet and the annual calendar will be auto updated.</t>
  </si>
  <si>
    <t>Each monthly calendar will be auto updated in separate worksheet.</t>
  </si>
  <si>
    <t>Enter holidays in the last worksheet and these will automatically appear on each monthly calendar.</t>
  </si>
  <si>
    <t>Note: </t>
  </si>
  <si>
    <t>To learn more about tables, press SHIFT and then F10 within a table, select the TABLE option, and then select ALTERNATIVE TEXT.</t>
  </si>
  <si>
    <t>Create Annual Calendar by selecting year in this worksheet. Helpful instructions on how to use this worksheet are in cells in this column. Arrow down to get started.</t>
  </si>
  <si>
    <t>Title of this worksheet is in cell at right and Year label in cell R2. Select cell AB2 to navigate to Holidays worksheet and cell AD2 to navigate to January worksheet. Next instruction is in cell A4.</t>
  </si>
  <si>
    <t>Week Start label is in cell at right. Select Week Start day in cell I4. Press ALT+DOWN ARROW for options, then DOWN ARROW and ENTER to make selection. Use slider in cell R4 to change year.</t>
  </si>
  <si>
    <t>Show Holiday label is in cell at right. Type “true” or “false” in cell I5 to check or uncheck the box to show or not show holidays in calendars.</t>
  </si>
  <si>
    <t>Show Observed label is in cell at right. Type “true” or “false” in cell I6 to check or uncheck the box. Checked box will show the observed holidays in the calendar while unchecked will show the holidays that are not observed or fall on weekend. Next instruction is in cell A8.</t>
  </si>
  <si>
    <t>Annual View label is in cell at right and annual calendar is in cells B10 through AF32. Next instruction is in cell A10.</t>
  </si>
  <si>
    <t>January label is in cell B10, February label in cell J10, March in cell R10, and April in Z10.</t>
  </si>
  <si>
    <t>January calendar starts in cells at right, cells B11 to H16, February calendar in cells J11 to P16, March calendar in cells R11 to X16, and April calendar in cells Z11 to AF16. Next instruction is in cell A18.</t>
  </si>
  <si>
    <t>May label is in cell B18, June label in cell J18, July in cell R18, and August in Z18.</t>
  </si>
  <si>
    <t>May calendar starts in cells at right, cells B19 to H24, June calendar in cells J19 to P24, July calendar in cells R19 to X24, and August calendar in cells Z19 to AF24. Next instruction is in cell A26.</t>
  </si>
  <si>
    <t>September label is in cell B26, October label in cell J26, November in cell R26, and December in Z26.</t>
  </si>
  <si>
    <t>September calendar starts in cells at right, cells B27 to H32, October calendar in cells J27 to P32, November calendar in cells R27 to X32, and December calendar in cells Z27 to AF32.</t>
  </si>
  <si>
    <t>January month calendar for the year selected in Settings worksheet is auto updated in this worksheet. Helpful instructions on how to use this worksheet are in cells in this column. Arrow down to get started.</t>
  </si>
  <si>
    <t>Title of this worksheet is in cell at right. Select cell G2 to navigate to Settings worksheet and cell H2 to navigate to February worksheet. Next instruction is in cell A4.</t>
  </si>
  <si>
    <t>Weekdays are in cells at right, cells B4 through H4.</t>
  </si>
  <si>
    <t>Calendar dates are in cells at right, cells B5 through H5. If the first cell does not contain number 1, then it’d be a previous month date.</t>
  </si>
  <si>
    <t>Calendar dates are in cells at right, cells B7 through H7.</t>
  </si>
  <si>
    <t>Calendar dates are in cells at right, cells B9 through H9.</t>
  </si>
  <si>
    <t>Calendar dates are in cells at right, cells B11 through H11.</t>
  </si>
  <si>
    <t>Calendar dates are in cells at right, cells B13 through H13.</t>
  </si>
  <si>
    <t>Calendar date is in cell at right and cell C15, and Notes label in cell D15.</t>
  </si>
  <si>
    <t>February month calendar for the year selected in Settings worksheet is auto updated in this worksheet. Helpful instructions on how to use this worksheet are in cells in this column. Arrow down to get started.</t>
  </si>
  <si>
    <t>Title of this worksheet is in cell at right. Select cell G2 to navigate to January worksheet and cell H2 to navigate to March worksheet. Next instruction is in cell A4.</t>
  </si>
  <si>
    <t>March month calendar for the year selected in Settings worksheet is auto updated in this worksheet. Helpful instructions on how to use this worksheet are in cells in this column. Arrow down to get started.</t>
  </si>
  <si>
    <t>Title of this worksheet is in cell at right. Select cell G2 to navigate to February worksheet and cell H2 to navigate to April worksheet. Next instruction is in cell A4.</t>
  </si>
  <si>
    <t>April month calendar for the year selected in Settings worksheet is auto updated in this worksheet. Helpful instructions on how to use this worksheet are in cells in this column. Arrow down to get started.</t>
  </si>
  <si>
    <t>Title of this worksheet is in cell at right. Select cell G2 to navigate to March worksheet and cell H2 to navigate to May worksheet. Next instruction is in cell A4.</t>
  </si>
  <si>
    <t>May month calendar for the year selected in Settings worksheet is auto updated in this worksheet. Helpful instructions on how to use this worksheet are in cells in this column. Arrow down to get started.</t>
  </si>
  <si>
    <t>Title of this worksheet is in cell at right. Select cell G2 to navigate to April worksheet and cell H2 to navigate to June worksheet. Next instruction is in cell A4.</t>
  </si>
  <si>
    <t>Title of this worksheet is in cell at right. Select cell G2 to navigate to May worksheet and cell H2 to navigate to July worksheet. Next instruction is in cell A4.</t>
  </si>
  <si>
    <t>Title of this worksheet is in cell at right. Select cell G2 to navigate to June worksheet and cell H2 to navigate to August worksheet. Next instruction is in cell A4.</t>
  </si>
  <si>
    <t>Title of this worksheet is in cell at right. Select cell G2 to navigate to July worksheet and cell H2 to navigate to September worksheet. Next instruction is in cell A4.</t>
  </si>
  <si>
    <t>Title of this worksheet is in cell at right. Select cell G2 to navigate to August worksheet and cell H2 to navigate to October worksheet. Next instruction is in cell A4.</t>
  </si>
  <si>
    <t>Title of this worksheet is in cell at right. Select cell G2 to navigate to September worksheet and cell H2 to navigate to November worksheet. Next instruction is in cell A4.</t>
  </si>
  <si>
    <t>June month calendar for the year selected in Settings worksheet is auto updated in this worksheet. Helpful instructions on how to use this worksheet are in cells in this column. Arrow down to get started.</t>
  </si>
  <si>
    <t>July month calendar for the year selected in Settings worksheet is auto updated in this worksheet. Helpful instructions on how to use this worksheet are in cells in this column. Arrow down to get started.</t>
  </si>
  <si>
    <t>August month calendar for the year selected in Settings worksheet is auto updated in this worksheet. Helpful instructions on how to use this worksheet are in cells in this column. Arrow down to get started.</t>
  </si>
  <si>
    <t>September month calendar for the year selected in Settings worksheet is auto updated in this worksheet. Helpful instructions on how to use this worksheet are in cells in this column. Arrow down to get started.</t>
  </si>
  <si>
    <t>October month calendar for the year selected in Settings worksheet is auto updated in this worksheet. Helpful instructions on how to use this worksheet are in cells in this column. Arrow down to get started.</t>
  </si>
  <si>
    <t>November month calendar for the year selected in Settings worksheet is auto updated in this worksheet. Helpful instructions on how to use this worksheet are in cells in this column. Arrow down to get started.</t>
  </si>
  <si>
    <t>Title of this worksheet is in cell at right. Select cell G2 to navigate to October worksheet and cell H2 to navigate to December worksheet. Next instruction is in cell A4.</t>
  </si>
  <si>
    <t>December month calendar for the year selected in Settings worksheet is auto updated in this worksheet. Helpful instructions on how to use this worksheet are in cells in this column. Arrow down to get started.</t>
  </si>
  <si>
    <t>Title of this worksheet is in cell at right. Select cell G2 to navigate to November worksheet and cell H2 to navigate to Holidays worksheet. Next instruction is in cell A4.</t>
  </si>
  <si>
    <t>Use the US Holidays list as provided in this worksheet, or customize it per requirements. Helpful instructions on how to use this worksheet are in cells in this column. Arrow down to get started.</t>
  </si>
  <si>
    <t>Title of this worksheet is in cell at right. Select cell E2 to navigate to December worksheet and cell F2 to navigate to Settings worksheet. Next instruction is in cell A4.</t>
  </si>
  <si>
    <t>Enter or modify holidays and other details in Holidays table starting in cell at right.</t>
  </si>
  <si>
    <r>
      <rPr>
        <b/>
        <sz val="10"/>
        <color theme="1" tint="0.34998626667073579"/>
        <rFont val="Trebuchet MS"/>
        <family val="2"/>
        <scheme val="minor"/>
      </rPr>
      <t xml:space="preserve">Tip:
</t>
    </r>
    <r>
      <rPr>
        <sz val="10"/>
        <color theme="1" tint="0.34998626667073579"/>
        <rFont val="Trebuchet MS"/>
        <family val="2"/>
        <scheme val="minor"/>
      </rPr>
      <t>These dates will automatically adjust for you. You can show or not show holidays as you want by changing the SHOW column.
The CORRECTED column will change if the observed holiday needs to fall on a weekday.  Sunday will be observed on the following Monday, and Saturday will be observed on the previous Friday.
You can add other holidays as well.</t>
    </r>
  </si>
  <si>
    <t xml:space="preserve">Holidays or special occasions are auto highlighted in cells at right, cells B6 through H6. </t>
  </si>
  <si>
    <t>Holidays or special occasions are auto highlighted in cells at right, cells B8 through H8.</t>
  </si>
  <si>
    <t>Holidays or special occasions are auto highlighted in cells at right, cells B10 through H10.</t>
  </si>
  <si>
    <t>Holidays or special occasions are auto highlighted in cells at right, cells B12 through H12.</t>
  </si>
  <si>
    <t>Holidays or special occasions are auto highlighted in cells at right, cells B14 through H14.</t>
  </si>
  <si>
    <t xml:space="preserve">Holidays or special occasions are auto highlighted in cells at right, cells B8 through H8. </t>
  </si>
  <si>
    <t>Holidays</t>
  </si>
  <si>
    <t>Settings</t>
  </si>
  <si>
    <t>December</t>
  </si>
  <si>
    <t>November</t>
  </si>
  <si>
    <t>October</t>
  </si>
  <si>
    <t>September</t>
  </si>
  <si>
    <t>August</t>
  </si>
  <si>
    <t>July</t>
  </si>
  <si>
    <t>June</t>
  </si>
  <si>
    <t>May</t>
  </si>
  <si>
    <t>April</t>
  </si>
  <si>
    <t>March</t>
  </si>
  <si>
    <t>February</t>
  </si>
  <si>
    <t>January</t>
  </si>
  <si>
    <t>Holidays or special occasions are auto highlighted in cells at right, cells B16 and C16. Enter notes in cell D16 for the entire month.</t>
  </si>
  <si>
    <t xml:space="preserve">Additional instructions have been provided in column A in all worksheets. This text has been intentionally hidden. To remove text, select column A, then select DELETE.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</si>
</sst>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d"/>
    <numFmt numFmtId="166" formatCode="mmmm"/>
    <numFmt numFmtId="167" formatCode=";;;"/>
  </numFmts>
  <fonts count="28" x14ac:knownFonts="1">
    <font>
      <sz val="10"/>
      <color theme="1" tint="0.34998626667073579"/>
      <name val="Trebuchet MS"/>
      <family val="2"/>
      <scheme val="minor"/>
    </font>
    <font>
      <sz val="8"/>
      <name val="Arial"/>
      <family val="2"/>
    </font>
    <font>
      <b/>
      <sz val="11"/>
      <color theme="0"/>
      <name val="Trebuchet MS"/>
      <family val="2"/>
      <scheme val="minor"/>
    </font>
    <font>
      <b/>
      <sz val="14"/>
      <color theme="0"/>
      <name val="Trebuchet MS"/>
      <family val="2"/>
      <scheme val="minor"/>
    </font>
    <font>
      <sz val="10"/>
      <color indexed="63"/>
      <name val="Trebuchet MS"/>
      <family val="2"/>
      <scheme val="minor"/>
    </font>
    <font>
      <b/>
      <sz val="10"/>
      <color theme="3"/>
      <name val="Trebuchet MS"/>
      <family val="2"/>
      <scheme val="major"/>
    </font>
    <font>
      <b/>
      <sz val="20"/>
      <color theme="4"/>
      <name val="Trebuchet MS"/>
      <family val="2"/>
      <scheme val="major"/>
    </font>
    <font>
      <sz val="12"/>
      <color theme="3"/>
      <name val="Trebuchet MS"/>
      <family val="2"/>
      <scheme val="major"/>
    </font>
    <font>
      <b/>
      <sz val="100"/>
      <color theme="3"/>
      <name val="Trebuchet MS"/>
      <family val="2"/>
      <scheme val="major"/>
    </font>
    <font>
      <sz val="10"/>
      <color theme="2"/>
      <name val="Trebuchet MS"/>
      <family val="2"/>
      <scheme val="minor"/>
    </font>
    <font>
      <b/>
      <sz val="24"/>
      <color theme="4"/>
      <name val="Trebuchet MS"/>
      <family val="2"/>
      <scheme val="minor"/>
    </font>
    <font>
      <b/>
      <sz val="11"/>
      <color theme="3"/>
      <name val="Trebuchet MS"/>
      <family val="2"/>
      <scheme val="major"/>
    </font>
    <font>
      <sz val="10"/>
      <color theme="3"/>
      <name val="Trebuchet MS"/>
      <family val="2"/>
      <scheme val="minor"/>
    </font>
    <font>
      <sz val="9"/>
      <color theme="3"/>
      <name val="Trebuchet MS"/>
      <family val="2"/>
      <scheme val="minor"/>
    </font>
    <font>
      <sz val="12"/>
      <color theme="3"/>
      <name val="Trebuchet MS"/>
      <family val="2"/>
      <scheme val="minor"/>
    </font>
    <font>
      <sz val="11"/>
      <color theme="3"/>
      <name val="Trebuchet MS"/>
      <family val="2"/>
      <scheme val="minor"/>
    </font>
    <font>
      <sz val="16"/>
      <color theme="0"/>
      <name val="Arial"/>
      <family val="2"/>
    </font>
    <font>
      <sz val="11"/>
      <color theme="1" tint="0.34998626667073579"/>
      <name val="Calibri"/>
      <family val="2"/>
    </font>
    <font>
      <b/>
      <sz val="11"/>
      <color theme="1" tint="0.34998626667073579"/>
      <name val="Calibri"/>
      <family val="2"/>
    </font>
    <font>
      <b/>
      <sz val="10"/>
      <color theme="1" tint="0.34998626667073579"/>
      <name val="Trebuchet MS"/>
      <family val="2"/>
      <scheme val="minor"/>
    </font>
    <font>
      <u/>
      <sz val="10"/>
      <color theme="10"/>
      <name val="Trebuchet MS"/>
      <family val="2"/>
      <scheme val="minor"/>
    </font>
    <font>
      <u/>
      <sz val="10"/>
      <color theme="2"/>
      <name val="Trebuchet MS"/>
      <family val="2"/>
      <scheme val="minor"/>
    </font>
    <font>
      <sz val="11"/>
      <color theme="4" tint="-0.249977111117893"/>
      <name val="Trebuchet MS"/>
      <family val="2"/>
      <scheme val="minor"/>
    </font>
    <font>
      <b/>
      <sz val="12"/>
      <color theme="4" tint="-0.249977111117893"/>
      <name val="Trebuchet MS"/>
      <family val="2"/>
      <scheme val="minor"/>
    </font>
    <font>
      <sz val="9"/>
      <color theme="4" tint="-0.249977111117893"/>
      <name val="Trebuchet MS"/>
      <family val="2"/>
      <scheme val="minor"/>
    </font>
    <font>
      <sz val="10"/>
      <color theme="1"/>
      <name val="Trebuchet MS"/>
      <family val="2"/>
      <scheme val="minor"/>
    </font>
    <font>
      <sz val="11"/>
      <color theme="1"/>
      <name val="Calibri"/>
      <family val="2"/>
    </font>
    <font>
      <u/>
      <sz val="10"/>
      <color theme="1"/>
      <name val="Trebuchet MS"/>
      <family val="2"/>
      <scheme val="minor"/>
    </font>
  </fonts>
  <fills count="8">
    <fill>
      <patternFill patternType="none"/>
    </fill>
    <fill>
      <patternFill patternType="gray125"/>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2"/>
        <bgColor indexed="64"/>
      </patternFill>
    </fill>
    <fill>
      <patternFill patternType="solid">
        <fgColor theme="0"/>
        <bgColor indexed="64"/>
      </patternFill>
    </fill>
    <fill>
      <patternFill patternType="solid">
        <fgColor theme="4" tint="-0.249977111117893"/>
        <bgColor indexed="64"/>
      </patternFill>
    </fill>
  </fills>
  <borders count="19">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top/>
      <bottom style="thick">
        <color theme="3"/>
      </bottom>
      <diagonal/>
    </border>
    <border>
      <left/>
      <right/>
      <top/>
      <bottom style="dotted">
        <color theme="4"/>
      </bottom>
      <diagonal/>
    </border>
    <border>
      <left/>
      <right/>
      <top style="dotted">
        <color theme="4"/>
      </top>
      <bottom style="thick">
        <color theme="3"/>
      </bottom>
      <diagonal/>
    </border>
    <border>
      <left style="thin">
        <color theme="0"/>
      </left>
      <right style="thin">
        <color theme="0"/>
      </right>
      <top style="dotted">
        <color theme="4"/>
      </top>
      <bottom style="thick">
        <color theme="3"/>
      </bottom>
      <diagonal/>
    </border>
    <border>
      <left/>
      <right style="medium">
        <color theme="0"/>
      </right>
      <top style="thick">
        <color theme="3"/>
      </top>
      <bottom/>
      <diagonal/>
    </border>
    <border>
      <left style="medium">
        <color theme="0"/>
      </left>
      <right style="medium">
        <color theme="0"/>
      </right>
      <top style="thick">
        <color theme="3"/>
      </top>
      <bottom/>
      <diagonal/>
    </border>
    <border>
      <left style="medium">
        <color theme="0"/>
      </left>
      <right/>
      <top style="thick">
        <color theme="3"/>
      </top>
      <bottom/>
      <diagonal/>
    </border>
    <border>
      <left/>
      <right style="medium">
        <color theme="0"/>
      </right>
      <top/>
      <bottom/>
      <diagonal/>
    </border>
    <border>
      <left style="medium">
        <color theme="0"/>
      </left>
      <right style="medium">
        <color theme="0"/>
      </right>
      <top/>
      <bottom/>
      <diagonal/>
    </border>
    <border>
      <left style="medium">
        <color theme="0"/>
      </left>
      <right/>
      <top/>
      <bottom/>
      <diagonal/>
    </border>
    <border>
      <left style="thin">
        <color theme="0"/>
      </left>
      <right/>
      <top style="dotted">
        <color theme="4"/>
      </top>
      <bottom style="thick">
        <color theme="3"/>
      </bottom>
      <diagonal/>
    </border>
    <border>
      <left/>
      <right style="thin">
        <color theme="0"/>
      </right>
      <top style="dotted">
        <color theme="4"/>
      </top>
      <bottom style="thick">
        <color theme="3"/>
      </bottom>
      <diagonal/>
    </border>
    <border>
      <left/>
      <right style="medium">
        <color theme="2"/>
      </right>
      <top/>
      <bottom/>
      <diagonal/>
    </border>
    <border>
      <left style="medium">
        <color theme="2"/>
      </left>
      <right style="medium">
        <color theme="2"/>
      </right>
      <top/>
      <bottom/>
      <diagonal/>
    </border>
    <border>
      <left style="medium">
        <color theme="2"/>
      </left>
      <right/>
      <top/>
      <bottom/>
      <diagonal/>
    </border>
    <border>
      <left/>
      <right/>
      <top style="thick">
        <color theme="3"/>
      </top>
      <bottom style="dotted">
        <color theme="4"/>
      </bottom>
      <diagonal/>
    </border>
  </borders>
  <cellStyleXfs count="10">
    <xf numFmtId="0" fontId="0" fillId="5" borderId="0">
      <alignment vertical="center"/>
    </xf>
    <xf numFmtId="0" fontId="4" fillId="2" borderId="0" applyNumberFormat="0" applyBorder="0" applyAlignment="0" applyProtection="0"/>
    <xf numFmtId="0" fontId="6" fillId="5" borderId="3" applyNumberFormat="0" applyProtection="0">
      <alignment vertical="center"/>
    </xf>
    <xf numFmtId="0" fontId="2" fillId="3" borderId="1" applyNumberFormat="0" applyAlignment="0" applyProtection="0"/>
    <xf numFmtId="0" fontId="3" fillId="4" borderId="2" applyNumberFormat="0" applyProtection="0">
      <alignment vertical="center"/>
    </xf>
    <xf numFmtId="0" fontId="8" fillId="5" borderId="0" applyNumberFormat="0" applyBorder="0" applyProtection="0"/>
    <xf numFmtId="0" fontId="5" fillId="5" borderId="6" applyNumberFormat="0" applyProtection="0">
      <alignment vertical="center"/>
    </xf>
    <xf numFmtId="0" fontId="7" fillId="5" borderId="0" applyNumberFormat="0" applyBorder="0" applyProtection="0">
      <alignment vertical="center"/>
    </xf>
    <xf numFmtId="0" fontId="11" fillId="5" borderId="5" applyNumberFormat="0" applyProtection="0">
      <alignment horizontal="center" vertical="center"/>
    </xf>
    <xf numFmtId="0" fontId="20" fillId="5" borderId="0" applyNumberFormat="0" applyFill="0" applyBorder="0" applyAlignment="0" applyProtection="0">
      <alignment vertical="center"/>
    </xf>
  </cellStyleXfs>
  <cellXfs count="81">
    <xf numFmtId="0" fontId="0" fillId="5" borderId="0" xfId="0">
      <alignment vertical="center"/>
    </xf>
    <xf numFmtId="0" fontId="0" fillId="5" borderId="0" xfId="0" applyAlignment="1">
      <alignment horizontal="left"/>
    </xf>
    <xf numFmtId="0" fontId="0" fillId="5" borderId="0" xfId="0" applyAlignment="1"/>
    <xf numFmtId="0" fontId="6" fillId="5" borderId="3" xfId="2">
      <alignment vertical="center"/>
    </xf>
    <xf numFmtId="0" fontId="0" fillId="5" borderId="4" xfId="0" applyBorder="1">
      <alignment vertical="center"/>
    </xf>
    <xf numFmtId="165" fontId="13" fillId="5" borderId="0" xfId="0" applyNumberFormat="1" applyFont="1" applyAlignment="1">
      <alignment horizontal="center" vertical="center"/>
    </xf>
    <xf numFmtId="165" fontId="13" fillId="6" borderId="0" xfId="0" applyNumberFormat="1" applyFont="1" applyFill="1" applyAlignment="1">
      <alignment horizontal="center" vertical="center"/>
    </xf>
    <xf numFmtId="165" fontId="12" fillId="5" borderId="0" xfId="0" applyNumberFormat="1" applyFont="1" applyAlignment="1">
      <alignment horizontal="center" vertical="center"/>
    </xf>
    <xf numFmtId="165" fontId="12" fillId="6" borderId="0" xfId="0" applyNumberFormat="1" applyFont="1" applyFill="1" applyAlignment="1">
      <alignment horizontal="center" vertical="center"/>
    </xf>
    <xf numFmtId="165" fontId="13" fillId="5" borderId="0" xfId="0" applyNumberFormat="1" applyFont="1" applyAlignment="1">
      <alignment horizontal="center"/>
    </xf>
    <xf numFmtId="165" fontId="12" fillId="5" borderId="0" xfId="0" applyNumberFormat="1" applyFont="1" applyAlignment="1">
      <alignment horizontal="center"/>
    </xf>
    <xf numFmtId="0" fontId="5" fillId="5" borderId="13" xfId="6" applyBorder="1">
      <alignment vertical="center"/>
    </xf>
    <xf numFmtId="0" fontId="5" fillId="5" borderId="5" xfId="6" applyBorder="1">
      <alignment vertical="center"/>
    </xf>
    <xf numFmtId="0" fontId="5" fillId="5" borderId="14" xfId="6" applyBorder="1">
      <alignment vertical="center"/>
    </xf>
    <xf numFmtId="165" fontId="14" fillId="5" borderId="7" xfId="0" applyNumberFormat="1" applyFont="1" applyFill="1" applyBorder="1" applyAlignment="1">
      <alignment horizontal="left" wrapText="1" indent="1"/>
    </xf>
    <xf numFmtId="165" fontId="14" fillId="5" borderId="8" xfId="0" applyNumberFormat="1" applyFont="1" applyFill="1" applyBorder="1" applyAlignment="1">
      <alignment horizontal="left" wrapText="1" indent="1"/>
    </xf>
    <xf numFmtId="165" fontId="14" fillId="5" borderId="9" xfId="0" applyNumberFormat="1" applyFont="1" applyFill="1" applyBorder="1" applyAlignment="1">
      <alignment horizontal="left" wrapText="1" indent="1"/>
    </xf>
    <xf numFmtId="165" fontId="15" fillId="6" borderId="15" xfId="0" applyNumberFormat="1" applyFont="1" applyFill="1" applyBorder="1" applyAlignment="1">
      <alignment horizontal="left" wrapText="1" indent="1"/>
    </xf>
    <xf numFmtId="165" fontId="15" fillId="6" borderId="16" xfId="0" applyNumberFormat="1" applyFont="1" applyFill="1" applyBorder="1" applyAlignment="1">
      <alignment horizontal="left" wrapText="1" indent="1"/>
    </xf>
    <xf numFmtId="165" fontId="15" fillId="6" borderId="17" xfId="0" applyNumberFormat="1" applyFont="1" applyFill="1" applyBorder="1" applyAlignment="1">
      <alignment horizontal="left" wrapText="1" indent="1"/>
    </xf>
    <xf numFmtId="165" fontId="15" fillId="5" borderId="10" xfId="0" applyNumberFormat="1" applyFont="1" applyFill="1" applyBorder="1" applyAlignment="1">
      <alignment horizontal="left" wrapText="1" indent="1"/>
    </xf>
    <xf numFmtId="165" fontId="15" fillId="5" borderId="11" xfId="0" applyNumberFormat="1" applyFont="1" applyFill="1" applyBorder="1" applyAlignment="1">
      <alignment horizontal="left" wrapText="1" indent="1"/>
    </xf>
    <xf numFmtId="165" fontId="15" fillId="5" borderId="12" xfId="0" applyNumberFormat="1" applyFont="1" applyFill="1" applyBorder="1" applyAlignment="1">
      <alignment horizontal="left" wrapText="1" indent="1"/>
    </xf>
    <xf numFmtId="0" fontId="0" fillId="5" borderId="0" xfId="0" applyFont="1" applyFill="1" applyBorder="1" applyAlignment="1">
      <alignment horizontal="left"/>
    </xf>
    <xf numFmtId="14" fontId="0" fillId="5" borderId="0" xfId="0" applyNumberFormat="1" applyFont="1" applyFill="1" applyBorder="1" applyAlignment="1">
      <alignment horizontal="left"/>
    </xf>
    <xf numFmtId="16" fontId="0" fillId="5" borderId="0" xfId="0" quotePrefix="1" applyNumberFormat="1" applyFont="1" applyFill="1" applyBorder="1" applyAlignment="1">
      <alignment horizontal="left"/>
    </xf>
    <xf numFmtId="1" fontId="0" fillId="5" borderId="0" xfId="0" quotePrefix="1" applyNumberFormat="1" applyFont="1" applyFill="1" applyBorder="1" applyAlignment="1">
      <alignment horizontal="left"/>
    </xf>
    <xf numFmtId="1" fontId="0" fillId="5" borderId="0" xfId="0" applyNumberFormat="1" applyFont="1" applyFill="1" applyBorder="1" applyAlignment="1">
      <alignment horizontal="left"/>
    </xf>
    <xf numFmtId="0" fontId="6" fillId="5" borderId="5" xfId="2" applyBorder="1">
      <alignment vertical="center"/>
    </xf>
    <xf numFmtId="0" fontId="5" fillId="5" borderId="5" xfId="6" applyBorder="1" applyAlignment="1">
      <alignment vertical="center"/>
    </xf>
    <xf numFmtId="0" fontId="0" fillId="5" borderId="0" xfId="0" applyAlignment="1">
      <alignment horizontal="left" vertical="center"/>
    </xf>
    <xf numFmtId="0" fontId="6" fillId="5" borderId="0" xfId="2" applyBorder="1">
      <alignment vertical="center"/>
    </xf>
    <xf numFmtId="164" fontId="6" fillId="5" borderId="0" xfId="2" applyNumberFormat="1" applyBorder="1">
      <alignment vertical="center"/>
    </xf>
    <xf numFmtId="164" fontId="6" fillId="5" borderId="0" xfId="2" applyNumberFormat="1" applyBorder="1" applyAlignment="1">
      <alignment horizontal="left" vertical="center"/>
    </xf>
    <xf numFmtId="0" fontId="16" fillId="7" borderId="0" xfId="0" applyFont="1" applyFill="1" applyAlignment="1">
      <alignment horizontal="center" vertical="center" wrapText="1"/>
    </xf>
    <xf numFmtId="0" fontId="17" fillId="5" borderId="0" xfId="0" applyFont="1" applyAlignment="1">
      <alignment vertical="center" wrapText="1"/>
    </xf>
    <xf numFmtId="0" fontId="18" fillId="5" borderId="0" xfId="0" applyFont="1" applyAlignment="1">
      <alignment vertical="center" wrapText="1"/>
    </xf>
    <xf numFmtId="0" fontId="24" fillId="5" borderId="10" xfId="0" applyFont="1" applyFill="1" applyBorder="1" applyAlignment="1">
      <alignment horizontal="left" vertical="top" wrapText="1" indent="1"/>
    </xf>
    <xf numFmtId="0" fontId="24" fillId="5" borderId="11" xfId="0" applyFont="1" applyFill="1" applyBorder="1" applyAlignment="1">
      <alignment horizontal="left" vertical="top" wrapText="1" indent="1"/>
    </xf>
    <xf numFmtId="0" fontId="24" fillId="5" borderId="10" xfId="0" applyFont="1" applyFill="1" applyBorder="1" applyAlignment="1">
      <alignment horizontal="left" vertical="center" wrapText="1" indent="1"/>
    </xf>
    <xf numFmtId="0" fontId="24" fillId="5" borderId="11" xfId="0" applyFont="1" applyFill="1" applyBorder="1" applyAlignment="1">
      <alignment horizontal="left" vertical="center" wrapText="1" indent="1"/>
    </xf>
    <xf numFmtId="0" fontId="24" fillId="5" borderId="11" xfId="1" applyFont="1" applyFill="1" applyBorder="1" applyAlignment="1">
      <alignment horizontal="left" vertical="top" wrapText="1" indent="1"/>
    </xf>
    <xf numFmtId="0" fontId="24" fillId="5" borderId="12" xfId="1" applyFont="1" applyFill="1" applyBorder="1" applyAlignment="1">
      <alignment horizontal="left" vertical="top" wrapText="1" indent="1"/>
    </xf>
    <xf numFmtId="0" fontId="24" fillId="5" borderId="11" xfId="1" applyFont="1" applyFill="1" applyBorder="1" applyAlignment="1">
      <alignment horizontal="left" vertical="center" wrapText="1" indent="1"/>
    </xf>
    <xf numFmtId="0" fontId="24" fillId="5" borderId="12" xfId="1" applyFont="1" applyFill="1" applyBorder="1" applyAlignment="1">
      <alignment horizontal="left" vertical="center" wrapText="1" indent="1"/>
    </xf>
    <xf numFmtId="0" fontId="24" fillId="6" borderId="15" xfId="0" applyFont="1" applyFill="1" applyBorder="1" applyAlignment="1">
      <alignment horizontal="left" vertical="center" wrapText="1" indent="1"/>
    </xf>
    <xf numFmtId="0" fontId="24" fillId="6" borderId="16" xfId="0" applyFont="1" applyFill="1" applyBorder="1" applyAlignment="1">
      <alignment horizontal="left" vertical="center" wrapText="1" indent="1"/>
    </xf>
    <xf numFmtId="0" fontId="24" fillId="6" borderId="16" xfId="1" applyFont="1" applyFill="1" applyBorder="1" applyAlignment="1">
      <alignment horizontal="left" vertical="center" wrapText="1" indent="1"/>
    </xf>
    <xf numFmtId="0" fontId="24" fillId="6" borderId="17" xfId="1" applyFont="1" applyFill="1" applyBorder="1" applyAlignment="1">
      <alignment horizontal="left" vertical="center" wrapText="1" indent="1"/>
    </xf>
    <xf numFmtId="167" fontId="25" fillId="5" borderId="0" xfId="0" applyNumberFormat="1" applyFont="1" applyAlignment="1">
      <alignment vertical="center" wrapText="1"/>
    </xf>
    <xf numFmtId="167" fontId="26" fillId="5" borderId="0" xfId="0" applyNumberFormat="1" applyFont="1" applyAlignment="1">
      <alignment vertical="center" wrapText="1"/>
    </xf>
    <xf numFmtId="167" fontId="25" fillId="5" borderId="0" xfId="0" applyNumberFormat="1" applyFont="1" applyAlignment="1">
      <alignment horizontal="left" vertical="center" wrapText="1"/>
    </xf>
    <xf numFmtId="167" fontId="25" fillId="5" borderId="0" xfId="0" applyNumberFormat="1" applyFont="1" applyAlignment="1">
      <alignment wrapText="1"/>
    </xf>
    <xf numFmtId="167" fontId="25" fillId="5" borderId="0" xfId="0" applyNumberFormat="1" applyFont="1">
      <alignment vertical="center"/>
    </xf>
    <xf numFmtId="167" fontId="25" fillId="5" borderId="0" xfId="0" applyNumberFormat="1" applyFont="1" applyAlignment="1">
      <alignment horizontal="left" wrapText="1"/>
    </xf>
    <xf numFmtId="167" fontId="26" fillId="5" borderId="0" xfId="0" applyNumberFormat="1" applyFont="1" applyBorder="1" applyAlignment="1">
      <alignment vertical="center" wrapText="1"/>
    </xf>
    <xf numFmtId="167" fontId="25" fillId="5" borderId="4" xfId="0" applyNumberFormat="1" applyFont="1" applyBorder="1">
      <alignment vertical="center"/>
    </xf>
    <xf numFmtId="167" fontId="25" fillId="5" borderId="0" xfId="0" applyNumberFormat="1" applyFont="1" applyAlignment="1">
      <alignment horizontal="left" vertical="center"/>
    </xf>
    <xf numFmtId="167" fontId="25" fillId="5" borderId="0" xfId="0" applyNumberFormat="1" applyFont="1" applyAlignment="1"/>
    <xf numFmtId="167" fontId="27" fillId="5" borderId="0" xfId="9" applyNumberFormat="1" applyFont="1" applyBorder="1" applyAlignment="1">
      <alignment horizontal="left" vertical="center"/>
    </xf>
    <xf numFmtId="167" fontId="27" fillId="5" borderId="0" xfId="9" applyNumberFormat="1" applyFont="1" applyBorder="1">
      <alignment vertical="center"/>
    </xf>
    <xf numFmtId="166" fontId="11" fillId="5" borderId="5" xfId="8" applyNumberFormat="1" applyAlignment="1">
      <alignment horizontal="left" vertical="center"/>
    </xf>
    <xf numFmtId="167" fontId="25" fillId="5" borderId="4" xfId="0" applyNumberFormat="1" applyFont="1" applyBorder="1" applyAlignment="1">
      <alignment horizontal="left" vertical="center"/>
    </xf>
    <xf numFmtId="0" fontId="9" fillId="5" borderId="4" xfId="0" applyFont="1" applyBorder="1" applyAlignment="1">
      <alignment horizontal="left" vertical="center"/>
    </xf>
    <xf numFmtId="0" fontId="7" fillId="5" borderId="0" xfId="7" applyAlignment="1"/>
    <xf numFmtId="0" fontId="8" fillId="5" borderId="0" xfId="5" applyBorder="1"/>
    <xf numFmtId="0" fontId="10" fillId="5" borderId="0" xfId="0" applyFont="1" applyAlignment="1">
      <alignment horizontal="left"/>
    </xf>
    <xf numFmtId="0" fontId="22" fillId="5" borderId="0" xfId="0" applyFont="1" applyAlignment="1">
      <alignment horizontal="left" vertical="center"/>
    </xf>
    <xf numFmtId="167" fontId="25" fillId="5" borderId="18" xfId="0" applyNumberFormat="1" applyFont="1" applyBorder="1" applyAlignment="1">
      <alignment horizontal="left" vertical="center"/>
    </xf>
    <xf numFmtId="0" fontId="9" fillId="5" borderId="18" xfId="0" applyFont="1" applyBorder="1" applyAlignment="1">
      <alignment horizontal="left" vertical="center"/>
    </xf>
    <xf numFmtId="167" fontId="27" fillId="5" borderId="0" xfId="9" applyNumberFormat="1" applyFont="1" applyAlignment="1">
      <alignment horizontal="center" vertical="center"/>
    </xf>
    <xf numFmtId="0" fontId="21" fillId="5" borderId="0" xfId="9" applyFont="1" applyAlignment="1">
      <alignment horizontal="center" vertical="center"/>
    </xf>
    <xf numFmtId="164" fontId="6" fillId="5" borderId="5" xfId="2" applyNumberFormat="1" applyBorder="1" applyAlignment="1">
      <alignment horizontal="left" vertical="center"/>
    </xf>
    <xf numFmtId="0" fontId="2" fillId="6" borderId="16" xfId="3" applyFill="1" applyBorder="1" applyAlignment="1">
      <alignment horizontal="left" vertical="center" wrapText="1"/>
    </xf>
    <xf numFmtId="0" fontId="2" fillId="6" borderId="17" xfId="3" applyFill="1" applyBorder="1" applyAlignment="1">
      <alignment horizontal="left" vertical="center" wrapText="1"/>
    </xf>
    <xf numFmtId="165" fontId="23" fillId="6" borderId="16" xfId="3" applyNumberFormat="1" applyFont="1" applyFill="1" applyBorder="1" applyAlignment="1">
      <alignment horizontal="left" wrapText="1" indent="1"/>
    </xf>
    <xf numFmtId="165" fontId="23" fillId="6" borderId="17" xfId="3" applyNumberFormat="1" applyFont="1" applyFill="1" applyBorder="1" applyAlignment="1">
      <alignment horizontal="left" wrapText="1" indent="1"/>
    </xf>
    <xf numFmtId="0" fontId="0" fillId="5" borderId="0" xfId="0" applyAlignment="1">
      <alignment horizontal="left"/>
    </xf>
    <xf numFmtId="0" fontId="0" fillId="5" borderId="0" xfId="0" applyAlignment="1"/>
    <xf numFmtId="0" fontId="0" fillId="5" borderId="0" xfId="0" applyAlignment="1">
      <alignment horizontal="left" vertical="center" wrapText="1"/>
    </xf>
    <xf numFmtId="0" fontId="0" fillId="5" borderId="0" xfId="0" applyAlignment="1">
      <alignment horizontal="left" vertical="center"/>
    </xf>
  </cellXfs>
  <cellStyles count="10">
    <cellStyle name="40% - Accent1" xfId="1" builtinId="31" customBuiltin="1"/>
    <cellStyle name="Accent1" xfId="3" builtinId="29" customBuiltin="1"/>
    <cellStyle name="Accent5" xfId="4" builtinId="45" customBuiltin="1"/>
    <cellStyle name="Heading 1" xfId="2" builtinId="16" customBuiltin="1"/>
    <cellStyle name="Heading 2" xfId="6" builtinId="17" customBuiltin="1"/>
    <cellStyle name="Heading 3" xfId="7" builtinId="18" customBuiltin="1"/>
    <cellStyle name="Heading 4" xfId="8" builtinId="19" customBuiltin="1"/>
    <cellStyle name="Hyperlink" xfId="9" builtinId="8"/>
    <cellStyle name="Normal" xfId="0" builtinId="0" customBuiltin="1"/>
    <cellStyle name="Title" xfId="5" builtinId="15" customBuiltin="1"/>
  </cellStyles>
  <dxfs count="51">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3" tint="0.59996337778862885"/>
      </font>
    </dxf>
    <dxf>
      <font>
        <color theme="3" tint="0.59996337778862885"/>
      </font>
    </dxf>
    <dxf>
      <font>
        <color theme="3" tint="0.59996337778862885"/>
      </font>
    </dxf>
    <dxf>
      <font>
        <color theme="3" tint="0.59996337778862885"/>
      </font>
    </dxf>
    <dxf>
      <font>
        <color theme="3" tint="0.59996337778862885"/>
      </font>
    </dxf>
    <dxf>
      <font>
        <color theme="3" tint="0.59996337778862885"/>
      </font>
    </dxf>
    <dxf>
      <font>
        <color theme="3" tint="0.59996337778862885"/>
      </font>
    </dxf>
    <dxf>
      <font>
        <color theme="3" tint="0.59996337778862885"/>
      </font>
    </dxf>
    <dxf>
      <font>
        <color theme="3" tint="0.59996337778862885"/>
      </font>
    </dxf>
    <dxf>
      <font>
        <color theme="3" tint="0.59996337778862885"/>
      </font>
    </dxf>
    <dxf>
      <font>
        <color theme="3" tint="0.59996337778862885"/>
      </font>
    </dxf>
    <dxf>
      <font>
        <color theme="3" tint="0.59996337778862885"/>
      </font>
    </dxf>
    <dxf>
      <font>
        <color theme="3" tint="0.59996337778862885"/>
      </font>
    </dxf>
    <dxf>
      <font>
        <color theme="3" tint="0.59996337778862885"/>
      </font>
    </dxf>
    <dxf>
      <font>
        <color theme="3" tint="0.59996337778862885"/>
      </font>
    </dxf>
    <dxf>
      <font>
        <color theme="3" tint="0.59996337778862885"/>
      </font>
    </dxf>
    <dxf>
      <font>
        <color theme="3" tint="0.59996337778862885"/>
      </font>
    </dxf>
    <dxf>
      <font>
        <color theme="3" tint="0.59996337778862885"/>
      </font>
    </dxf>
    <dxf>
      <font>
        <color theme="3" tint="0.59996337778862885"/>
      </font>
    </dxf>
    <dxf>
      <font>
        <color theme="3" tint="0.59996337778862885"/>
      </font>
    </dxf>
    <dxf>
      <font>
        <color theme="3" tint="0.59996337778862885"/>
      </font>
    </dxf>
    <dxf>
      <font>
        <color theme="3" tint="0.59996337778862885"/>
      </font>
    </dxf>
    <dxf>
      <font>
        <color theme="3" tint="0.59996337778862885"/>
      </font>
    </dxf>
    <dxf>
      <font>
        <color theme="3" tint="0.59996337778862885"/>
      </font>
    </dxf>
    <dxf>
      <font>
        <b val="0"/>
        <i val="0"/>
        <color theme="3"/>
      </font>
      <fill>
        <patternFill patternType="solid">
          <fgColor theme="0" tint="-0.14996795556505021"/>
          <bgColor theme="2"/>
        </patternFill>
      </fill>
      <border diagonalUp="0" diagonalDown="0">
        <left/>
        <right/>
        <top/>
        <bottom/>
        <vertical/>
        <horizontal/>
      </border>
    </dxf>
    <dxf>
      <font>
        <b/>
        <i val="0"/>
        <color theme="3"/>
      </font>
      <fill>
        <patternFill>
          <bgColor theme="2"/>
        </patternFill>
      </fill>
      <border diagonalUp="0" diagonalDown="0">
        <left/>
        <right/>
        <top/>
        <bottom style="thick">
          <color theme="3"/>
        </bottom>
        <vertical/>
        <horizontal/>
      </border>
    </dxf>
    <dxf>
      <font>
        <b val="0"/>
        <i val="0"/>
        <color theme="3"/>
      </font>
      <fill>
        <patternFill patternType="none">
          <bgColor auto="1"/>
        </patternFill>
      </fill>
      <border diagonalUp="0" diagonalDown="0">
        <left/>
        <right/>
        <top/>
        <bottom/>
        <vertical/>
        <horizontal/>
      </border>
    </dxf>
  </dxfs>
  <tableStyles count="1" defaultTableStyle="Calendar with holidays table" defaultPivotStyle="PivotStyleLight16">
    <tableStyle name="Calendar with holidays table" pivot="0" count="3">
      <tableStyleElement type="wholeTable" dxfId="50"/>
      <tableStyleElement type="headerRow" dxfId="49"/>
      <tableStyleElement type="firstRowStripe" dxfId="4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ctrlProps/ctrlProp1.xml><?xml version="1.0" encoding="utf-8"?>
<formControlPr xmlns="http://schemas.microsoft.com/office/spreadsheetml/2009/9/main" objectType="Spin" dx="16" fmlaLink="$R$4" max="2999" min="1900" page="10" val="2022"/>
</file>

<file path=xl/ctrlProps/ctrlProp2.xml><?xml version="1.0" encoding="utf-8"?>
<formControlPr xmlns="http://schemas.microsoft.com/office/spreadsheetml/2009/9/main" objectType="CheckBox" checked="Checked" fmlaLink="$I$5" lockText="1" noThreeD="1"/>
</file>

<file path=xl/ctrlProps/ctrlProp3.xml><?xml version="1.0" encoding="utf-8"?>
<formControlPr xmlns="http://schemas.microsoft.com/office/spreadsheetml/2009/9/main" objectType="CheckBox" checked="Checked" fmlaLink="$I$6" lockText="1" noThreeD="1"/>
</file>

<file path=xl/drawings/_rels/drawing1.xml.rels><?xml version="1.0" encoding="UTF-8" standalone="yes"?>
<Relationships xmlns="http://schemas.openxmlformats.org/package/2006/relationships"><Relationship Id="rId2" Type="http://schemas.openxmlformats.org/officeDocument/2006/relationships/hyperlink" Target="#January!A1"/><Relationship Id="rId1" Type="http://schemas.openxmlformats.org/officeDocument/2006/relationships/hyperlink" Target="#Holidays!A1"/></Relationships>
</file>

<file path=xl/drawings/_rels/drawing2.xml.rels><?xml version="1.0" encoding="UTF-8" standalone="yes"?>
<Relationships xmlns="http://schemas.openxmlformats.org/package/2006/relationships"><Relationship Id="rId2" Type="http://schemas.openxmlformats.org/officeDocument/2006/relationships/hyperlink" Target="#February!A1"/><Relationship Id="rId1" Type="http://schemas.openxmlformats.org/officeDocument/2006/relationships/hyperlink" Target="#Settings!A1"/></Relationships>
</file>

<file path=xl/drawings/_rels/drawing3.xml.rels><?xml version="1.0" encoding="UTF-8" standalone="yes"?>
<Relationships xmlns="http://schemas.openxmlformats.org/package/2006/relationships"><Relationship Id="rId2" Type="http://schemas.openxmlformats.org/officeDocument/2006/relationships/hyperlink" Target="#March!A1"/><Relationship Id="rId1" Type="http://schemas.openxmlformats.org/officeDocument/2006/relationships/hyperlink" Target="#January!A1"/></Relationships>
</file>

<file path=xl/drawings/_rels/drawing4.xml.rels><?xml version="1.0" encoding="UTF-8" standalone="yes"?>
<Relationships xmlns="http://schemas.openxmlformats.org/package/2006/relationships"><Relationship Id="rId2" Type="http://schemas.openxmlformats.org/officeDocument/2006/relationships/hyperlink" Target="#April!A1"/><Relationship Id="rId1" Type="http://schemas.openxmlformats.org/officeDocument/2006/relationships/hyperlink" Target="#February!A1"/></Relationships>
</file>

<file path=xl/drawings/_rels/drawing5.xml.rels><?xml version="1.0" encoding="UTF-8" standalone="yes"?>
<Relationships xmlns="http://schemas.openxmlformats.org/package/2006/relationships"><Relationship Id="rId2" Type="http://schemas.openxmlformats.org/officeDocument/2006/relationships/hyperlink" Target="#May!A1"/><Relationship Id="rId1" Type="http://schemas.openxmlformats.org/officeDocument/2006/relationships/hyperlink" Target="#March!A1"/></Relationships>
</file>

<file path=xl/drawings/_rels/drawing6.xml.rels><?xml version="1.0" encoding="UTF-8" standalone="yes"?>
<Relationships xmlns="http://schemas.openxmlformats.org/package/2006/relationships"><Relationship Id="rId2" Type="http://schemas.openxmlformats.org/officeDocument/2006/relationships/hyperlink" Target="#June!A1"/><Relationship Id="rId1" Type="http://schemas.openxmlformats.org/officeDocument/2006/relationships/hyperlink" Target="#April!A1"/></Relationships>
</file>

<file path=xl/drawings/_rels/drawing7.xml.rels><?xml version="1.0" encoding="UTF-8" standalone="yes"?>
<Relationships xmlns="http://schemas.openxmlformats.org/package/2006/relationships"><Relationship Id="rId2" Type="http://schemas.openxmlformats.org/officeDocument/2006/relationships/hyperlink" Target="#July!A1"/><Relationship Id="rId1" Type="http://schemas.openxmlformats.org/officeDocument/2006/relationships/hyperlink" Target="#May!A1"/></Relationships>
</file>

<file path=xl/drawings/_rels/drawing8.xml.rels><?xml version="1.0" encoding="UTF-8" standalone="yes"?>
<Relationships xmlns="http://schemas.openxmlformats.org/package/2006/relationships"><Relationship Id="rId2" Type="http://schemas.openxmlformats.org/officeDocument/2006/relationships/hyperlink" Target="#August!A1"/><Relationship Id="rId1" Type="http://schemas.openxmlformats.org/officeDocument/2006/relationships/hyperlink" Target="#June!A1"/></Relationships>
</file>

<file path=xl/drawings/_rels/drawing9.xml.rels><?xml version="1.0" encoding="UTF-8" standalone="yes"?>
<Relationships xmlns="http://schemas.openxmlformats.org/package/2006/relationships"><Relationship Id="rId2" Type="http://schemas.openxmlformats.org/officeDocument/2006/relationships/hyperlink" Target="#September!A1"/><Relationship Id="rId1" Type="http://schemas.openxmlformats.org/officeDocument/2006/relationships/hyperlink" Target="#July!A1"/></Relationships>
</file>

<file path=xl/drawings/_rels/drawing10.xml.rels><?xml version="1.0" encoding="UTF-8" standalone="yes"?>
<Relationships xmlns="http://schemas.openxmlformats.org/package/2006/relationships"><Relationship Id="rId2" Type="http://schemas.openxmlformats.org/officeDocument/2006/relationships/hyperlink" Target="#October!A1"/><Relationship Id="rId1" Type="http://schemas.openxmlformats.org/officeDocument/2006/relationships/hyperlink" Target="#August!A1"/></Relationships>
</file>

<file path=xl/drawings/_rels/drawing11.xml.rels><?xml version="1.0" encoding="UTF-8" standalone="yes"?>
<Relationships xmlns="http://schemas.openxmlformats.org/package/2006/relationships"><Relationship Id="rId2" Type="http://schemas.openxmlformats.org/officeDocument/2006/relationships/hyperlink" Target="#November!A1"/><Relationship Id="rId1" Type="http://schemas.openxmlformats.org/officeDocument/2006/relationships/hyperlink" Target="#September!A1"/></Relationships>
</file>

<file path=xl/drawings/_rels/drawing12.xml.rels><?xml version="1.0" encoding="UTF-8" standalone="yes"?>
<Relationships xmlns="http://schemas.openxmlformats.org/package/2006/relationships"><Relationship Id="rId2" Type="http://schemas.openxmlformats.org/officeDocument/2006/relationships/hyperlink" Target="#December!A1"/><Relationship Id="rId1" Type="http://schemas.openxmlformats.org/officeDocument/2006/relationships/hyperlink" Target="#October!A1"/></Relationships>
</file>

<file path=xl/drawings/_rels/drawing13.xml.rels><?xml version="1.0" encoding="UTF-8" standalone="yes"?>
<Relationships xmlns="http://schemas.openxmlformats.org/package/2006/relationships"><Relationship Id="rId2" Type="http://schemas.openxmlformats.org/officeDocument/2006/relationships/hyperlink" Target="#Holidays!A1"/><Relationship Id="rId1" Type="http://schemas.openxmlformats.org/officeDocument/2006/relationships/hyperlink" Target="#November!A1"/></Relationships>
</file>

<file path=xl/drawings/_rels/drawing14.xml.rels><?xml version="1.0" encoding="UTF-8" standalone="yes"?>
<Relationships xmlns="http://schemas.openxmlformats.org/package/2006/relationships"><Relationship Id="rId2" Type="http://schemas.openxmlformats.org/officeDocument/2006/relationships/hyperlink" Target="#Settings!A1"/><Relationship Id="rId1" Type="http://schemas.openxmlformats.org/officeDocument/2006/relationships/hyperlink" Target="#December!A1"/></Relationships>
</file>

<file path=xl/drawings/drawing1.xml><?xml version="1.0" encoding="utf-8"?>
<xdr:wsDr xmlns:xdr="http://schemas.openxmlformats.org/drawingml/2006/spreadsheetDrawing" xmlns:a="http://schemas.openxmlformats.org/drawingml/2006/main">
  <xdr:twoCellAnchor editAs="oneCell">
    <xdr:from>
      <xdr:col>17</xdr:col>
      <xdr:colOff>9526</xdr:colOff>
      <xdr:row>3</xdr:row>
      <xdr:rowOff>0</xdr:rowOff>
    </xdr:from>
    <xdr:to>
      <xdr:col>31</xdr:col>
      <xdr:colOff>200026</xdr:colOff>
      <xdr:row>8</xdr:row>
      <xdr:rowOff>0</xdr:rowOff>
    </xdr:to>
    <xdr:sp macro="" textlink="CalYear">
      <xdr:nvSpPr>
        <xdr:cNvPr id="8" name="TextBox 7" descr="Text box to display year">
          <a:extLst>
            <a:ext uri="{FF2B5EF4-FFF2-40B4-BE49-F238E27FC236}">
              <a16:creationId xmlns:a16="http://schemas.microsoft.com/office/drawing/2014/main" id="{00000000-0008-0000-0100-000008000000}"/>
            </a:ext>
          </a:extLst>
        </xdr:cNvPr>
        <xdr:cNvSpPr txBox="1"/>
      </xdr:nvSpPr>
      <xdr:spPr>
        <a:xfrm>
          <a:off x="4457701" y="733425"/>
          <a:ext cx="3638550" cy="172402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fld id="{24578334-23DC-4013-8E7E-E1AF84D6BCC2}" type="TxLink">
            <a:rPr lang="en-US" sz="10000" b="1" i="0" u="none" strike="noStrike">
              <a:solidFill>
                <a:srgbClr val="524845"/>
              </a:solidFill>
              <a:effectLst>
                <a:outerShdw blurRad="50800" dist="38100" dir="2700000" algn="tl" rotWithShape="0">
                  <a:schemeClr val="bg2">
                    <a:lumMod val="25000"/>
                    <a:alpha val="40000"/>
                  </a:schemeClr>
                </a:outerShdw>
              </a:effectLst>
              <a:latin typeface="Trebuchet MS"/>
            </a:rPr>
            <a:pPr algn="l"/>
            <a:t>2022</a:t>
          </a:fld>
          <a:endParaRPr lang="en-US" sz="12000">
            <a:effectLst>
              <a:outerShdw blurRad="50800" dist="38100" dir="2700000" algn="tl" rotWithShape="0">
                <a:schemeClr val="bg2">
                  <a:lumMod val="25000"/>
                  <a:alpha val="40000"/>
                </a:schemeClr>
              </a:outerShdw>
            </a:effectLst>
          </a:endParaRPr>
        </a:p>
      </xdr:txBody>
    </xdr:sp>
    <xdr:clientData/>
  </xdr:twoCellAnchor>
  <mc:AlternateContent xmlns:mc="http://schemas.openxmlformats.org/markup-compatibility/2006">
    <mc:Choice xmlns:a14="http://schemas.microsoft.com/office/drawing/2010/main" Requires="a14">
      <xdr:twoCellAnchor editAs="oneCell">
        <xdr:from>
          <xdr:col>7</xdr:col>
          <xdr:colOff>209550</xdr:colOff>
          <xdr:row>4</xdr:row>
          <xdr:rowOff>85725</xdr:rowOff>
        </xdr:from>
        <xdr:to>
          <xdr:col>8</xdr:col>
          <xdr:colOff>276225</xdr:colOff>
          <xdr:row>5</xdr:row>
          <xdr:rowOff>0</xdr:rowOff>
        </xdr:to>
        <xdr:sp macro="" textlink="">
          <xdr:nvSpPr>
            <xdr:cNvPr id="14338" name="ShowHolidaysCtrl" descr="Check to show holidays on the month sheets and uncheck to not show any" hidden="1">
              <a:extLst>
                <a:ext uri="{63B3BB69-23CF-44E3-9099-C40C66FF867C}">
                  <a14:compatExt spid="_x0000_s14338"/>
                </a:ext>
                <a:ext uri="{FF2B5EF4-FFF2-40B4-BE49-F238E27FC236}">
                  <a16:creationId xmlns:a16="http://schemas.microsoft.com/office/drawing/2014/main" id="{00000000-0008-0000-0100-00000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C05C48"/>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209550</xdr:colOff>
          <xdr:row>5</xdr:row>
          <xdr:rowOff>85725</xdr:rowOff>
        </xdr:from>
        <xdr:to>
          <xdr:col>8</xdr:col>
          <xdr:colOff>276225</xdr:colOff>
          <xdr:row>6</xdr:row>
          <xdr:rowOff>0</xdr:rowOff>
        </xdr:to>
        <xdr:sp macro="" textlink="">
          <xdr:nvSpPr>
            <xdr:cNvPr id="14339" name="ShowObservedCtrl" descr="Check to show the observed calendar dates on the month sheets, or leave unchecked to show the actual holiday dates" hidden="1">
              <a:extLst>
                <a:ext uri="{63B3BB69-23CF-44E3-9099-C40C66FF867C}">
                  <a14:compatExt spid="_x0000_s14339"/>
                </a:ext>
                <a:ext uri="{FF2B5EF4-FFF2-40B4-BE49-F238E27FC236}">
                  <a16:creationId xmlns:a16="http://schemas.microsoft.com/office/drawing/2014/main" id="{00000000-0008-0000-0100-00000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FFFFFF"/>
                  </a:solidFill>
                  <a:miter lim="800000"/>
                  <a:headEnd/>
                  <a:tailEnd/>
                </a14:hiddenLine>
              </a:ext>
            </a:extLst>
          </xdr:spPr>
        </xdr:sp>
        <xdr:clientData/>
      </xdr:twoCellAnchor>
    </mc:Choice>
    <mc:Fallback/>
  </mc:AlternateContent>
  <xdr:twoCellAnchor editAs="oneCell">
    <xdr:from>
      <xdr:col>27</xdr:col>
      <xdr:colOff>38100</xdr:colOff>
      <xdr:row>0</xdr:row>
      <xdr:rowOff>171450</xdr:rowOff>
    </xdr:from>
    <xdr:to>
      <xdr:col>28</xdr:col>
      <xdr:colOff>200025</xdr:colOff>
      <xdr:row>1</xdr:row>
      <xdr:rowOff>304800</xdr:rowOff>
    </xdr:to>
    <xdr:sp macro="" textlink="">
      <xdr:nvSpPr>
        <xdr:cNvPr id="5" name="Rectangle 4" descr="Settings navigation button">
          <a:hlinkClick xmlns:r="http://schemas.openxmlformats.org/officeDocument/2006/relationships" r:id="rId1" tooltip="Navigation link to Holidays worksheet"/>
          <a:extLst>
            <a:ext uri="{FF2B5EF4-FFF2-40B4-BE49-F238E27FC236}">
              <a16:creationId xmlns:a16="http://schemas.microsoft.com/office/drawing/2014/main" id="{00000000-0008-0000-0100-000005000000}"/>
            </a:ext>
          </a:extLst>
        </xdr:cNvPr>
        <xdr:cNvSpPr/>
      </xdr:nvSpPr>
      <xdr:spPr>
        <a:xfrm>
          <a:off x="7324725" y="171450"/>
          <a:ext cx="381000" cy="323850"/>
        </a:xfrm>
        <a:prstGeom prst="rect">
          <a:avLst/>
        </a:prstGeom>
        <a:noFill/>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solidFill>
                <a:schemeClr val="accent1"/>
              </a:solidFill>
              <a:latin typeface="+mn-lt"/>
            </a:rPr>
            <a:t>&lt;</a:t>
          </a:r>
        </a:p>
      </xdr:txBody>
    </xdr:sp>
    <xdr:clientData fPrintsWithSheet="0"/>
  </xdr:twoCellAnchor>
  <xdr:twoCellAnchor editAs="oneCell">
    <xdr:from>
      <xdr:col>28</xdr:col>
      <xdr:colOff>209550</xdr:colOff>
      <xdr:row>0</xdr:row>
      <xdr:rowOff>171450</xdr:rowOff>
    </xdr:from>
    <xdr:to>
      <xdr:col>30</xdr:col>
      <xdr:colOff>152400</xdr:colOff>
      <xdr:row>1</xdr:row>
      <xdr:rowOff>304800</xdr:rowOff>
    </xdr:to>
    <xdr:sp macro="" textlink="">
      <xdr:nvSpPr>
        <xdr:cNvPr id="6" name="Rectangle 5" descr="January navigation button">
          <a:hlinkClick xmlns:r="http://schemas.openxmlformats.org/officeDocument/2006/relationships" r:id="rId2" tooltip="Navigation link to January worksheet"/>
          <a:extLst>
            <a:ext uri="{FF2B5EF4-FFF2-40B4-BE49-F238E27FC236}">
              <a16:creationId xmlns:a16="http://schemas.microsoft.com/office/drawing/2014/main" id="{00000000-0008-0000-0100-000006000000}"/>
            </a:ext>
          </a:extLst>
        </xdr:cNvPr>
        <xdr:cNvSpPr/>
      </xdr:nvSpPr>
      <xdr:spPr>
        <a:xfrm>
          <a:off x="7715250" y="171450"/>
          <a:ext cx="381000" cy="323850"/>
        </a:xfrm>
        <a:prstGeom prst="rect">
          <a:avLst/>
        </a:prstGeom>
        <a:solidFill>
          <a:schemeClr val="accent1"/>
        </a:solidFill>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t>&gt;</a:t>
          </a:r>
        </a:p>
      </xdr:txBody>
    </xdr:sp>
    <xdr:clientData fPrintsWithSheet="0"/>
  </xdr:twoCellAnchor>
  <mc:AlternateContent xmlns:mc="http://schemas.openxmlformats.org/markup-compatibility/2006">
    <mc:Choice xmlns:a14="http://schemas.microsoft.com/office/drawing/2010/main" Requires="a14">
      <xdr:twoCellAnchor editAs="oneCell">
        <xdr:from>
          <xdr:col>31</xdr:col>
          <xdr:colOff>0</xdr:colOff>
          <xdr:row>6</xdr:row>
          <xdr:rowOff>66675</xdr:rowOff>
        </xdr:from>
        <xdr:to>
          <xdr:col>31</xdr:col>
          <xdr:colOff>152400</xdr:colOff>
          <xdr:row>7</xdr:row>
          <xdr:rowOff>19050</xdr:rowOff>
        </xdr:to>
        <xdr:sp macro="" textlink="">
          <xdr:nvSpPr>
            <xdr:cNvPr id="14337" name="Spinner 1" descr="Use this spinner to change the calendar year" hidden="1">
              <a:extLst>
                <a:ext uri="{63B3BB69-23CF-44E3-9099-C40C66FF867C}">
                  <a14:compatExt spid="_x0000_s14337"/>
                </a:ext>
                <a:ext uri="{FF2B5EF4-FFF2-40B4-BE49-F238E27FC236}">
                  <a16:creationId xmlns:a16="http://schemas.microsoft.com/office/drawing/2014/main" id="{00000000-0008-0000-0100-00000138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6</xdr:col>
      <xdr:colOff>819150</xdr:colOff>
      <xdr:row>0</xdr:row>
      <xdr:rowOff>171450</xdr:rowOff>
    </xdr:from>
    <xdr:to>
      <xdr:col>7</xdr:col>
      <xdr:colOff>19050</xdr:colOff>
      <xdr:row>1</xdr:row>
      <xdr:rowOff>304800</xdr:rowOff>
    </xdr:to>
    <xdr:sp macro="" textlink="">
      <xdr:nvSpPr>
        <xdr:cNvPr id="2" name="Rectangle 1" descr="Settings navigation button">
          <a:hlinkClick xmlns:r="http://schemas.openxmlformats.org/officeDocument/2006/relationships" r:id="rId1" tooltip="Navigation link to Settings worksheet"/>
          <a:extLst>
            <a:ext uri="{FF2B5EF4-FFF2-40B4-BE49-F238E27FC236}">
              <a16:creationId xmlns:a16="http://schemas.microsoft.com/office/drawing/2014/main" id="{00000000-0008-0000-0200-000002000000}"/>
            </a:ext>
          </a:extLst>
        </xdr:cNvPr>
        <xdr:cNvSpPr/>
      </xdr:nvSpPr>
      <xdr:spPr>
        <a:xfrm>
          <a:off x="7000875" y="171450"/>
          <a:ext cx="381000" cy="323850"/>
        </a:xfrm>
        <a:prstGeom prst="rect">
          <a:avLst/>
        </a:prstGeom>
        <a:noFill/>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solidFill>
                <a:schemeClr val="accent1"/>
              </a:solidFill>
            </a:rPr>
            <a:t>&lt;</a:t>
          </a:r>
        </a:p>
      </xdr:txBody>
    </xdr:sp>
    <xdr:clientData fPrintsWithSheet="0"/>
  </xdr:twoCellAnchor>
  <xdr:twoCellAnchor editAs="oneCell">
    <xdr:from>
      <xdr:col>7</xdr:col>
      <xdr:colOff>28575</xdr:colOff>
      <xdr:row>0</xdr:row>
      <xdr:rowOff>171450</xdr:rowOff>
    </xdr:from>
    <xdr:to>
      <xdr:col>7</xdr:col>
      <xdr:colOff>409575</xdr:colOff>
      <xdr:row>1</xdr:row>
      <xdr:rowOff>304800</xdr:rowOff>
    </xdr:to>
    <xdr:sp macro="" textlink="">
      <xdr:nvSpPr>
        <xdr:cNvPr id="4" name="Rectangle 3" descr="February navigation button">
          <a:hlinkClick xmlns:r="http://schemas.openxmlformats.org/officeDocument/2006/relationships" r:id="rId2" tooltip="Navigation link to February worksheet"/>
          <a:extLst>
            <a:ext uri="{FF2B5EF4-FFF2-40B4-BE49-F238E27FC236}">
              <a16:creationId xmlns:a16="http://schemas.microsoft.com/office/drawing/2014/main" id="{00000000-0008-0000-0200-000004000000}"/>
            </a:ext>
          </a:extLst>
        </xdr:cNvPr>
        <xdr:cNvSpPr/>
      </xdr:nvSpPr>
      <xdr:spPr>
        <a:xfrm>
          <a:off x="7391400" y="171450"/>
          <a:ext cx="381000" cy="323850"/>
        </a:xfrm>
        <a:prstGeom prst="rect">
          <a:avLst/>
        </a:prstGeom>
        <a:solidFill>
          <a:schemeClr val="accent1"/>
        </a:solidFill>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t>&gt;</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6</xdr:col>
      <xdr:colOff>790575</xdr:colOff>
      <xdr:row>0</xdr:row>
      <xdr:rowOff>171450</xdr:rowOff>
    </xdr:from>
    <xdr:to>
      <xdr:col>6</xdr:col>
      <xdr:colOff>1171575</xdr:colOff>
      <xdr:row>1</xdr:row>
      <xdr:rowOff>304800</xdr:rowOff>
    </xdr:to>
    <xdr:sp macro="" textlink="">
      <xdr:nvSpPr>
        <xdr:cNvPr id="2" name="Rectangle 1" descr="January navigation button">
          <a:hlinkClick xmlns:r="http://schemas.openxmlformats.org/officeDocument/2006/relationships" r:id="rId1" tooltip="Navigation link to January worksheet"/>
          <a:extLst>
            <a:ext uri="{FF2B5EF4-FFF2-40B4-BE49-F238E27FC236}">
              <a16:creationId xmlns:a16="http://schemas.microsoft.com/office/drawing/2014/main" id="{00000000-0008-0000-0300-000002000000}"/>
            </a:ext>
          </a:extLst>
        </xdr:cNvPr>
        <xdr:cNvSpPr/>
      </xdr:nvSpPr>
      <xdr:spPr>
        <a:xfrm>
          <a:off x="6972300" y="171450"/>
          <a:ext cx="381000" cy="323850"/>
        </a:xfrm>
        <a:prstGeom prst="rect">
          <a:avLst/>
        </a:prstGeom>
        <a:noFill/>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solidFill>
                <a:schemeClr val="accent1"/>
              </a:solidFill>
            </a:rPr>
            <a:t>&lt;</a:t>
          </a:r>
        </a:p>
      </xdr:txBody>
    </xdr:sp>
    <xdr:clientData fPrintsWithSheet="0"/>
  </xdr:twoCellAnchor>
  <xdr:twoCellAnchor editAs="oneCell">
    <xdr:from>
      <xdr:col>6</xdr:col>
      <xdr:colOff>1171574</xdr:colOff>
      <xdr:row>0</xdr:row>
      <xdr:rowOff>171450</xdr:rowOff>
    </xdr:from>
    <xdr:to>
      <xdr:col>7</xdr:col>
      <xdr:colOff>380999</xdr:colOff>
      <xdr:row>1</xdr:row>
      <xdr:rowOff>304800</xdr:rowOff>
    </xdr:to>
    <xdr:sp macro="" textlink="">
      <xdr:nvSpPr>
        <xdr:cNvPr id="3" name="Rectangle 2" descr="March navigation button">
          <a:hlinkClick xmlns:r="http://schemas.openxmlformats.org/officeDocument/2006/relationships" r:id="rId2" tooltip="Navigation link to March worksheet"/>
          <a:extLst>
            <a:ext uri="{FF2B5EF4-FFF2-40B4-BE49-F238E27FC236}">
              <a16:creationId xmlns:a16="http://schemas.microsoft.com/office/drawing/2014/main" id="{00000000-0008-0000-0300-000003000000}"/>
            </a:ext>
          </a:extLst>
        </xdr:cNvPr>
        <xdr:cNvSpPr/>
      </xdr:nvSpPr>
      <xdr:spPr>
        <a:xfrm>
          <a:off x="7353299" y="171450"/>
          <a:ext cx="390525" cy="323850"/>
        </a:xfrm>
        <a:prstGeom prst="rect">
          <a:avLst/>
        </a:prstGeom>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t>&gt;</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editAs="oneCell">
    <xdr:from>
      <xdr:col>6</xdr:col>
      <xdr:colOff>790575</xdr:colOff>
      <xdr:row>0</xdr:row>
      <xdr:rowOff>171450</xdr:rowOff>
    </xdr:from>
    <xdr:to>
      <xdr:col>6</xdr:col>
      <xdr:colOff>1171575</xdr:colOff>
      <xdr:row>1</xdr:row>
      <xdr:rowOff>304800</xdr:rowOff>
    </xdr:to>
    <xdr:sp macro="" textlink="">
      <xdr:nvSpPr>
        <xdr:cNvPr id="2" name="Rectangle 1" descr="February navigation button">
          <a:hlinkClick xmlns:r="http://schemas.openxmlformats.org/officeDocument/2006/relationships" r:id="rId1" tooltip="Navigation link to February worksheet"/>
          <a:extLst>
            <a:ext uri="{FF2B5EF4-FFF2-40B4-BE49-F238E27FC236}">
              <a16:creationId xmlns:a16="http://schemas.microsoft.com/office/drawing/2014/main" id="{00000000-0008-0000-0400-000002000000}"/>
            </a:ext>
          </a:extLst>
        </xdr:cNvPr>
        <xdr:cNvSpPr/>
      </xdr:nvSpPr>
      <xdr:spPr>
        <a:xfrm>
          <a:off x="6972300" y="171450"/>
          <a:ext cx="381000" cy="323850"/>
        </a:xfrm>
        <a:prstGeom prst="rect">
          <a:avLst/>
        </a:prstGeom>
        <a:noFill/>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solidFill>
                <a:schemeClr val="accent1"/>
              </a:solidFill>
            </a:rPr>
            <a:t>&lt;</a:t>
          </a:r>
        </a:p>
      </xdr:txBody>
    </xdr:sp>
    <xdr:clientData fPrintsWithSheet="0"/>
  </xdr:twoCellAnchor>
  <xdr:twoCellAnchor editAs="oneCell">
    <xdr:from>
      <xdr:col>7</xdr:col>
      <xdr:colOff>0</xdr:colOff>
      <xdr:row>0</xdr:row>
      <xdr:rowOff>171450</xdr:rowOff>
    </xdr:from>
    <xdr:to>
      <xdr:col>7</xdr:col>
      <xdr:colOff>381000</xdr:colOff>
      <xdr:row>1</xdr:row>
      <xdr:rowOff>304800</xdr:rowOff>
    </xdr:to>
    <xdr:sp macro="" textlink="">
      <xdr:nvSpPr>
        <xdr:cNvPr id="3" name="Rectangle 2" descr="April navigation button">
          <a:hlinkClick xmlns:r="http://schemas.openxmlformats.org/officeDocument/2006/relationships" r:id="rId2" tooltip="Navigation link to April worksheet"/>
          <a:extLst>
            <a:ext uri="{FF2B5EF4-FFF2-40B4-BE49-F238E27FC236}">
              <a16:creationId xmlns:a16="http://schemas.microsoft.com/office/drawing/2014/main" id="{00000000-0008-0000-0400-000003000000}"/>
            </a:ext>
          </a:extLst>
        </xdr:cNvPr>
        <xdr:cNvSpPr/>
      </xdr:nvSpPr>
      <xdr:spPr>
        <a:xfrm>
          <a:off x="7362825" y="171450"/>
          <a:ext cx="381000" cy="323850"/>
        </a:xfrm>
        <a:prstGeom prst="rect">
          <a:avLst/>
        </a:prstGeom>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t>&gt;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oneCell">
    <xdr:from>
      <xdr:col>6</xdr:col>
      <xdr:colOff>800100</xdr:colOff>
      <xdr:row>0</xdr:row>
      <xdr:rowOff>171450</xdr:rowOff>
    </xdr:from>
    <xdr:to>
      <xdr:col>7</xdr:col>
      <xdr:colOff>0</xdr:colOff>
      <xdr:row>1</xdr:row>
      <xdr:rowOff>304800</xdr:rowOff>
    </xdr:to>
    <xdr:sp macro="" textlink="">
      <xdr:nvSpPr>
        <xdr:cNvPr id="2" name="Rectangle 1" descr="March navigation button">
          <a:hlinkClick xmlns:r="http://schemas.openxmlformats.org/officeDocument/2006/relationships" r:id="rId1" tooltip="Navigation link to March worksheet"/>
          <a:extLst>
            <a:ext uri="{FF2B5EF4-FFF2-40B4-BE49-F238E27FC236}">
              <a16:creationId xmlns:a16="http://schemas.microsoft.com/office/drawing/2014/main" id="{00000000-0008-0000-0500-000002000000}"/>
            </a:ext>
          </a:extLst>
        </xdr:cNvPr>
        <xdr:cNvSpPr/>
      </xdr:nvSpPr>
      <xdr:spPr>
        <a:xfrm>
          <a:off x="6981825" y="171450"/>
          <a:ext cx="381000" cy="323850"/>
        </a:xfrm>
        <a:prstGeom prst="rect">
          <a:avLst/>
        </a:prstGeom>
        <a:noFill/>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solidFill>
                <a:schemeClr val="accent1"/>
              </a:solidFill>
            </a:rPr>
            <a:t>&lt;</a:t>
          </a:r>
        </a:p>
      </xdr:txBody>
    </xdr:sp>
    <xdr:clientData fPrintsWithSheet="0"/>
  </xdr:twoCellAnchor>
  <xdr:twoCellAnchor editAs="oneCell">
    <xdr:from>
      <xdr:col>7</xdr:col>
      <xdr:colOff>9525</xdr:colOff>
      <xdr:row>0</xdr:row>
      <xdr:rowOff>171450</xdr:rowOff>
    </xdr:from>
    <xdr:to>
      <xdr:col>7</xdr:col>
      <xdr:colOff>390525</xdr:colOff>
      <xdr:row>1</xdr:row>
      <xdr:rowOff>304800</xdr:rowOff>
    </xdr:to>
    <xdr:sp macro="" textlink="">
      <xdr:nvSpPr>
        <xdr:cNvPr id="3" name="Rectangle 2" descr="May navigation button">
          <a:hlinkClick xmlns:r="http://schemas.openxmlformats.org/officeDocument/2006/relationships" r:id="rId2" tooltip="Navigation link to May worksheet"/>
          <a:extLst>
            <a:ext uri="{FF2B5EF4-FFF2-40B4-BE49-F238E27FC236}">
              <a16:creationId xmlns:a16="http://schemas.microsoft.com/office/drawing/2014/main" id="{00000000-0008-0000-0500-000003000000}"/>
            </a:ext>
          </a:extLst>
        </xdr:cNvPr>
        <xdr:cNvSpPr/>
      </xdr:nvSpPr>
      <xdr:spPr>
        <a:xfrm>
          <a:off x="7372350" y="171450"/>
          <a:ext cx="381000" cy="323850"/>
        </a:xfrm>
        <a:prstGeom prst="rect">
          <a:avLst/>
        </a:prstGeom>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t>&gt;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oneCell">
    <xdr:from>
      <xdr:col>6</xdr:col>
      <xdr:colOff>790575</xdr:colOff>
      <xdr:row>0</xdr:row>
      <xdr:rowOff>171450</xdr:rowOff>
    </xdr:from>
    <xdr:to>
      <xdr:col>6</xdr:col>
      <xdr:colOff>1171575</xdr:colOff>
      <xdr:row>1</xdr:row>
      <xdr:rowOff>304800</xdr:rowOff>
    </xdr:to>
    <xdr:sp macro="" textlink="">
      <xdr:nvSpPr>
        <xdr:cNvPr id="2" name="Rectangle 1" descr="April navigation button">
          <a:hlinkClick xmlns:r="http://schemas.openxmlformats.org/officeDocument/2006/relationships" r:id="rId1" tooltip="Navigation link to April worksheet"/>
          <a:extLst>
            <a:ext uri="{FF2B5EF4-FFF2-40B4-BE49-F238E27FC236}">
              <a16:creationId xmlns:a16="http://schemas.microsoft.com/office/drawing/2014/main" id="{00000000-0008-0000-0600-000002000000}"/>
            </a:ext>
          </a:extLst>
        </xdr:cNvPr>
        <xdr:cNvSpPr/>
      </xdr:nvSpPr>
      <xdr:spPr>
        <a:xfrm>
          <a:off x="6972300" y="171450"/>
          <a:ext cx="381000" cy="323850"/>
        </a:xfrm>
        <a:prstGeom prst="rect">
          <a:avLst/>
        </a:prstGeom>
        <a:noFill/>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solidFill>
                <a:schemeClr val="accent1"/>
              </a:solidFill>
            </a:rPr>
            <a:t>&lt;</a:t>
          </a:r>
        </a:p>
      </xdr:txBody>
    </xdr:sp>
    <xdr:clientData fPrintsWithSheet="0"/>
  </xdr:twoCellAnchor>
  <xdr:twoCellAnchor editAs="oneCell">
    <xdr:from>
      <xdr:col>6</xdr:col>
      <xdr:colOff>1171574</xdr:colOff>
      <xdr:row>0</xdr:row>
      <xdr:rowOff>171450</xdr:rowOff>
    </xdr:from>
    <xdr:to>
      <xdr:col>7</xdr:col>
      <xdr:colOff>380999</xdr:colOff>
      <xdr:row>1</xdr:row>
      <xdr:rowOff>304800</xdr:rowOff>
    </xdr:to>
    <xdr:sp macro="" textlink="">
      <xdr:nvSpPr>
        <xdr:cNvPr id="3" name="Rectangle 2" descr="June navigation button">
          <a:hlinkClick xmlns:r="http://schemas.openxmlformats.org/officeDocument/2006/relationships" r:id="rId2" tooltip="Navigation link to June worksheet"/>
          <a:extLst>
            <a:ext uri="{FF2B5EF4-FFF2-40B4-BE49-F238E27FC236}">
              <a16:creationId xmlns:a16="http://schemas.microsoft.com/office/drawing/2014/main" id="{00000000-0008-0000-0600-000003000000}"/>
            </a:ext>
          </a:extLst>
        </xdr:cNvPr>
        <xdr:cNvSpPr/>
      </xdr:nvSpPr>
      <xdr:spPr>
        <a:xfrm>
          <a:off x="7353299" y="171450"/>
          <a:ext cx="390525" cy="323850"/>
        </a:xfrm>
        <a:prstGeom prst="rect">
          <a:avLst/>
        </a:prstGeom>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t>&gt;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6</xdr:col>
      <xdr:colOff>809625</xdr:colOff>
      <xdr:row>0</xdr:row>
      <xdr:rowOff>171450</xdr:rowOff>
    </xdr:from>
    <xdr:to>
      <xdr:col>7</xdr:col>
      <xdr:colOff>9525</xdr:colOff>
      <xdr:row>1</xdr:row>
      <xdr:rowOff>304800</xdr:rowOff>
    </xdr:to>
    <xdr:sp macro="" textlink="">
      <xdr:nvSpPr>
        <xdr:cNvPr id="2" name="Rectangle 1" descr="May navigation button">
          <a:hlinkClick xmlns:r="http://schemas.openxmlformats.org/officeDocument/2006/relationships" r:id="rId1" tooltip="Navigation link to May worksheet"/>
          <a:extLst>
            <a:ext uri="{FF2B5EF4-FFF2-40B4-BE49-F238E27FC236}">
              <a16:creationId xmlns:a16="http://schemas.microsoft.com/office/drawing/2014/main" id="{00000000-0008-0000-0700-000002000000}"/>
            </a:ext>
          </a:extLst>
        </xdr:cNvPr>
        <xdr:cNvSpPr/>
      </xdr:nvSpPr>
      <xdr:spPr>
        <a:xfrm>
          <a:off x="6991350" y="171450"/>
          <a:ext cx="381000" cy="323850"/>
        </a:xfrm>
        <a:prstGeom prst="rect">
          <a:avLst/>
        </a:prstGeom>
        <a:noFill/>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solidFill>
                <a:schemeClr val="accent1"/>
              </a:solidFill>
            </a:rPr>
            <a:t>&lt;</a:t>
          </a:r>
        </a:p>
      </xdr:txBody>
    </xdr:sp>
    <xdr:clientData fPrintsWithSheet="0"/>
  </xdr:twoCellAnchor>
  <xdr:twoCellAnchor editAs="oneCell">
    <xdr:from>
      <xdr:col>7</xdr:col>
      <xdr:colOff>9524</xdr:colOff>
      <xdr:row>0</xdr:row>
      <xdr:rowOff>171450</xdr:rowOff>
    </xdr:from>
    <xdr:to>
      <xdr:col>7</xdr:col>
      <xdr:colOff>400049</xdr:colOff>
      <xdr:row>1</xdr:row>
      <xdr:rowOff>304800</xdr:rowOff>
    </xdr:to>
    <xdr:sp macro="" textlink="">
      <xdr:nvSpPr>
        <xdr:cNvPr id="3" name="Rectangle 2" descr="July navigation button">
          <a:hlinkClick xmlns:r="http://schemas.openxmlformats.org/officeDocument/2006/relationships" r:id="rId2" tooltip="Navigation link to July worksheet"/>
          <a:extLst>
            <a:ext uri="{FF2B5EF4-FFF2-40B4-BE49-F238E27FC236}">
              <a16:creationId xmlns:a16="http://schemas.microsoft.com/office/drawing/2014/main" id="{00000000-0008-0000-0700-000003000000}"/>
            </a:ext>
          </a:extLst>
        </xdr:cNvPr>
        <xdr:cNvSpPr/>
      </xdr:nvSpPr>
      <xdr:spPr>
        <a:xfrm>
          <a:off x="7372349" y="171450"/>
          <a:ext cx="390525" cy="323850"/>
        </a:xfrm>
        <a:prstGeom prst="rect">
          <a:avLst/>
        </a:prstGeom>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t>&gt;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6</xdr:col>
      <xdr:colOff>809625</xdr:colOff>
      <xdr:row>0</xdr:row>
      <xdr:rowOff>171450</xdr:rowOff>
    </xdr:from>
    <xdr:to>
      <xdr:col>7</xdr:col>
      <xdr:colOff>9525</xdr:colOff>
      <xdr:row>1</xdr:row>
      <xdr:rowOff>304800</xdr:rowOff>
    </xdr:to>
    <xdr:sp macro="" textlink="">
      <xdr:nvSpPr>
        <xdr:cNvPr id="2" name="Rectangle 1" descr="June navigation button">
          <a:hlinkClick xmlns:r="http://schemas.openxmlformats.org/officeDocument/2006/relationships" r:id="rId1" tooltip="Navigation link to June worksheet"/>
          <a:extLst>
            <a:ext uri="{FF2B5EF4-FFF2-40B4-BE49-F238E27FC236}">
              <a16:creationId xmlns:a16="http://schemas.microsoft.com/office/drawing/2014/main" id="{00000000-0008-0000-0800-000002000000}"/>
            </a:ext>
          </a:extLst>
        </xdr:cNvPr>
        <xdr:cNvSpPr/>
      </xdr:nvSpPr>
      <xdr:spPr>
        <a:xfrm>
          <a:off x="6991350" y="171450"/>
          <a:ext cx="381000" cy="323850"/>
        </a:xfrm>
        <a:prstGeom prst="rect">
          <a:avLst/>
        </a:prstGeom>
        <a:noFill/>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solidFill>
                <a:schemeClr val="accent1"/>
              </a:solidFill>
            </a:rPr>
            <a:t>&lt;</a:t>
          </a:r>
        </a:p>
      </xdr:txBody>
    </xdr:sp>
    <xdr:clientData fPrintsWithSheet="0"/>
  </xdr:twoCellAnchor>
  <xdr:twoCellAnchor editAs="oneCell">
    <xdr:from>
      <xdr:col>7</xdr:col>
      <xdr:colOff>19050</xdr:colOff>
      <xdr:row>0</xdr:row>
      <xdr:rowOff>171450</xdr:rowOff>
    </xdr:from>
    <xdr:to>
      <xdr:col>7</xdr:col>
      <xdr:colOff>400050</xdr:colOff>
      <xdr:row>1</xdr:row>
      <xdr:rowOff>304800</xdr:rowOff>
    </xdr:to>
    <xdr:sp macro="" textlink="">
      <xdr:nvSpPr>
        <xdr:cNvPr id="3" name="Rectangle 2" descr="August navigation button">
          <a:hlinkClick xmlns:r="http://schemas.openxmlformats.org/officeDocument/2006/relationships" r:id="rId2" tooltip="Navigation link to August worksheet"/>
          <a:extLst>
            <a:ext uri="{FF2B5EF4-FFF2-40B4-BE49-F238E27FC236}">
              <a16:creationId xmlns:a16="http://schemas.microsoft.com/office/drawing/2014/main" id="{00000000-0008-0000-0800-000003000000}"/>
            </a:ext>
          </a:extLst>
        </xdr:cNvPr>
        <xdr:cNvSpPr/>
      </xdr:nvSpPr>
      <xdr:spPr>
        <a:xfrm>
          <a:off x="7381875" y="171450"/>
          <a:ext cx="381000" cy="323850"/>
        </a:xfrm>
        <a:prstGeom prst="rect">
          <a:avLst/>
        </a:prstGeom>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t>&gt;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6</xdr:col>
      <xdr:colOff>781050</xdr:colOff>
      <xdr:row>0</xdr:row>
      <xdr:rowOff>171450</xdr:rowOff>
    </xdr:from>
    <xdr:to>
      <xdr:col>6</xdr:col>
      <xdr:colOff>1162050</xdr:colOff>
      <xdr:row>1</xdr:row>
      <xdr:rowOff>304800</xdr:rowOff>
    </xdr:to>
    <xdr:sp macro="" textlink="">
      <xdr:nvSpPr>
        <xdr:cNvPr id="2" name="Rectangle 1" descr="August navigation button">
          <a:hlinkClick xmlns:r="http://schemas.openxmlformats.org/officeDocument/2006/relationships" r:id="rId1" tooltip="Navigation link to July worksheet"/>
          <a:extLst>
            <a:ext uri="{FF2B5EF4-FFF2-40B4-BE49-F238E27FC236}">
              <a16:creationId xmlns:a16="http://schemas.microsoft.com/office/drawing/2014/main" id="{00000000-0008-0000-0900-000002000000}"/>
            </a:ext>
          </a:extLst>
        </xdr:cNvPr>
        <xdr:cNvSpPr/>
      </xdr:nvSpPr>
      <xdr:spPr>
        <a:xfrm>
          <a:off x="6962775" y="171450"/>
          <a:ext cx="381000" cy="323850"/>
        </a:xfrm>
        <a:prstGeom prst="rect">
          <a:avLst/>
        </a:prstGeom>
        <a:noFill/>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solidFill>
                <a:schemeClr val="accent1"/>
              </a:solidFill>
            </a:rPr>
            <a:t>&lt;</a:t>
          </a:r>
          <a:endParaRPr lang="en-US" sz="1400" b="0">
            <a:solidFill>
              <a:schemeClr val="accent1"/>
            </a:solidFill>
          </a:endParaRPr>
        </a:p>
      </xdr:txBody>
    </xdr:sp>
    <xdr:clientData fPrintsWithSheet="0"/>
  </xdr:twoCellAnchor>
  <xdr:twoCellAnchor editAs="oneCell">
    <xdr:from>
      <xdr:col>6</xdr:col>
      <xdr:colOff>1171575</xdr:colOff>
      <xdr:row>0</xdr:row>
      <xdr:rowOff>171450</xdr:rowOff>
    </xdr:from>
    <xdr:to>
      <xdr:col>7</xdr:col>
      <xdr:colOff>371475</xdr:colOff>
      <xdr:row>1</xdr:row>
      <xdr:rowOff>304800</xdr:rowOff>
    </xdr:to>
    <xdr:sp macro="" textlink="">
      <xdr:nvSpPr>
        <xdr:cNvPr id="3" name="Rectangle 2" descr="September navigation button">
          <a:hlinkClick xmlns:r="http://schemas.openxmlformats.org/officeDocument/2006/relationships" r:id="rId2" tooltip="Navigation link to September worksheet"/>
          <a:extLst>
            <a:ext uri="{FF2B5EF4-FFF2-40B4-BE49-F238E27FC236}">
              <a16:creationId xmlns:a16="http://schemas.microsoft.com/office/drawing/2014/main" id="{00000000-0008-0000-0900-000003000000}"/>
            </a:ext>
          </a:extLst>
        </xdr:cNvPr>
        <xdr:cNvSpPr/>
      </xdr:nvSpPr>
      <xdr:spPr>
        <a:xfrm>
          <a:off x="7353300" y="171450"/>
          <a:ext cx="381000" cy="323850"/>
        </a:xfrm>
        <a:prstGeom prst="rect">
          <a:avLst/>
        </a:prstGeom>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t>&gt;</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6</xdr:col>
      <xdr:colOff>800100</xdr:colOff>
      <xdr:row>0</xdr:row>
      <xdr:rowOff>171450</xdr:rowOff>
    </xdr:from>
    <xdr:to>
      <xdr:col>7</xdr:col>
      <xdr:colOff>0</xdr:colOff>
      <xdr:row>1</xdr:row>
      <xdr:rowOff>304800</xdr:rowOff>
    </xdr:to>
    <xdr:sp macro="" textlink="">
      <xdr:nvSpPr>
        <xdr:cNvPr id="2" name="Rectangle 1" descr="August navigation button">
          <a:hlinkClick xmlns:r="http://schemas.openxmlformats.org/officeDocument/2006/relationships" r:id="rId1" tooltip="Navigation link to August worksheet"/>
          <a:extLst>
            <a:ext uri="{FF2B5EF4-FFF2-40B4-BE49-F238E27FC236}">
              <a16:creationId xmlns:a16="http://schemas.microsoft.com/office/drawing/2014/main" id="{00000000-0008-0000-0A00-000002000000}"/>
            </a:ext>
          </a:extLst>
        </xdr:cNvPr>
        <xdr:cNvSpPr/>
      </xdr:nvSpPr>
      <xdr:spPr>
        <a:xfrm>
          <a:off x="6981825" y="171450"/>
          <a:ext cx="381000" cy="323850"/>
        </a:xfrm>
        <a:prstGeom prst="rect">
          <a:avLst/>
        </a:prstGeom>
        <a:noFill/>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solidFill>
                <a:schemeClr val="accent1"/>
              </a:solidFill>
            </a:rPr>
            <a:t>&lt;</a:t>
          </a:r>
        </a:p>
      </xdr:txBody>
    </xdr:sp>
    <xdr:clientData fPrintsWithSheet="0"/>
  </xdr:twoCellAnchor>
  <xdr:twoCellAnchor editAs="oneCell">
    <xdr:from>
      <xdr:col>7</xdr:col>
      <xdr:colOff>9525</xdr:colOff>
      <xdr:row>0</xdr:row>
      <xdr:rowOff>171450</xdr:rowOff>
    </xdr:from>
    <xdr:to>
      <xdr:col>7</xdr:col>
      <xdr:colOff>390525</xdr:colOff>
      <xdr:row>1</xdr:row>
      <xdr:rowOff>304800</xdr:rowOff>
    </xdr:to>
    <xdr:sp macro="" textlink="">
      <xdr:nvSpPr>
        <xdr:cNvPr id="3" name="Rectangle 2" descr="October navigation button">
          <a:hlinkClick xmlns:r="http://schemas.openxmlformats.org/officeDocument/2006/relationships" r:id="rId2" tooltip="Navigation link to October worksheet"/>
          <a:extLst>
            <a:ext uri="{FF2B5EF4-FFF2-40B4-BE49-F238E27FC236}">
              <a16:creationId xmlns:a16="http://schemas.microsoft.com/office/drawing/2014/main" id="{00000000-0008-0000-0A00-000003000000}"/>
            </a:ext>
          </a:extLst>
        </xdr:cNvPr>
        <xdr:cNvSpPr/>
      </xdr:nvSpPr>
      <xdr:spPr>
        <a:xfrm>
          <a:off x="7372350" y="171450"/>
          <a:ext cx="381000" cy="323850"/>
        </a:xfrm>
        <a:prstGeom prst="rect">
          <a:avLst/>
        </a:prstGeom>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t>&gt;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6</xdr:col>
      <xdr:colOff>800100</xdr:colOff>
      <xdr:row>0</xdr:row>
      <xdr:rowOff>171450</xdr:rowOff>
    </xdr:from>
    <xdr:to>
      <xdr:col>7</xdr:col>
      <xdr:colOff>0</xdr:colOff>
      <xdr:row>1</xdr:row>
      <xdr:rowOff>304800</xdr:rowOff>
    </xdr:to>
    <xdr:sp macro="" textlink="">
      <xdr:nvSpPr>
        <xdr:cNvPr id="2" name="Rectangle 1" descr="September navigation button">
          <a:hlinkClick xmlns:r="http://schemas.openxmlformats.org/officeDocument/2006/relationships" r:id="rId1" tooltip="Navigation link to September worksheet"/>
          <a:extLst>
            <a:ext uri="{FF2B5EF4-FFF2-40B4-BE49-F238E27FC236}">
              <a16:creationId xmlns:a16="http://schemas.microsoft.com/office/drawing/2014/main" id="{00000000-0008-0000-0B00-000002000000}"/>
            </a:ext>
          </a:extLst>
        </xdr:cNvPr>
        <xdr:cNvSpPr/>
      </xdr:nvSpPr>
      <xdr:spPr>
        <a:xfrm>
          <a:off x="6981825" y="171450"/>
          <a:ext cx="381000" cy="323850"/>
        </a:xfrm>
        <a:prstGeom prst="rect">
          <a:avLst/>
        </a:prstGeom>
        <a:noFill/>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solidFill>
                <a:schemeClr val="accent1"/>
              </a:solidFill>
            </a:rPr>
            <a:t>&lt;</a:t>
          </a:r>
        </a:p>
      </xdr:txBody>
    </xdr:sp>
    <xdr:clientData fPrintsWithSheet="0"/>
  </xdr:twoCellAnchor>
  <xdr:twoCellAnchor editAs="oneCell">
    <xdr:from>
      <xdr:col>7</xdr:col>
      <xdr:colOff>9525</xdr:colOff>
      <xdr:row>0</xdr:row>
      <xdr:rowOff>171450</xdr:rowOff>
    </xdr:from>
    <xdr:to>
      <xdr:col>7</xdr:col>
      <xdr:colOff>390525</xdr:colOff>
      <xdr:row>1</xdr:row>
      <xdr:rowOff>304800</xdr:rowOff>
    </xdr:to>
    <xdr:sp macro="" textlink="">
      <xdr:nvSpPr>
        <xdr:cNvPr id="3" name="Rectangle 2" descr="November navigation button">
          <a:hlinkClick xmlns:r="http://schemas.openxmlformats.org/officeDocument/2006/relationships" r:id="rId2" tooltip="Navigation link to November worksheet"/>
          <a:extLst>
            <a:ext uri="{FF2B5EF4-FFF2-40B4-BE49-F238E27FC236}">
              <a16:creationId xmlns:a16="http://schemas.microsoft.com/office/drawing/2014/main" id="{00000000-0008-0000-0B00-000003000000}"/>
            </a:ext>
          </a:extLst>
        </xdr:cNvPr>
        <xdr:cNvSpPr/>
      </xdr:nvSpPr>
      <xdr:spPr>
        <a:xfrm>
          <a:off x="7372350" y="171450"/>
          <a:ext cx="381000" cy="323850"/>
        </a:xfrm>
        <a:prstGeom prst="rect">
          <a:avLst/>
        </a:prstGeom>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t>&gt;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6</xdr:col>
      <xdr:colOff>790575</xdr:colOff>
      <xdr:row>0</xdr:row>
      <xdr:rowOff>171450</xdr:rowOff>
    </xdr:from>
    <xdr:to>
      <xdr:col>6</xdr:col>
      <xdr:colOff>1171575</xdr:colOff>
      <xdr:row>1</xdr:row>
      <xdr:rowOff>304800</xdr:rowOff>
    </xdr:to>
    <xdr:sp macro="" textlink="">
      <xdr:nvSpPr>
        <xdr:cNvPr id="2" name="Rectangle 1" descr="November navigation button">
          <a:hlinkClick xmlns:r="http://schemas.openxmlformats.org/officeDocument/2006/relationships" r:id="rId1" tooltip="Navigation link to October worksheet"/>
          <a:extLst>
            <a:ext uri="{FF2B5EF4-FFF2-40B4-BE49-F238E27FC236}">
              <a16:creationId xmlns:a16="http://schemas.microsoft.com/office/drawing/2014/main" id="{00000000-0008-0000-0C00-000002000000}"/>
            </a:ext>
          </a:extLst>
        </xdr:cNvPr>
        <xdr:cNvSpPr/>
      </xdr:nvSpPr>
      <xdr:spPr>
        <a:xfrm>
          <a:off x="6972300" y="171450"/>
          <a:ext cx="381000" cy="323850"/>
        </a:xfrm>
        <a:prstGeom prst="rect">
          <a:avLst/>
        </a:prstGeom>
        <a:noFill/>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solidFill>
                <a:schemeClr val="accent1"/>
              </a:solidFill>
            </a:rPr>
            <a:t>&lt;</a:t>
          </a:r>
        </a:p>
      </xdr:txBody>
    </xdr:sp>
    <xdr:clientData fPrintsWithSheet="0"/>
  </xdr:twoCellAnchor>
  <xdr:twoCellAnchor editAs="oneCell">
    <xdr:from>
      <xdr:col>7</xdr:col>
      <xdr:colOff>0</xdr:colOff>
      <xdr:row>0</xdr:row>
      <xdr:rowOff>171450</xdr:rowOff>
    </xdr:from>
    <xdr:to>
      <xdr:col>7</xdr:col>
      <xdr:colOff>381000</xdr:colOff>
      <xdr:row>1</xdr:row>
      <xdr:rowOff>304800</xdr:rowOff>
    </xdr:to>
    <xdr:sp macro="" textlink="">
      <xdr:nvSpPr>
        <xdr:cNvPr id="3" name="Rectangle 2" descr="December navigation button">
          <a:hlinkClick xmlns:r="http://schemas.openxmlformats.org/officeDocument/2006/relationships" r:id="rId2" tooltip="Navigation link to December worksheet"/>
          <a:extLst>
            <a:ext uri="{FF2B5EF4-FFF2-40B4-BE49-F238E27FC236}">
              <a16:creationId xmlns:a16="http://schemas.microsoft.com/office/drawing/2014/main" id="{00000000-0008-0000-0C00-000003000000}"/>
            </a:ext>
          </a:extLst>
        </xdr:cNvPr>
        <xdr:cNvSpPr/>
      </xdr:nvSpPr>
      <xdr:spPr>
        <a:xfrm>
          <a:off x="7362825" y="171450"/>
          <a:ext cx="381000" cy="323850"/>
        </a:xfrm>
        <a:prstGeom prst="rect">
          <a:avLst/>
        </a:prstGeom>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t>&gt;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6</xdr:col>
      <xdr:colOff>781050</xdr:colOff>
      <xdr:row>0</xdr:row>
      <xdr:rowOff>171450</xdr:rowOff>
    </xdr:from>
    <xdr:to>
      <xdr:col>6</xdr:col>
      <xdr:colOff>1162050</xdr:colOff>
      <xdr:row>1</xdr:row>
      <xdr:rowOff>304800</xdr:rowOff>
    </xdr:to>
    <xdr:sp macro="" textlink="">
      <xdr:nvSpPr>
        <xdr:cNvPr id="2" name="Rectangle 1" descr="December navigation button">
          <a:hlinkClick xmlns:r="http://schemas.openxmlformats.org/officeDocument/2006/relationships" r:id="rId1" tooltip="Navigation link to November worksheet"/>
          <a:extLst>
            <a:ext uri="{FF2B5EF4-FFF2-40B4-BE49-F238E27FC236}">
              <a16:creationId xmlns:a16="http://schemas.microsoft.com/office/drawing/2014/main" id="{00000000-0008-0000-0D00-000002000000}"/>
            </a:ext>
          </a:extLst>
        </xdr:cNvPr>
        <xdr:cNvSpPr/>
      </xdr:nvSpPr>
      <xdr:spPr>
        <a:xfrm>
          <a:off x="6962775" y="171450"/>
          <a:ext cx="381000" cy="323850"/>
        </a:xfrm>
        <a:prstGeom prst="rect">
          <a:avLst/>
        </a:prstGeom>
        <a:noFill/>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solidFill>
                <a:schemeClr val="accent1"/>
              </a:solidFill>
            </a:rPr>
            <a:t>&lt;</a:t>
          </a:r>
        </a:p>
      </xdr:txBody>
    </xdr:sp>
    <xdr:clientData fPrintsWithSheet="0"/>
  </xdr:twoCellAnchor>
  <xdr:twoCellAnchor editAs="oneCell">
    <xdr:from>
      <xdr:col>6</xdr:col>
      <xdr:colOff>1171575</xdr:colOff>
      <xdr:row>0</xdr:row>
      <xdr:rowOff>171450</xdr:rowOff>
    </xdr:from>
    <xdr:to>
      <xdr:col>7</xdr:col>
      <xdr:colOff>371475</xdr:colOff>
      <xdr:row>1</xdr:row>
      <xdr:rowOff>304800</xdr:rowOff>
    </xdr:to>
    <xdr:sp macro="" textlink="">
      <xdr:nvSpPr>
        <xdr:cNvPr id="3" name="Rectangle 2" descr="Holidays navigation button">
          <a:hlinkClick xmlns:r="http://schemas.openxmlformats.org/officeDocument/2006/relationships" r:id="rId2" tooltip="Navigation link to Holidays worksheet"/>
          <a:extLst>
            <a:ext uri="{FF2B5EF4-FFF2-40B4-BE49-F238E27FC236}">
              <a16:creationId xmlns:a16="http://schemas.microsoft.com/office/drawing/2014/main" id="{00000000-0008-0000-0D00-000003000000}"/>
            </a:ext>
          </a:extLst>
        </xdr:cNvPr>
        <xdr:cNvSpPr/>
      </xdr:nvSpPr>
      <xdr:spPr>
        <a:xfrm>
          <a:off x="7353300" y="171450"/>
          <a:ext cx="381000" cy="323850"/>
        </a:xfrm>
        <a:prstGeom prst="rect">
          <a:avLst/>
        </a:prstGeom>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t>&gt;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4</xdr:col>
      <xdr:colOff>390525</xdr:colOff>
      <xdr:row>0</xdr:row>
      <xdr:rowOff>171450</xdr:rowOff>
    </xdr:from>
    <xdr:to>
      <xdr:col>4</xdr:col>
      <xdr:colOff>771525</xdr:colOff>
      <xdr:row>1</xdr:row>
      <xdr:rowOff>285750</xdr:rowOff>
    </xdr:to>
    <xdr:sp macro="" textlink="">
      <xdr:nvSpPr>
        <xdr:cNvPr id="2" name="Rectangle 1" descr="December navigation button">
          <a:hlinkClick xmlns:r="http://schemas.openxmlformats.org/officeDocument/2006/relationships" r:id="rId1" tooltip="Navigation link to December worksheet"/>
          <a:extLst>
            <a:ext uri="{FF2B5EF4-FFF2-40B4-BE49-F238E27FC236}">
              <a16:creationId xmlns:a16="http://schemas.microsoft.com/office/drawing/2014/main" id="{00000000-0008-0000-0E00-000002000000}"/>
            </a:ext>
          </a:extLst>
        </xdr:cNvPr>
        <xdr:cNvSpPr/>
      </xdr:nvSpPr>
      <xdr:spPr>
        <a:xfrm>
          <a:off x="7086600" y="171450"/>
          <a:ext cx="381000" cy="323850"/>
        </a:xfrm>
        <a:prstGeom prst="rect">
          <a:avLst/>
        </a:prstGeom>
        <a:solidFill>
          <a:schemeClr val="bg2"/>
        </a:solidFill>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solidFill>
                <a:schemeClr val="accent1"/>
              </a:solidFill>
            </a:rPr>
            <a:t>&lt;</a:t>
          </a:r>
        </a:p>
      </xdr:txBody>
    </xdr:sp>
    <xdr:clientData fPrintsWithSheet="0"/>
  </xdr:twoCellAnchor>
  <xdr:twoCellAnchor editAs="oneCell">
    <xdr:from>
      <xdr:col>4</xdr:col>
      <xdr:colOff>781050</xdr:colOff>
      <xdr:row>0</xdr:row>
      <xdr:rowOff>171450</xdr:rowOff>
    </xdr:from>
    <xdr:to>
      <xdr:col>5</xdr:col>
      <xdr:colOff>361950</xdr:colOff>
      <xdr:row>1</xdr:row>
      <xdr:rowOff>285750</xdr:rowOff>
    </xdr:to>
    <xdr:sp macro="" textlink="">
      <xdr:nvSpPr>
        <xdr:cNvPr id="3" name="Rectangle 2" descr="Settings navigation button">
          <a:hlinkClick xmlns:r="http://schemas.openxmlformats.org/officeDocument/2006/relationships" r:id="rId2" tooltip="Navigation link to Settings worksheet"/>
          <a:extLst>
            <a:ext uri="{FF2B5EF4-FFF2-40B4-BE49-F238E27FC236}">
              <a16:creationId xmlns:a16="http://schemas.microsoft.com/office/drawing/2014/main" id="{00000000-0008-0000-0E00-000003000000}"/>
            </a:ext>
          </a:extLst>
        </xdr:cNvPr>
        <xdr:cNvSpPr/>
      </xdr:nvSpPr>
      <xdr:spPr>
        <a:xfrm>
          <a:off x="7477125" y="171450"/>
          <a:ext cx="381000" cy="323850"/>
        </a:xfrm>
        <a:prstGeom prst="rect">
          <a:avLst/>
        </a:prstGeom>
        <a:solidFill>
          <a:schemeClr val="accent1"/>
        </a:solidFill>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t>&gt;</a:t>
          </a:r>
        </a:p>
      </xdr:txBody>
    </xdr:sp>
    <xdr:clientData fPrintsWithSheet="0"/>
  </xdr:twoCellAnchor>
  <xdr:twoCellAnchor editAs="oneCell">
    <xdr:from>
      <xdr:col>1</xdr:col>
      <xdr:colOff>0</xdr:colOff>
      <xdr:row>15</xdr:row>
      <xdr:rowOff>190499</xdr:rowOff>
    </xdr:from>
    <xdr:to>
      <xdr:col>3</xdr:col>
      <xdr:colOff>257174</xdr:colOff>
      <xdr:row>28</xdr:row>
      <xdr:rowOff>114300</xdr:rowOff>
    </xdr:to>
    <xdr:sp macro="" textlink="">
      <xdr:nvSpPr>
        <xdr:cNvPr id="5" name="Rectangular Callout 4" descr="Tip:&#10;These dates will automatically adjust for you. You can show or not show holidays as you want by changing the SHOW column. The CORRECTED column will change if the observed holiday needs to fall on a weekday.  Sunday will be observed on the following Monday, and Saturday will be observed on the previous Friday. You can add other holidays as well">
          <a:extLst>
            <a:ext uri="{FF2B5EF4-FFF2-40B4-BE49-F238E27FC236}">
              <a16:creationId xmlns:a16="http://schemas.microsoft.com/office/drawing/2014/main" id="{00000000-0008-0000-0E00-000005000000}"/>
            </a:ext>
          </a:extLst>
        </xdr:cNvPr>
        <xdr:cNvSpPr/>
      </xdr:nvSpPr>
      <xdr:spPr>
        <a:xfrm>
          <a:off x="114300" y="3248024"/>
          <a:ext cx="3019424" cy="2400301"/>
        </a:xfrm>
        <a:prstGeom prst="wedgeRectCallout">
          <a:avLst>
            <a:gd name="adj1" fmla="val -21055"/>
            <a:gd name="adj2" fmla="val -58148"/>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bg1"/>
              </a:solidFill>
            </a:rPr>
            <a:t>HERE'S A TIP</a:t>
          </a:r>
        </a:p>
        <a:p>
          <a:pPr algn="l"/>
          <a:r>
            <a:rPr lang="en-US" sz="1100" b="1">
              <a:solidFill>
                <a:schemeClr val="bg1"/>
              </a:solidFill>
            </a:rPr>
            <a:t>------------------------------------------------</a:t>
          </a:r>
        </a:p>
        <a:p>
          <a:pPr algn="l"/>
          <a:r>
            <a:rPr lang="en-US" sz="1100">
              <a:solidFill>
                <a:schemeClr val="bg1"/>
              </a:solidFill>
            </a:rPr>
            <a:t>These dates will automatically adjust for you. You can show or not show holidays as you want by changing the SHOW column.</a:t>
          </a:r>
        </a:p>
        <a:p>
          <a:pPr algn="l"/>
          <a:endParaRPr lang="en-US" sz="1100">
            <a:solidFill>
              <a:schemeClr val="bg1"/>
            </a:solidFill>
          </a:endParaRPr>
        </a:p>
        <a:p>
          <a:pPr algn="l"/>
          <a:r>
            <a:rPr lang="en-US" sz="1100">
              <a:solidFill>
                <a:schemeClr val="bg1"/>
              </a:solidFill>
            </a:rPr>
            <a:t>The CORRECTED column will change if the observed holiday needs to fall on a weekday.  Sunday will be observed</a:t>
          </a:r>
          <a:r>
            <a:rPr lang="en-US" sz="1100" baseline="0">
              <a:solidFill>
                <a:schemeClr val="bg1"/>
              </a:solidFill>
            </a:rPr>
            <a:t> on the following Monday, and Saturday will be observed on the previous Friday.</a:t>
          </a:r>
        </a:p>
        <a:p>
          <a:pPr algn="l"/>
          <a:endParaRPr lang="en-US" sz="1100" baseline="0">
            <a:solidFill>
              <a:schemeClr val="bg1"/>
            </a:solidFill>
          </a:endParaRPr>
        </a:p>
        <a:p>
          <a:pPr algn="l"/>
          <a:r>
            <a:rPr lang="en-US" sz="1100" baseline="0">
              <a:solidFill>
                <a:schemeClr val="bg1"/>
              </a:solidFill>
            </a:rPr>
            <a:t>You can add other holidays as well.</a:t>
          </a:r>
          <a:endParaRPr lang="en-US" sz="1100">
            <a:solidFill>
              <a:schemeClr val="bg1"/>
            </a:solidFill>
          </a:endParaRPr>
        </a:p>
      </xdr:txBody>
    </xdr:sp>
    <xdr:clientData fPrintsWithSheet="0"/>
  </xdr:twoCellAnchor>
</xdr:wsDr>
</file>

<file path=xl/tables/table1.xml><?xml version="1.0" encoding="utf-8"?>
<table xmlns="http://schemas.openxmlformats.org/spreadsheetml/2006/main" id="1" name="Holidays" displayName="Holidays" ref="B4:G15" totalsRowShown="0">
  <autoFilter ref="B4:G15">
    <filterColumn colId="0" hiddenButton="1"/>
    <filterColumn colId="1" hiddenButton="1"/>
    <filterColumn colId="2" hiddenButton="1"/>
    <filterColumn colId="3" hiddenButton="1"/>
    <filterColumn colId="4" hiddenButton="1"/>
    <filterColumn colId="5" hiddenButton="1"/>
  </autoFilter>
  <sortState ref="B5:F16">
    <sortCondition ref="B4:B16"/>
  </sortState>
  <tableColumns count="6">
    <tableColumn id="1" name="DAY"/>
    <tableColumn id="2" name="HOLIDAY"/>
    <tableColumn id="3" name="FALLS ON"/>
    <tableColumn id="7" name="WEEKDAY">
      <calculatedColumnFormula>IFERROR(WEEKDAY(Holidays[[#This Row],[DAY]],IF(WeekStart="MONDAY",2,1)),0)</calculatedColumnFormula>
    </tableColumn>
    <tableColumn id="5" name="CORRECTED">
      <calculatedColumnFormula>IF(ISTEXT(Holidays[[#This Row],[DAY]]),"Not Observed",IF(Holidays[[#This Row],[WEEKDAY]]=1,Holidays[[#This Row],[DAY]]+1,IF(Holidays[[#This Row],[WEEKDAY]]=7,Holidays[[#This Row],[DAY]]-1,Holidays[[#This Row],[DAY]])))</calculatedColumnFormula>
    </tableColumn>
    <tableColumn id="4" name="SHOW"/>
  </tableColumns>
  <tableStyleInfo name="Calendar with holidays table" showFirstColumn="0" showLastColumn="0" showRowStripes="1" showColumnStripes="0"/>
  <extLst>
    <ext xmlns:x14="http://schemas.microsoft.com/office/spreadsheetml/2009/9/main" uri="{504A1905-F514-4f6f-8877-14C23A59335A}">
      <x14:table altTextSummary="List of holidays, their dates, description of what day it falls on, a column for a corrected date for observation, and a column to set whether to show that holiday or not on the month sheets"/>
    </ext>
  </extLst>
</table>
</file>

<file path=xl/theme/theme1.xml><?xml version="1.0" encoding="utf-8"?>
<a:theme xmlns:a="http://schemas.openxmlformats.org/drawingml/2006/main" name="Office Theme">
  <a:themeElements>
    <a:clrScheme name="Calendar with holidays">
      <a:dk1>
        <a:srgbClr val="000000"/>
      </a:dk1>
      <a:lt1>
        <a:srgbClr val="FFFFFF"/>
      </a:lt1>
      <a:dk2>
        <a:srgbClr val="524845"/>
      </a:dk2>
      <a:lt2>
        <a:srgbClr val="F6F2EA"/>
      </a:lt2>
      <a:accent1>
        <a:srgbClr val="C05C48"/>
      </a:accent1>
      <a:accent2>
        <a:srgbClr val="D1832D"/>
      </a:accent2>
      <a:accent3>
        <a:srgbClr val="4FB08F"/>
      </a:accent3>
      <a:accent4>
        <a:srgbClr val="E4DBB6"/>
      </a:accent4>
      <a:accent5>
        <a:srgbClr val="699FAB"/>
      </a:accent5>
      <a:accent6>
        <a:srgbClr val="9079A2"/>
      </a:accent6>
      <a:hlink>
        <a:srgbClr val="699FAB"/>
      </a:hlink>
      <a:folHlink>
        <a:srgbClr val="9079A2"/>
      </a:folHlink>
    </a:clrScheme>
    <a:fontScheme name="Calendar with holidays">
      <a:majorFont>
        <a:latin typeface="Trebuchet MS"/>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1.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89999084444715716"/>
  </sheetPr>
  <dimension ref="A1:B8"/>
  <sheetViews>
    <sheetView workbookViewId="0">
      <selection activeCell="B1" sqref="B1"/>
    </sheetView>
  </sheetViews>
  <sheetFormatPr defaultRowHeight="15" x14ac:dyDescent="0.3"/>
  <cols>
    <col min="1" max="1" width="2.7109375" style="53" customWidth="1"/>
    <col min="2" max="2" width="80.7109375" customWidth="1"/>
    <col min="3" max="3" width="2.7109375" customWidth="1"/>
  </cols>
  <sheetData>
    <row r="1" spans="2:2" ht="30" customHeight="1" x14ac:dyDescent="0.3">
      <c r="B1" s="34" t="s">
        <v>37</v>
      </c>
    </row>
    <row r="2" spans="2:2" ht="30" customHeight="1" x14ac:dyDescent="0.3">
      <c r="B2" s="35" t="s">
        <v>38</v>
      </c>
    </row>
    <row r="3" spans="2:2" ht="30" customHeight="1" x14ac:dyDescent="0.3">
      <c r="B3" s="35" t="s">
        <v>39</v>
      </c>
    </row>
    <row r="4" spans="2:2" ht="30" customHeight="1" x14ac:dyDescent="0.3">
      <c r="B4" s="35" t="s">
        <v>40</v>
      </c>
    </row>
    <row r="5" spans="2:2" ht="30" customHeight="1" x14ac:dyDescent="0.3">
      <c r="B5" s="35" t="s">
        <v>41</v>
      </c>
    </row>
    <row r="6" spans="2:2" ht="30" customHeight="1" x14ac:dyDescent="0.3">
      <c r="B6" s="36" t="s">
        <v>42</v>
      </c>
    </row>
    <row r="7" spans="2:2" ht="60" customHeight="1" x14ac:dyDescent="0.3">
      <c r="B7" s="35" t="s">
        <v>112</v>
      </c>
    </row>
    <row r="8" spans="2:2" ht="30" customHeight="1" x14ac:dyDescent="0.3">
      <c r="B8" s="35" t="s">
        <v>43</v>
      </c>
    </row>
  </sheetData>
  <sheetProtection password="CB9F" sheet="1" objects="1" scenario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tint="0.39997558519241921"/>
    <pageSetUpPr autoPageBreaks="0" fitToPage="1"/>
  </sheetPr>
  <dimension ref="A1:AG34"/>
  <sheetViews>
    <sheetView showGridLines="0" tabSelected="1" topLeftCell="A22" workbookViewId="0">
      <selection activeCell="Q38" sqref="Q38"/>
    </sheetView>
  </sheetViews>
  <sheetFormatPr defaultRowHeight="15" x14ac:dyDescent="0.3"/>
  <cols>
    <col min="1" max="1" width="6.7109375" style="49" customWidth="1"/>
    <col min="2" max="8" width="3.28515625" customWidth="1"/>
    <col min="9" max="9" width="9" customWidth="1"/>
    <col min="10" max="16" width="3.28515625" customWidth="1"/>
    <col min="17" max="17" width="9" customWidth="1"/>
    <col min="18" max="24" width="3.28515625" customWidth="1"/>
    <col min="25" max="25" width="9" customWidth="1"/>
    <col min="26" max="32" width="3.28515625" customWidth="1"/>
    <col min="33" max="33" width="1.7109375" style="53" customWidth="1"/>
    <col min="34" max="34" width="2.7109375" customWidth="1"/>
  </cols>
  <sheetData>
    <row r="1" spans="1:33" ht="15" customHeight="1" x14ac:dyDescent="0.3">
      <c r="A1" s="49" t="s">
        <v>44</v>
      </c>
      <c r="B1" s="4"/>
      <c r="C1" s="4"/>
      <c r="D1" s="4"/>
      <c r="E1" s="4"/>
      <c r="F1" s="4"/>
      <c r="G1" s="4"/>
      <c r="H1" s="4"/>
      <c r="I1" s="4"/>
      <c r="J1" s="4"/>
      <c r="K1" s="4"/>
      <c r="L1" s="4"/>
      <c r="M1" s="4"/>
      <c r="N1" s="4"/>
      <c r="O1" s="4"/>
      <c r="P1" s="4"/>
    </row>
    <row r="2" spans="1:33" ht="28.5" customHeight="1" thickBot="1" x14ac:dyDescent="0.35">
      <c r="A2" s="49" t="s">
        <v>45</v>
      </c>
      <c r="B2" s="3" t="s">
        <v>2</v>
      </c>
      <c r="C2" s="3"/>
      <c r="D2" s="3"/>
      <c r="E2" s="3"/>
      <c r="F2" s="3"/>
      <c r="G2" s="3"/>
      <c r="H2" s="3"/>
      <c r="I2" s="3"/>
      <c r="J2" s="3"/>
      <c r="K2" s="3"/>
      <c r="L2" s="3"/>
      <c r="M2" s="3"/>
      <c r="N2" s="3"/>
      <c r="O2" s="3"/>
      <c r="P2" s="3"/>
      <c r="R2" s="66" t="s">
        <v>3</v>
      </c>
      <c r="S2" s="66"/>
      <c r="T2" s="66"/>
      <c r="U2" s="66"/>
      <c r="V2" s="66"/>
      <c r="W2" s="66"/>
      <c r="X2" s="66"/>
      <c r="AB2" s="70" t="s">
        <v>97</v>
      </c>
      <c r="AC2" s="70"/>
      <c r="AD2" s="70" t="s">
        <v>110</v>
      </c>
      <c r="AE2" s="71"/>
    </row>
    <row r="3" spans="1:33" ht="21.75" customHeight="1" thickTop="1" x14ac:dyDescent="0.3">
      <c r="R3" s="66"/>
      <c r="S3" s="66"/>
      <c r="T3" s="66"/>
      <c r="U3" s="66"/>
      <c r="V3" s="66"/>
      <c r="W3" s="66"/>
      <c r="X3" s="66"/>
    </row>
    <row r="4" spans="1:33" ht="18" customHeight="1" x14ac:dyDescent="0.35">
      <c r="A4" s="49" t="s">
        <v>46</v>
      </c>
      <c r="B4" s="64" t="s">
        <v>4</v>
      </c>
      <c r="C4" s="64"/>
      <c r="D4" s="64"/>
      <c r="E4" s="64"/>
      <c r="F4" s="64"/>
      <c r="G4" s="64"/>
      <c r="H4" s="64"/>
      <c r="I4" s="67" t="s">
        <v>1</v>
      </c>
      <c r="J4" s="67"/>
      <c r="K4" s="67"/>
      <c r="R4" s="65">
        <v>2022</v>
      </c>
      <c r="S4" s="65"/>
      <c r="T4" s="65"/>
      <c r="U4" s="65"/>
      <c r="V4" s="65"/>
      <c r="W4" s="65"/>
      <c r="X4" s="65"/>
      <c r="Y4" s="65"/>
      <c r="Z4" s="65"/>
      <c r="AA4" s="65"/>
      <c r="AB4" s="65"/>
      <c r="AC4" s="65"/>
      <c r="AD4" s="65"/>
      <c r="AE4" s="65"/>
      <c r="AF4" s="65"/>
    </row>
    <row r="5" spans="1:33" ht="23.25" customHeight="1" x14ac:dyDescent="0.35">
      <c r="A5" s="50" t="s">
        <v>47</v>
      </c>
      <c r="B5" s="64" t="s">
        <v>27</v>
      </c>
      <c r="C5" s="64"/>
      <c r="D5" s="64"/>
      <c r="E5" s="64"/>
      <c r="F5" s="64"/>
      <c r="G5" s="64"/>
      <c r="H5" s="64"/>
      <c r="I5" s="53" t="b">
        <v>1</v>
      </c>
      <c r="R5" s="65"/>
      <c r="S5" s="65"/>
      <c r="T5" s="65"/>
      <c r="U5" s="65"/>
      <c r="V5" s="65"/>
      <c r="W5" s="65"/>
      <c r="X5" s="65"/>
      <c r="Y5" s="65"/>
      <c r="Z5" s="65"/>
      <c r="AA5" s="65"/>
      <c r="AB5" s="65"/>
      <c r="AC5" s="65"/>
      <c r="AD5" s="65"/>
      <c r="AE5" s="65"/>
      <c r="AF5" s="65"/>
    </row>
    <row r="6" spans="1:33" ht="23.25" customHeight="1" x14ac:dyDescent="0.35">
      <c r="A6" s="49" t="s">
        <v>48</v>
      </c>
      <c r="B6" s="64" t="s">
        <v>28</v>
      </c>
      <c r="C6" s="64"/>
      <c r="D6" s="64"/>
      <c r="E6" s="64"/>
      <c r="F6" s="64"/>
      <c r="G6" s="64"/>
      <c r="H6" s="64"/>
      <c r="I6" s="53" t="b">
        <v>1</v>
      </c>
      <c r="R6" s="65"/>
      <c r="S6" s="65"/>
      <c r="T6" s="65"/>
      <c r="U6" s="65"/>
      <c r="V6" s="65"/>
      <c r="W6" s="65"/>
      <c r="X6" s="65"/>
      <c r="Y6" s="65"/>
      <c r="Z6" s="65"/>
      <c r="AA6" s="65"/>
      <c r="AB6" s="65"/>
      <c r="AC6" s="65"/>
      <c r="AD6" s="65"/>
      <c r="AE6" s="65"/>
      <c r="AF6" s="65"/>
    </row>
    <row r="7" spans="1:33" ht="21.75" customHeight="1" x14ac:dyDescent="0.3">
      <c r="B7" s="4"/>
      <c r="C7" s="4"/>
      <c r="D7" s="4"/>
      <c r="E7" s="4"/>
      <c r="F7" s="4"/>
      <c r="G7" s="4"/>
      <c r="H7" s="4"/>
      <c r="I7" s="56" t="b">
        <f>IF(ShowHolidays,Observed,ShowHolidays)</f>
        <v>1</v>
      </c>
      <c r="J7" s="4"/>
      <c r="K7" s="4"/>
      <c r="L7" s="4"/>
      <c r="M7" s="4"/>
      <c r="N7" s="4"/>
      <c r="O7" s="4"/>
      <c r="P7" s="4"/>
      <c r="R7" s="65"/>
      <c r="S7" s="65"/>
      <c r="T7" s="65"/>
      <c r="U7" s="65"/>
      <c r="V7" s="65"/>
      <c r="W7" s="65"/>
      <c r="X7" s="65"/>
      <c r="Y7" s="65"/>
      <c r="Z7" s="65"/>
      <c r="AA7" s="65"/>
      <c r="AB7" s="65"/>
      <c r="AC7" s="65"/>
      <c r="AD7" s="65"/>
      <c r="AE7" s="65"/>
      <c r="AF7" s="65"/>
    </row>
    <row r="8" spans="1:33" ht="28.5" customHeight="1" thickBot="1" x14ac:dyDescent="0.35">
      <c r="A8" s="49" t="s">
        <v>49</v>
      </c>
      <c r="B8" s="3" t="s">
        <v>29</v>
      </c>
      <c r="C8" s="3"/>
      <c r="D8" s="3"/>
      <c r="E8" s="3"/>
      <c r="F8" s="3"/>
      <c r="G8" s="3"/>
      <c r="H8" s="3"/>
      <c r="I8" s="3"/>
      <c r="J8" s="3"/>
      <c r="K8" s="3"/>
      <c r="L8" s="3"/>
      <c r="M8" s="3"/>
      <c r="N8" s="3"/>
      <c r="O8" s="3"/>
      <c r="P8" s="3"/>
      <c r="R8" s="65"/>
      <c r="S8" s="65"/>
      <c r="T8" s="65"/>
      <c r="U8" s="65"/>
      <c r="V8" s="65"/>
      <c r="W8" s="65"/>
      <c r="X8" s="65"/>
      <c r="Y8" s="65"/>
      <c r="Z8" s="65"/>
      <c r="AA8" s="65"/>
      <c r="AB8" s="65"/>
      <c r="AC8" s="65"/>
      <c r="AD8" s="65"/>
      <c r="AE8" s="65"/>
      <c r="AF8" s="65"/>
    </row>
    <row r="9" spans="1:33" ht="15.75" customHeight="1" thickTop="1" x14ac:dyDescent="0.3">
      <c r="B9" s="68">
        <f>DATE(CalYear,1,1)</f>
        <v>44562</v>
      </c>
      <c r="C9" s="69"/>
      <c r="D9" s="69"/>
      <c r="E9" s="69"/>
      <c r="F9" s="69"/>
      <c r="G9" s="69"/>
      <c r="H9" s="69"/>
      <c r="J9" s="68">
        <f>DATE(CalYear,2,1)</f>
        <v>44593</v>
      </c>
      <c r="K9" s="69"/>
      <c r="L9" s="69"/>
      <c r="M9" s="69"/>
      <c r="N9" s="69"/>
      <c r="O9" s="69"/>
      <c r="P9" s="69"/>
      <c r="R9" s="62">
        <f>DATE(CalYear,3,1)</f>
        <v>44621</v>
      </c>
      <c r="S9" s="63"/>
      <c r="T9" s="63"/>
      <c r="U9" s="63"/>
      <c r="V9" s="63"/>
      <c r="W9" s="63"/>
      <c r="X9" s="63"/>
      <c r="Z9" s="62">
        <f>DATE(CalYear,4,1)</f>
        <v>44652</v>
      </c>
      <c r="AA9" s="63"/>
      <c r="AB9" s="63"/>
      <c r="AC9" s="63"/>
      <c r="AD9" s="63"/>
      <c r="AE9" s="63"/>
      <c r="AF9" s="63"/>
    </row>
    <row r="10" spans="1:33" s="30" customFormat="1" ht="24" customHeight="1" thickBot="1" x14ac:dyDescent="0.35">
      <c r="A10" s="51" t="s">
        <v>50</v>
      </c>
      <c r="B10" s="61" t="str">
        <f>UPPER(TEXT(B9,"MMMM"))</f>
        <v>JANUARY</v>
      </c>
      <c r="C10" s="61"/>
      <c r="D10" s="61"/>
      <c r="E10" s="61"/>
      <c r="F10" s="61"/>
      <c r="G10" s="61"/>
      <c r="H10" s="61"/>
      <c r="J10" s="61" t="str">
        <f>UPPER(TEXT(J9,"MMMM"))</f>
        <v>FEBRUARY</v>
      </c>
      <c r="K10" s="61"/>
      <c r="L10" s="61"/>
      <c r="M10" s="61"/>
      <c r="N10" s="61"/>
      <c r="O10" s="61"/>
      <c r="P10" s="61"/>
      <c r="R10" s="61" t="str">
        <f>UPPER(TEXT(R9,"MMMM"))</f>
        <v>MARCH</v>
      </c>
      <c r="S10" s="61"/>
      <c r="T10" s="61"/>
      <c r="U10" s="61"/>
      <c r="V10" s="61"/>
      <c r="W10" s="61"/>
      <c r="X10" s="61"/>
      <c r="Z10" s="61" t="str">
        <f>UPPER(TEXT(Z9,"MMMM"))</f>
        <v>APRIL</v>
      </c>
      <c r="AA10" s="61"/>
      <c r="AB10" s="61"/>
      <c r="AC10" s="61"/>
      <c r="AD10" s="61"/>
      <c r="AE10" s="61"/>
      <c r="AF10" s="61"/>
      <c r="AG10" s="57"/>
    </row>
    <row r="11" spans="1:33" s="2" customFormat="1" ht="21" customHeight="1" thickTop="1" x14ac:dyDescent="0.35">
      <c r="A11" s="52" t="s">
        <v>51</v>
      </c>
      <c r="B11" s="9">
        <f t="array" ref="B11:H11">Days+DATE(CalYear,MONTH($B$9),1)-WEEKDAY(DATE(CalYear,MONTH($B$9),1),(WeekStart="Monday")+1)+$AG11*7-6</f>
        <v>44556</v>
      </c>
      <c r="C11" s="9">
        <v>44557</v>
      </c>
      <c r="D11" s="9">
        <v>44558</v>
      </c>
      <c r="E11" s="9">
        <v>44559</v>
      </c>
      <c r="F11" s="9">
        <v>44560</v>
      </c>
      <c r="G11" s="9">
        <v>44561</v>
      </c>
      <c r="H11" s="9">
        <v>44562</v>
      </c>
      <c r="J11" s="10">
        <f t="array" ref="J11:P11">Days+DATE(CalYear,MONTH($J$9),1)-WEEKDAY(DATE(CalYear,MONTH($J$9),1),(WeekStart="Monday")+1)+$AG11*7-6</f>
        <v>44591</v>
      </c>
      <c r="K11" s="10">
        <v>44592</v>
      </c>
      <c r="L11" s="10">
        <v>44593</v>
      </c>
      <c r="M11" s="10">
        <v>44594</v>
      </c>
      <c r="N11" s="10">
        <v>44595</v>
      </c>
      <c r="O11" s="10">
        <v>44596</v>
      </c>
      <c r="P11" s="10">
        <v>44597</v>
      </c>
      <c r="R11" s="10">
        <f t="array" ref="R11:X11">Days+DATE(CalYear,MONTH($R$9),1)-WEEKDAY(DATE(CalYear,MONTH($R$9),1),(WeekStart="Monday")+1)+$AG11*7-6</f>
        <v>44619</v>
      </c>
      <c r="S11" s="10">
        <v>44620</v>
      </c>
      <c r="T11" s="10">
        <v>44621</v>
      </c>
      <c r="U11" s="10">
        <v>44622</v>
      </c>
      <c r="V11" s="10">
        <v>44623</v>
      </c>
      <c r="W11" s="10">
        <v>44624</v>
      </c>
      <c r="X11" s="10">
        <v>44625</v>
      </c>
      <c r="Z11" s="10">
        <f t="array" ref="Z11:AF11">Days+DATE(CalYear,MONTH($Z$9),1)-WEEKDAY(DATE(CalYear,MONTH($Z$9),1),(WeekStart="Monday")+1)+$AG11*7-6</f>
        <v>44647</v>
      </c>
      <c r="AA11" s="10">
        <v>44648</v>
      </c>
      <c r="AB11" s="10">
        <v>44649</v>
      </c>
      <c r="AC11" s="10">
        <v>44650</v>
      </c>
      <c r="AD11" s="10">
        <v>44651</v>
      </c>
      <c r="AE11" s="10">
        <v>44652</v>
      </c>
      <c r="AF11" s="10">
        <v>44653</v>
      </c>
      <c r="AG11" s="58">
        <v>1</v>
      </c>
    </row>
    <row r="12" spans="1:33" x14ac:dyDescent="0.3">
      <c r="B12" s="6">
        <f t="array" ref="B12:H12">Days+DATE(CalYear,MONTH($B$9),1)-WEEKDAY(DATE(CalYear,MONTH($B$9),1),(WeekStart="Monday")+1)+$AG12*7-6</f>
        <v>44563</v>
      </c>
      <c r="C12" s="6">
        <v>44564</v>
      </c>
      <c r="D12" s="6">
        <v>44565</v>
      </c>
      <c r="E12" s="6">
        <v>44566</v>
      </c>
      <c r="F12" s="6">
        <v>44567</v>
      </c>
      <c r="G12" s="6">
        <v>44568</v>
      </c>
      <c r="H12" s="6">
        <v>44569</v>
      </c>
      <c r="J12" s="8">
        <f t="array" ref="J12:P12">Days+DATE(CalYear,MONTH($J$9),1)-WEEKDAY(DATE(CalYear,MONTH($J$9),1),(WeekStart="Monday")+1)+$AG12*7-6</f>
        <v>44598</v>
      </c>
      <c r="K12" s="8">
        <v>44599</v>
      </c>
      <c r="L12" s="8">
        <v>44600</v>
      </c>
      <c r="M12" s="8">
        <v>44601</v>
      </c>
      <c r="N12" s="8">
        <v>44602</v>
      </c>
      <c r="O12" s="8">
        <v>44603</v>
      </c>
      <c r="P12" s="8">
        <v>44604</v>
      </c>
      <c r="R12" s="8">
        <f t="array" ref="R12:X12">Days+DATE(CalYear,MONTH($R$9),1)-WEEKDAY(DATE(CalYear,MONTH($R$9),1),(WeekStart="Monday")+1)+$AG12*7-6</f>
        <v>44626</v>
      </c>
      <c r="S12" s="8">
        <v>44627</v>
      </c>
      <c r="T12" s="8">
        <v>44628</v>
      </c>
      <c r="U12" s="8">
        <v>44629</v>
      </c>
      <c r="V12" s="8">
        <v>44630</v>
      </c>
      <c r="W12" s="8">
        <v>44631</v>
      </c>
      <c r="X12" s="8">
        <v>44632</v>
      </c>
      <c r="Z12" s="8">
        <f t="array" ref="Z12:AF12">Days+DATE(CalYear,MONTH($Z$9),1)-WEEKDAY(DATE(CalYear,MONTH($Z$9),1),(WeekStart="Monday")+1)+$AG12*7-6</f>
        <v>44654</v>
      </c>
      <c r="AA12" s="8">
        <v>44655</v>
      </c>
      <c r="AB12" s="8">
        <v>44656</v>
      </c>
      <c r="AC12" s="8">
        <v>44657</v>
      </c>
      <c r="AD12" s="8">
        <v>44658</v>
      </c>
      <c r="AE12" s="8">
        <v>44659</v>
      </c>
      <c r="AF12" s="8">
        <v>44660</v>
      </c>
      <c r="AG12" s="53">
        <v>2</v>
      </c>
    </row>
    <row r="13" spans="1:33" x14ac:dyDescent="0.3">
      <c r="B13" s="5">
        <f t="array" ref="B13:H13">Days+DATE(CalYear,MONTH($B$9),1)-WEEKDAY(DATE(CalYear,MONTH($B$9),1),(WeekStart="Monday")+1)+$AG13*7-6</f>
        <v>44570</v>
      </c>
      <c r="C13" s="5">
        <v>44571</v>
      </c>
      <c r="D13" s="5">
        <v>44572</v>
      </c>
      <c r="E13" s="5">
        <v>44573</v>
      </c>
      <c r="F13" s="5">
        <v>44574</v>
      </c>
      <c r="G13" s="5">
        <v>44575</v>
      </c>
      <c r="H13" s="5">
        <v>44576</v>
      </c>
      <c r="J13" s="7">
        <f t="array" ref="J13:P13">Days+DATE(CalYear,MONTH($J$9),1)-WEEKDAY(DATE(CalYear,MONTH($J$9),1),(WeekStart="Monday")+1)+$AG13*7-6</f>
        <v>44605</v>
      </c>
      <c r="K13" s="7">
        <v>44606</v>
      </c>
      <c r="L13" s="7">
        <v>44607</v>
      </c>
      <c r="M13" s="7">
        <v>44608</v>
      </c>
      <c r="N13" s="7">
        <v>44609</v>
      </c>
      <c r="O13" s="7">
        <v>44610</v>
      </c>
      <c r="P13" s="7">
        <v>44611</v>
      </c>
      <c r="R13" s="7">
        <f t="array" ref="R13:X13">Days+DATE(CalYear,MONTH($R$9),1)-WEEKDAY(DATE(CalYear,MONTH($R$9),1),(WeekStart="Monday")+1)+$AG13*7-6</f>
        <v>44633</v>
      </c>
      <c r="S13" s="7">
        <v>44634</v>
      </c>
      <c r="T13" s="7">
        <v>44635</v>
      </c>
      <c r="U13" s="7">
        <v>44636</v>
      </c>
      <c r="V13" s="7">
        <v>44637</v>
      </c>
      <c r="W13" s="7">
        <v>44638</v>
      </c>
      <c r="X13" s="7">
        <v>44639</v>
      </c>
      <c r="Z13" s="7">
        <f t="array" ref="Z13:AF13">Days+DATE(CalYear,MONTH($Z$9),1)-WEEKDAY(DATE(CalYear,MONTH($Z$9),1),(WeekStart="Monday")+1)+$AG13*7-6</f>
        <v>44661</v>
      </c>
      <c r="AA13" s="7">
        <v>44662</v>
      </c>
      <c r="AB13" s="7">
        <v>44663</v>
      </c>
      <c r="AC13" s="7">
        <v>44664</v>
      </c>
      <c r="AD13" s="7">
        <v>44665</v>
      </c>
      <c r="AE13" s="7">
        <v>44666</v>
      </c>
      <c r="AF13" s="7">
        <v>44667</v>
      </c>
      <c r="AG13" s="53">
        <v>3</v>
      </c>
    </row>
    <row r="14" spans="1:33" x14ac:dyDescent="0.3">
      <c r="B14" s="6">
        <f t="array" ref="B14:H14">Days+DATE(CalYear,MONTH($B$9),1)-WEEKDAY(DATE(CalYear,MONTH($B$9),1),(WeekStart="Monday")+1)+$AG14*7-6</f>
        <v>44577</v>
      </c>
      <c r="C14" s="6">
        <v>44578</v>
      </c>
      <c r="D14" s="6">
        <v>44579</v>
      </c>
      <c r="E14" s="6">
        <v>44580</v>
      </c>
      <c r="F14" s="6">
        <v>44581</v>
      </c>
      <c r="G14" s="6">
        <v>44582</v>
      </c>
      <c r="H14" s="6">
        <v>44583</v>
      </c>
      <c r="J14" s="8">
        <f t="array" ref="J14:P14">Days+DATE(CalYear,MONTH($J$9),1)-WEEKDAY(DATE(CalYear,MONTH($J$9),1),(WeekStart="Monday")+1)+$AG14*7-6</f>
        <v>44612</v>
      </c>
      <c r="K14" s="8">
        <v>44613</v>
      </c>
      <c r="L14" s="8">
        <v>44614</v>
      </c>
      <c r="M14" s="8">
        <v>44615</v>
      </c>
      <c r="N14" s="8">
        <v>44616</v>
      </c>
      <c r="O14" s="8">
        <v>44617</v>
      </c>
      <c r="P14" s="8">
        <v>44618</v>
      </c>
      <c r="R14" s="8">
        <f t="array" ref="R14:X14">Days+DATE(CalYear,MONTH($R$9),1)-WEEKDAY(DATE(CalYear,MONTH($R$9),1),(WeekStart="Monday")+1)+$AG14*7-6</f>
        <v>44640</v>
      </c>
      <c r="S14" s="8">
        <v>44641</v>
      </c>
      <c r="T14" s="8">
        <v>44642</v>
      </c>
      <c r="U14" s="8">
        <v>44643</v>
      </c>
      <c r="V14" s="8">
        <v>44644</v>
      </c>
      <c r="W14" s="8">
        <v>44645</v>
      </c>
      <c r="X14" s="8">
        <v>44646</v>
      </c>
      <c r="Z14" s="8">
        <f t="array" ref="Z14:AF14">Days+DATE(CalYear,MONTH($Z$9),1)-WEEKDAY(DATE(CalYear,MONTH($Z$9),1),(WeekStart="Monday")+1)+$AG14*7-6</f>
        <v>44668</v>
      </c>
      <c r="AA14" s="8">
        <v>44669</v>
      </c>
      <c r="AB14" s="8">
        <v>44670</v>
      </c>
      <c r="AC14" s="8">
        <v>44671</v>
      </c>
      <c r="AD14" s="8">
        <v>44672</v>
      </c>
      <c r="AE14" s="8">
        <v>44673</v>
      </c>
      <c r="AF14" s="8">
        <v>44674</v>
      </c>
      <c r="AG14" s="53">
        <v>4</v>
      </c>
    </row>
    <row r="15" spans="1:33" x14ac:dyDescent="0.3">
      <c r="B15" s="5">
        <f t="array" ref="B15:H15">Days+DATE(CalYear,MONTH($B$9),1)-WEEKDAY(DATE(CalYear,MONTH($B$9),1),(WeekStart="Monday")+1)+$AG15*7-6</f>
        <v>44584</v>
      </c>
      <c r="C15" s="5">
        <v>44585</v>
      </c>
      <c r="D15" s="5">
        <v>44586</v>
      </c>
      <c r="E15" s="5">
        <v>44587</v>
      </c>
      <c r="F15" s="5">
        <v>44588</v>
      </c>
      <c r="G15" s="5">
        <v>44589</v>
      </c>
      <c r="H15" s="5">
        <v>44590</v>
      </c>
      <c r="J15" s="7">
        <f t="array" ref="J15:P15">Days+DATE(CalYear,MONTH($J$9),1)-WEEKDAY(DATE(CalYear,MONTH($J$9),1),(WeekStart="Monday")+1)+$AG15*7-6</f>
        <v>44619</v>
      </c>
      <c r="K15" s="7">
        <v>44620</v>
      </c>
      <c r="L15" s="7">
        <v>44621</v>
      </c>
      <c r="M15" s="7">
        <v>44622</v>
      </c>
      <c r="N15" s="7">
        <v>44623</v>
      </c>
      <c r="O15" s="7">
        <v>44624</v>
      </c>
      <c r="P15" s="7">
        <v>44625</v>
      </c>
      <c r="R15" s="7">
        <f t="array" ref="R15:X15">Days+DATE(CalYear,MONTH($R$9),1)-WEEKDAY(DATE(CalYear,MONTH($R$9),1),(WeekStart="Monday")+1)+$AG15*7-6</f>
        <v>44647</v>
      </c>
      <c r="S15" s="7">
        <v>44648</v>
      </c>
      <c r="T15" s="7">
        <v>44649</v>
      </c>
      <c r="U15" s="7">
        <v>44650</v>
      </c>
      <c r="V15" s="7">
        <v>44651</v>
      </c>
      <c r="W15" s="7">
        <v>44652</v>
      </c>
      <c r="X15" s="7">
        <v>44653</v>
      </c>
      <c r="Z15" s="7">
        <f t="array" ref="Z15:AF15">Days+DATE(CalYear,MONTH($Z$9),1)-WEEKDAY(DATE(CalYear,MONTH($Z$9),1),(WeekStart="Monday")+1)+$AG15*7-6</f>
        <v>44675</v>
      </c>
      <c r="AA15" s="7">
        <v>44676</v>
      </c>
      <c r="AB15" s="7">
        <v>44677</v>
      </c>
      <c r="AC15" s="7">
        <v>44678</v>
      </c>
      <c r="AD15" s="7">
        <v>44679</v>
      </c>
      <c r="AE15" s="7">
        <v>44680</v>
      </c>
      <c r="AF15" s="7">
        <v>44681</v>
      </c>
      <c r="AG15" s="53">
        <v>5</v>
      </c>
    </row>
    <row r="16" spans="1:33" x14ac:dyDescent="0.3">
      <c r="B16" s="6">
        <f t="array" ref="B16:H16">Days+DATE(CalYear,MONTH($B$9),1)-WEEKDAY(DATE(CalYear,MONTH($B$9),1),(WeekStart="Monday")+1)+$AG16*7-6</f>
        <v>44591</v>
      </c>
      <c r="C16" s="6">
        <v>44592</v>
      </c>
      <c r="D16" s="6">
        <v>44593</v>
      </c>
      <c r="E16" s="6">
        <v>44594</v>
      </c>
      <c r="F16" s="6">
        <v>44595</v>
      </c>
      <c r="G16" s="6">
        <v>44596</v>
      </c>
      <c r="H16" s="6">
        <v>44597</v>
      </c>
      <c r="J16" s="8">
        <f t="array" ref="J16:P16">Days+DATE(CalYear,MONTH($J$9),1)-WEEKDAY(DATE(CalYear,MONTH($J$9),1),(WeekStart="Monday")+1)+$AG16*7-6</f>
        <v>44626</v>
      </c>
      <c r="K16" s="8">
        <v>44627</v>
      </c>
      <c r="L16" s="8">
        <v>44628</v>
      </c>
      <c r="M16" s="8">
        <v>44629</v>
      </c>
      <c r="N16" s="8">
        <v>44630</v>
      </c>
      <c r="O16" s="8">
        <v>44631</v>
      </c>
      <c r="P16" s="8">
        <v>44632</v>
      </c>
      <c r="R16" s="8">
        <f t="array" ref="R16:X16">Days+DATE(CalYear,MONTH($R$9),1)-WEEKDAY(DATE(CalYear,MONTH($R$9),1),(WeekStart="Monday")+1)+$AG16*7-6</f>
        <v>44654</v>
      </c>
      <c r="S16" s="8">
        <v>44655</v>
      </c>
      <c r="T16" s="8">
        <v>44656</v>
      </c>
      <c r="U16" s="8">
        <v>44657</v>
      </c>
      <c r="V16" s="8">
        <v>44658</v>
      </c>
      <c r="W16" s="8">
        <v>44659</v>
      </c>
      <c r="X16" s="8">
        <v>44660</v>
      </c>
      <c r="Z16" s="8">
        <f t="array" ref="Z16:AF16">Days+DATE(CalYear,MONTH($Z$9),1)-WEEKDAY(DATE(CalYear,MONTH($Z$9),1),(WeekStart="Monday")+1)+$AG16*7-6</f>
        <v>44682</v>
      </c>
      <c r="AA16" s="8">
        <v>44683</v>
      </c>
      <c r="AB16" s="8">
        <v>44684</v>
      </c>
      <c r="AC16" s="8">
        <v>44685</v>
      </c>
      <c r="AD16" s="8">
        <v>44686</v>
      </c>
      <c r="AE16" s="8">
        <v>44687</v>
      </c>
      <c r="AF16" s="8">
        <v>44688</v>
      </c>
      <c r="AG16" s="53">
        <v>6</v>
      </c>
    </row>
    <row r="18" spans="1:33" ht="15" customHeight="1" x14ac:dyDescent="0.3">
      <c r="A18" s="49" t="s">
        <v>52</v>
      </c>
      <c r="B18" s="62">
        <f>DATE(CalYear,5,1)</f>
        <v>44682</v>
      </c>
      <c r="C18" s="63"/>
      <c r="D18" s="63"/>
      <c r="E18" s="63"/>
      <c r="F18" s="63"/>
      <c r="G18" s="63"/>
      <c r="H18" s="63"/>
      <c r="J18" s="62">
        <f>DATE(CalYear,6,1)</f>
        <v>44713</v>
      </c>
      <c r="K18" s="63"/>
      <c r="L18" s="63"/>
      <c r="M18" s="63"/>
      <c r="N18" s="63"/>
      <c r="O18" s="63"/>
      <c r="P18" s="63"/>
      <c r="R18" s="62">
        <f>DATE(CalYear,7,1)</f>
        <v>44743</v>
      </c>
      <c r="S18" s="63"/>
      <c r="T18" s="63"/>
      <c r="U18" s="63"/>
      <c r="V18" s="63"/>
      <c r="W18" s="63"/>
      <c r="X18" s="63"/>
      <c r="Z18" s="62">
        <f>DATE(CalYear,8,1)</f>
        <v>44774</v>
      </c>
      <c r="AA18" s="63"/>
      <c r="AB18" s="63"/>
      <c r="AC18" s="63"/>
      <c r="AD18" s="63"/>
      <c r="AE18" s="63"/>
      <c r="AF18" s="63"/>
    </row>
    <row r="19" spans="1:33" s="30" customFormat="1" ht="24" customHeight="1" thickBot="1" x14ac:dyDescent="0.35">
      <c r="A19" s="50" t="s">
        <v>52</v>
      </c>
      <c r="B19" s="61" t="str">
        <f>UPPER(TEXT(B18,"MMMM"))</f>
        <v>MAY</v>
      </c>
      <c r="C19" s="61"/>
      <c r="D19" s="61"/>
      <c r="E19" s="61"/>
      <c r="F19" s="61"/>
      <c r="G19" s="61"/>
      <c r="H19" s="61"/>
      <c r="J19" s="61" t="str">
        <f>UPPER(TEXT(J18,"MMMM"))</f>
        <v>JUNE</v>
      </c>
      <c r="K19" s="61"/>
      <c r="L19" s="61"/>
      <c r="M19" s="61"/>
      <c r="N19" s="61"/>
      <c r="O19" s="61"/>
      <c r="P19" s="61"/>
      <c r="R19" s="61" t="str">
        <f>UPPER(TEXT(R18,"MMMM"))</f>
        <v>JULY</v>
      </c>
      <c r="S19" s="61"/>
      <c r="T19" s="61"/>
      <c r="U19" s="61"/>
      <c r="V19" s="61"/>
      <c r="W19" s="61"/>
      <c r="X19" s="61"/>
      <c r="Z19" s="61" t="str">
        <f>UPPER(TEXT(Z18,"MMMM"))</f>
        <v>AUGUST</v>
      </c>
      <c r="AA19" s="61"/>
      <c r="AB19" s="61"/>
      <c r="AC19" s="61"/>
      <c r="AD19" s="61"/>
      <c r="AE19" s="61"/>
      <c r="AF19" s="61"/>
      <c r="AG19" s="57"/>
    </row>
    <row r="20" spans="1:33" s="2" customFormat="1" ht="21" customHeight="1" thickTop="1" x14ac:dyDescent="0.3">
      <c r="A20" s="51" t="s">
        <v>53</v>
      </c>
      <c r="B20" s="10">
        <f t="array" ref="B20:H20">Days+DATE(CalYear,MONTH($B$18),1)-WEEKDAY(DATE(CalYear,MONTH($B$18),1),(WeekStart="Monday")+1)+$AG20*7-6</f>
        <v>44682</v>
      </c>
      <c r="C20" s="10">
        <v>44683</v>
      </c>
      <c r="D20" s="10">
        <v>44684</v>
      </c>
      <c r="E20" s="10">
        <v>44685</v>
      </c>
      <c r="F20" s="10">
        <v>44686</v>
      </c>
      <c r="G20" s="10">
        <v>44687</v>
      </c>
      <c r="H20" s="10">
        <v>44688</v>
      </c>
      <c r="J20" s="10">
        <f t="array" ref="J20:P20">Days+DATE(CalYear,MONTH($J$18),1)-WEEKDAY(DATE(CalYear,MONTH($J$18),1),(WeekStart="Monday")+1)+$AG20*7-6</f>
        <v>44710</v>
      </c>
      <c r="K20" s="10">
        <v>44711</v>
      </c>
      <c r="L20" s="10">
        <v>44712</v>
      </c>
      <c r="M20" s="10">
        <v>44713</v>
      </c>
      <c r="N20" s="10">
        <v>44714</v>
      </c>
      <c r="O20" s="10">
        <v>44715</v>
      </c>
      <c r="P20" s="10">
        <v>44716</v>
      </c>
      <c r="R20" s="10">
        <f t="array" ref="R20:X20">Days+DATE(CalYear,MONTH($R$18),1)-WEEKDAY(DATE(CalYear,MONTH($R$18),1),(WeekStart="Monday")+1)+$AG20*7-6</f>
        <v>44738</v>
      </c>
      <c r="S20" s="10">
        <v>44739</v>
      </c>
      <c r="T20" s="10">
        <v>44740</v>
      </c>
      <c r="U20" s="10">
        <v>44741</v>
      </c>
      <c r="V20" s="10">
        <v>44742</v>
      </c>
      <c r="W20" s="10">
        <v>44743</v>
      </c>
      <c r="X20" s="10">
        <v>44744</v>
      </c>
      <c r="Z20" s="10">
        <f t="array" ref="Z20:AF20">Days+DATE(CalYear,MONTH($Z$18),1)-WEEKDAY(DATE(CalYear,MONTH($Z$18),1),(WeekStart="Monday")+1)+$AG20*7-6</f>
        <v>44773</v>
      </c>
      <c r="AA20" s="10">
        <v>44774</v>
      </c>
      <c r="AB20" s="10">
        <v>44775</v>
      </c>
      <c r="AC20" s="10">
        <v>44776</v>
      </c>
      <c r="AD20" s="10">
        <v>44777</v>
      </c>
      <c r="AE20" s="10">
        <v>44778</v>
      </c>
      <c r="AF20" s="10">
        <v>44779</v>
      </c>
      <c r="AG20" s="58">
        <v>1</v>
      </c>
    </row>
    <row r="21" spans="1:33" x14ac:dyDescent="0.3">
      <c r="B21" s="8">
        <f t="array" ref="B21:H21">Days+DATE(CalYear,MONTH($B$18),1)-WEEKDAY(DATE(CalYear,MONTH($B$18),1),(WeekStart="Monday")+1)+$AG21*7-6</f>
        <v>44689</v>
      </c>
      <c r="C21" s="8">
        <v>44690</v>
      </c>
      <c r="D21" s="8">
        <v>44691</v>
      </c>
      <c r="E21" s="8">
        <v>44692</v>
      </c>
      <c r="F21" s="8">
        <v>44693</v>
      </c>
      <c r="G21" s="8">
        <v>44694</v>
      </c>
      <c r="H21" s="8">
        <v>44695</v>
      </c>
      <c r="J21" s="8">
        <f t="array" ref="J21:P21">Days+DATE(CalYear,MONTH($J$18),1)-WEEKDAY(DATE(CalYear,MONTH($J$18),1),(WeekStart="Monday")+1)+$AG21*7-6</f>
        <v>44717</v>
      </c>
      <c r="K21" s="8">
        <v>44718</v>
      </c>
      <c r="L21" s="8">
        <v>44719</v>
      </c>
      <c r="M21" s="8">
        <v>44720</v>
      </c>
      <c r="N21" s="8">
        <v>44721</v>
      </c>
      <c r="O21" s="8">
        <v>44722</v>
      </c>
      <c r="P21" s="8">
        <v>44723</v>
      </c>
      <c r="R21" s="8">
        <f t="array" ref="R21:X21">Days+DATE(CalYear,MONTH($R$18),1)-WEEKDAY(DATE(CalYear,MONTH($R$18),1),(WeekStart="Monday")+1)+$AG21*7-6</f>
        <v>44745</v>
      </c>
      <c r="S21" s="8">
        <v>44746</v>
      </c>
      <c r="T21" s="8">
        <v>44747</v>
      </c>
      <c r="U21" s="8">
        <v>44748</v>
      </c>
      <c r="V21" s="8">
        <v>44749</v>
      </c>
      <c r="W21" s="8">
        <v>44750</v>
      </c>
      <c r="X21" s="8">
        <v>44751</v>
      </c>
      <c r="Z21" s="8">
        <f t="array" ref="Z21:AF21">Days+DATE(CalYear,MONTH($Z$18),1)-WEEKDAY(DATE(CalYear,MONTH($Z$18),1),(WeekStart="Monday")+1)+$AG21*7-6</f>
        <v>44780</v>
      </c>
      <c r="AA21" s="8">
        <v>44781</v>
      </c>
      <c r="AB21" s="8">
        <v>44782</v>
      </c>
      <c r="AC21" s="8">
        <v>44783</v>
      </c>
      <c r="AD21" s="8">
        <v>44784</v>
      </c>
      <c r="AE21" s="8">
        <v>44785</v>
      </c>
      <c r="AF21" s="8">
        <v>44786</v>
      </c>
      <c r="AG21" s="53">
        <v>2</v>
      </c>
    </row>
    <row r="22" spans="1:33" x14ac:dyDescent="0.3">
      <c r="B22" s="7">
        <f t="array" ref="B22:H22">Days+DATE(CalYear,MONTH($B$18),1)-WEEKDAY(DATE(CalYear,MONTH($B$18),1),(WeekStart="Monday")+1)+$AG22*7-6</f>
        <v>44696</v>
      </c>
      <c r="C22" s="7">
        <v>44697</v>
      </c>
      <c r="D22" s="7">
        <v>44698</v>
      </c>
      <c r="E22" s="7">
        <v>44699</v>
      </c>
      <c r="F22" s="7">
        <v>44700</v>
      </c>
      <c r="G22" s="7">
        <v>44701</v>
      </c>
      <c r="H22" s="7">
        <v>44702</v>
      </c>
      <c r="J22" s="7">
        <f t="array" ref="J22:P22">Days+DATE(CalYear,MONTH($J$18),1)-WEEKDAY(DATE(CalYear,MONTH($J$18),1),(WeekStart="Monday")+1)+$AG22*7-6</f>
        <v>44724</v>
      </c>
      <c r="K22" s="7">
        <v>44725</v>
      </c>
      <c r="L22" s="7">
        <v>44726</v>
      </c>
      <c r="M22" s="7">
        <v>44727</v>
      </c>
      <c r="N22" s="7">
        <v>44728</v>
      </c>
      <c r="O22" s="7">
        <v>44729</v>
      </c>
      <c r="P22" s="7">
        <v>44730</v>
      </c>
      <c r="R22" s="7">
        <f t="array" ref="R22:X22">Days+DATE(CalYear,MONTH($R$18),1)-WEEKDAY(DATE(CalYear,MONTH($R$18),1),(WeekStart="Monday")+1)+$AG22*7-6</f>
        <v>44752</v>
      </c>
      <c r="S22" s="7">
        <v>44753</v>
      </c>
      <c r="T22" s="7">
        <v>44754</v>
      </c>
      <c r="U22" s="7">
        <v>44755</v>
      </c>
      <c r="V22" s="7">
        <v>44756</v>
      </c>
      <c r="W22" s="7">
        <v>44757</v>
      </c>
      <c r="X22" s="7">
        <v>44758</v>
      </c>
      <c r="Z22" s="7">
        <f t="array" ref="Z22:AF22">Days+DATE(CalYear,MONTH($Z$18),1)-WEEKDAY(DATE(CalYear,MONTH($Z$18),1),(WeekStart="Monday")+1)+$AG22*7-6</f>
        <v>44787</v>
      </c>
      <c r="AA22" s="7">
        <v>44788</v>
      </c>
      <c r="AB22" s="7">
        <v>44789</v>
      </c>
      <c r="AC22" s="7">
        <v>44790</v>
      </c>
      <c r="AD22" s="7">
        <v>44791</v>
      </c>
      <c r="AE22" s="7">
        <v>44792</v>
      </c>
      <c r="AF22" s="7">
        <v>44793</v>
      </c>
      <c r="AG22" s="53">
        <v>3</v>
      </c>
    </row>
    <row r="23" spans="1:33" x14ac:dyDescent="0.3">
      <c r="B23" s="8">
        <f t="array" ref="B23:H23">Days+DATE(CalYear,MONTH($B$18),1)-WEEKDAY(DATE(CalYear,MONTH($B$18),1),(WeekStart="Monday")+1)+$AG23*7-6</f>
        <v>44703</v>
      </c>
      <c r="C23" s="8">
        <v>44704</v>
      </c>
      <c r="D23" s="8">
        <v>44705</v>
      </c>
      <c r="E23" s="8">
        <v>44706</v>
      </c>
      <c r="F23" s="8">
        <v>44707</v>
      </c>
      <c r="G23" s="8">
        <v>44708</v>
      </c>
      <c r="H23" s="8">
        <v>44709</v>
      </c>
      <c r="J23" s="8">
        <f t="array" ref="J23:P23">Days+DATE(CalYear,MONTH($J$18),1)-WEEKDAY(DATE(CalYear,MONTH($J$18),1),(WeekStart="Monday")+1)+$AG23*7-6</f>
        <v>44731</v>
      </c>
      <c r="K23" s="8">
        <v>44732</v>
      </c>
      <c r="L23" s="8">
        <v>44733</v>
      </c>
      <c r="M23" s="8">
        <v>44734</v>
      </c>
      <c r="N23" s="8">
        <v>44735</v>
      </c>
      <c r="O23" s="8">
        <v>44736</v>
      </c>
      <c r="P23" s="8">
        <v>44737</v>
      </c>
      <c r="R23" s="8">
        <f t="array" ref="R23:X23">Days+DATE(CalYear,MONTH($R$18),1)-WEEKDAY(DATE(CalYear,MONTH($R$18),1),(WeekStart="Monday")+1)+$AG23*7-6</f>
        <v>44759</v>
      </c>
      <c r="S23" s="8">
        <v>44760</v>
      </c>
      <c r="T23" s="8">
        <v>44761</v>
      </c>
      <c r="U23" s="8">
        <v>44762</v>
      </c>
      <c r="V23" s="8">
        <v>44763</v>
      </c>
      <c r="W23" s="8">
        <v>44764</v>
      </c>
      <c r="X23" s="8">
        <v>44765</v>
      </c>
      <c r="Z23" s="8">
        <f t="array" ref="Z23:AF23">Days+DATE(CalYear,MONTH($Z$18),1)-WEEKDAY(DATE(CalYear,MONTH($Z$18),1),(WeekStart="Monday")+1)+$AG23*7-6</f>
        <v>44794</v>
      </c>
      <c r="AA23" s="8">
        <v>44795</v>
      </c>
      <c r="AB23" s="8">
        <v>44796</v>
      </c>
      <c r="AC23" s="8">
        <v>44797</v>
      </c>
      <c r="AD23" s="8">
        <v>44798</v>
      </c>
      <c r="AE23" s="8">
        <v>44799</v>
      </c>
      <c r="AF23" s="8">
        <v>44800</v>
      </c>
      <c r="AG23" s="53">
        <v>4</v>
      </c>
    </row>
    <row r="24" spans="1:33" x14ac:dyDescent="0.3">
      <c r="B24" s="7">
        <f t="array" ref="B24:H24">Days+DATE(CalYear,MONTH($B$18),1)-WEEKDAY(DATE(CalYear,MONTH($B$18),1),(WeekStart="Monday")+1)+$AG24*7-6</f>
        <v>44710</v>
      </c>
      <c r="C24" s="7">
        <v>44711</v>
      </c>
      <c r="D24" s="7">
        <v>44712</v>
      </c>
      <c r="E24" s="7">
        <v>44713</v>
      </c>
      <c r="F24" s="7">
        <v>44714</v>
      </c>
      <c r="G24" s="7">
        <v>44715</v>
      </c>
      <c r="H24" s="7">
        <v>44716</v>
      </c>
      <c r="J24" s="7">
        <f t="array" ref="J24:P24">Days+DATE(CalYear,MONTH($J$18),1)-WEEKDAY(DATE(CalYear,MONTH($J$18),1),(WeekStart="Monday")+1)+$AG24*7-6</f>
        <v>44738</v>
      </c>
      <c r="K24" s="7">
        <v>44739</v>
      </c>
      <c r="L24" s="7">
        <v>44740</v>
      </c>
      <c r="M24" s="7">
        <v>44741</v>
      </c>
      <c r="N24" s="7">
        <v>44742</v>
      </c>
      <c r="O24" s="7">
        <v>44743</v>
      </c>
      <c r="P24" s="7">
        <v>44744</v>
      </c>
      <c r="R24" s="7">
        <f t="array" ref="R24:X24">Days+DATE(CalYear,MONTH($R$18),1)-WEEKDAY(DATE(CalYear,MONTH($R$18),1),(WeekStart="Monday")+1)+$AG24*7-6</f>
        <v>44766</v>
      </c>
      <c r="S24" s="7">
        <v>44767</v>
      </c>
      <c r="T24" s="7">
        <v>44768</v>
      </c>
      <c r="U24" s="7">
        <v>44769</v>
      </c>
      <c r="V24" s="7">
        <v>44770</v>
      </c>
      <c r="W24" s="7">
        <v>44771</v>
      </c>
      <c r="X24" s="7">
        <v>44772</v>
      </c>
      <c r="Z24" s="7">
        <f t="array" ref="Z24:AF24">Days+DATE(CalYear,MONTH($Z$18),1)-WEEKDAY(DATE(CalYear,MONTH($Z$18),1),(WeekStart="Monday")+1)+$AG24*7-6</f>
        <v>44801</v>
      </c>
      <c r="AA24" s="7">
        <v>44802</v>
      </c>
      <c r="AB24" s="7">
        <v>44803</v>
      </c>
      <c r="AC24" s="7">
        <v>44804</v>
      </c>
      <c r="AD24" s="7">
        <v>44805</v>
      </c>
      <c r="AE24" s="7">
        <v>44806</v>
      </c>
      <c r="AF24" s="7">
        <v>44807</v>
      </c>
      <c r="AG24" s="53">
        <v>5</v>
      </c>
    </row>
    <row r="25" spans="1:33" x14ac:dyDescent="0.3">
      <c r="B25" s="8">
        <f t="array" ref="B25:H25">Days+DATE(CalYear,MONTH($B$18),1)-WEEKDAY(DATE(CalYear,MONTH($B$18),1),(WeekStart="Monday")+1)+$AG25*7-6</f>
        <v>44717</v>
      </c>
      <c r="C25" s="8">
        <v>44718</v>
      </c>
      <c r="D25" s="8">
        <v>44719</v>
      </c>
      <c r="E25" s="8">
        <v>44720</v>
      </c>
      <c r="F25" s="8">
        <v>44721</v>
      </c>
      <c r="G25" s="8">
        <v>44722</v>
      </c>
      <c r="H25" s="8">
        <v>44723</v>
      </c>
      <c r="J25" s="8">
        <f t="array" ref="J25:P25">Days+DATE(CalYear,MONTH($J$18),1)-WEEKDAY(DATE(CalYear,MONTH($J$18),1),(WeekStart="Monday")+1)+$AG25*7-6</f>
        <v>44745</v>
      </c>
      <c r="K25" s="8">
        <v>44746</v>
      </c>
      <c r="L25" s="8">
        <v>44747</v>
      </c>
      <c r="M25" s="8">
        <v>44748</v>
      </c>
      <c r="N25" s="8">
        <v>44749</v>
      </c>
      <c r="O25" s="8">
        <v>44750</v>
      </c>
      <c r="P25" s="8">
        <v>44751</v>
      </c>
      <c r="R25" s="8">
        <f t="array" ref="R25:X25">Days+DATE(CalYear,MONTH($R$18),1)-WEEKDAY(DATE(CalYear,MONTH($R$18),1),(WeekStart="Monday")+1)+$AG25*7-6</f>
        <v>44773</v>
      </c>
      <c r="S25" s="8">
        <v>44774</v>
      </c>
      <c r="T25" s="8">
        <v>44775</v>
      </c>
      <c r="U25" s="8">
        <v>44776</v>
      </c>
      <c r="V25" s="8">
        <v>44777</v>
      </c>
      <c r="W25" s="8">
        <v>44778</v>
      </c>
      <c r="X25" s="8">
        <v>44779</v>
      </c>
      <c r="Z25" s="8">
        <f t="array" ref="Z25:AF25">Days+DATE(CalYear,MONTH($Z$18),1)-WEEKDAY(DATE(CalYear,MONTH($Z$18),1),(WeekStart="Monday")+1)+$AG25*7-6</f>
        <v>44808</v>
      </c>
      <c r="AA25" s="8">
        <v>44809</v>
      </c>
      <c r="AB25" s="8">
        <v>44810</v>
      </c>
      <c r="AC25" s="8">
        <v>44811</v>
      </c>
      <c r="AD25" s="8">
        <v>44812</v>
      </c>
      <c r="AE25" s="8">
        <v>44813</v>
      </c>
      <c r="AF25" s="8">
        <v>44814</v>
      </c>
      <c r="AG25" s="53">
        <v>6</v>
      </c>
    </row>
    <row r="26" spans="1:33" x14ac:dyDescent="0.3">
      <c r="A26" s="49" t="s">
        <v>54</v>
      </c>
    </row>
    <row r="27" spans="1:33" x14ac:dyDescent="0.3">
      <c r="B27" s="62">
        <f>DATE(CalYear,9,1)</f>
        <v>44805</v>
      </c>
      <c r="C27" s="63"/>
      <c r="D27" s="63"/>
      <c r="E27" s="63"/>
      <c r="F27" s="63"/>
      <c r="G27" s="63"/>
      <c r="H27" s="63"/>
      <c r="J27" s="62">
        <f>DATE(CalYear,10,1)</f>
        <v>44835</v>
      </c>
      <c r="K27" s="63"/>
      <c r="L27" s="63"/>
      <c r="M27" s="63"/>
      <c r="N27" s="63"/>
      <c r="O27" s="63"/>
      <c r="P27" s="63"/>
      <c r="R27" s="62">
        <f>DATE(CalYear,11,1)</f>
        <v>44866</v>
      </c>
      <c r="S27" s="63"/>
      <c r="T27" s="63"/>
      <c r="U27" s="63"/>
      <c r="V27" s="63"/>
      <c r="W27" s="63"/>
      <c r="X27" s="63"/>
      <c r="Z27" s="62">
        <f>DATE(CalYear,12,1)</f>
        <v>44896</v>
      </c>
      <c r="AA27" s="63"/>
      <c r="AB27" s="63"/>
      <c r="AC27" s="63"/>
      <c r="AD27" s="63"/>
      <c r="AE27" s="63"/>
      <c r="AF27" s="63"/>
    </row>
    <row r="28" spans="1:33" s="30" customFormat="1" ht="24" customHeight="1" thickBot="1" x14ac:dyDescent="0.35">
      <c r="A28" s="50" t="s">
        <v>54</v>
      </c>
      <c r="B28" s="61" t="str">
        <f>UPPER(TEXT(B27,"MMMM"))</f>
        <v>SEPTEMBER</v>
      </c>
      <c r="C28" s="61"/>
      <c r="D28" s="61"/>
      <c r="E28" s="61"/>
      <c r="F28" s="61"/>
      <c r="G28" s="61"/>
      <c r="H28" s="61"/>
      <c r="J28" s="61" t="str">
        <f>UPPER(TEXT(J27,"MMMM"))</f>
        <v>OCTOBER</v>
      </c>
      <c r="K28" s="61"/>
      <c r="L28" s="61"/>
      <c r="M28" s="61"/>
      <c r="N28" s="61"/>
      <c r="O28" s="61"/>
      <c r="P28" s="61"/>
      <c r="R28" s="61" t="str">
        <f>UPPER(TEXT(R27,"MMMM"))</f>
        <v>NOVEMBER</v>
      </c>
      <c r="S28" s="61"/>
      <c r="T28" s="61"/>
      <c r="U28" s="61"/>
      <c r="V28" s="61"/>
      <c r="W28" s="61"/>
      <c r="X28" s="61"/>
      <c r="Z28" s="61" t="str">
        <f>UPPER(TEXT(Z27,"MMMM"))</f>
        <v>DECEMBER</v>
      </c>
      <c r="AA28" s="61"/>
      <c r="AB28" s="61"/>
      <c r="AC28" s="61"/>
      <c r="AD28" s="61"/>
      <c r="AE28" s="61"/>
      <c r="AF28" s="61"/>
      <c r="AG28" s="57"/>
    </row>
    <row r="29" spans="1:33" s="2" customFormat="1" ht="21" customHeight="1" thickTop="1" x14ac:dyDescent="0.3">
      <c r="A29" s="51" t="s">
        <v>55</v>
      </c>
      <c r="B29" s="10">
        <f t="array" ref="B29:H29">Days+DATE(CalYear,MONTH($B$27),1)-WEEKDAY(DATE(CalYear,MONTH($B$27),1),(WeekStart="Monday")+1)+$AG29*7-6</f>
        <v>44801</v>
      </c>
      <c r="C29" s="10">
        <v>44802</v>
      </c>
      <c r="D29" s="10">
        <v>44803</v>
      </c>
      <c r="E29" s="10">
        <v>44804</v>
      </c>
      <c r="F29" s="10">
        <v>44805</v>
      </c>
      <c r="G29" s="10">
        <v>44806</v>
      </c>
      <c r="H29" s="10">
        <v>44807</v>
      </c>
      <c r="J29" s="10">
        <f t="array" ref="J29:P29">Days+DATE(CalYear,MONTH($J$27),1)-WEEKDAY(DATE(CalYear,MONTH($J$27),1),(WeekStart="Monday")+1)+$AG29*7-6</f>
        <v>44829</v>
      </c>
      <c r="K29" s="10">
        <v>44830</v>
      </c>
      <c r="L29" s="10">
        <v>44831</v>
      </c>
      <c r="M29" s="10">
        <v>44832</v>
      </c>
      <c r="N29" s="10">
        <v>44833</v>
      </c>
      <c r="O29" s="10">
        <v>44834</v>
      </c>
      <c r="P29" s="10">
        <v>44835</v>
      </c>
      <c r="R29" s="10">
        <f t="array" ref="R29:X29">Days+DATE(CalYear,MONTH($R$27),1)-WEEKDAY(DATE(CalYear,MONTH($R$27),1),(WeekStart="Monday")+1)+$AG29*7-6</f>
        <v>44864</v>
      </c>
      <c r="S29" s="10">
        <v>44865</v>
      </c>
      <c r="T29" s="10">
        <v>44866</v>
      </c>
      <c r="U29" s="10">
        <v>44867</v>
      </c>
      <c r="V29" s="10">
        <v>44868</v>
      </c>
      <c r="W29" s="10">
        <v>44869</v>
      </c>
      <c r="X29" s="10">
        <v>44870</v>
      </c>
      <c r="Z29" s="10">
        <f t="array" ref="Z29:AF29">Days+DATE(CalYear,MONTH($Z$27),1)-WEEKDAY(DATE(CalYear,MONTH($Z$27),1),(WeekStart="Monday")+1)+$AG29*7-6</f>
        <v>44892</v>
      </c>
      <c r="AA29" s="10">
        <v>44893</v>
      </c>
      <c r="AB29" s="10">
        <v>44894</v>
      </c>
      <c r="AC29" s="10">
        <v>44895</v>
      </c>
      <c r="AD29" s="10">
        <v>44896</v>
      </c>
      <c r="AE29" s="10">
        <v>44897</v>
      </c>
      <c r="AF29" s="10">
        <v>44898</v>
      </c>
      <c r="AG29" s="58">
        <v>1</v>
      </c>
    </row>
    <row r="30" spans="1:33" x14ac:dyDescent="0.3">
      <c r="B30" s="8">
        <f t="array" ref="B30:H30">Days+DATE(CalYear,MONTH($B$27),1)-WEEKDAY(DATE(CalYear,MONTH($B$27),1),(WeekStart="Monday")+1)+$AG30*7-6</f>
        <v>44808</v>
      </c>
      <c r="C30" s="8">
        <v>44809</v>
      </c>
      <c r="D30" s="8">
        <v>44810</v>
      </c>
      <c r="E30" s="8">
        <v>44811</v>
      </c>
      <c r="F30" s="8">
        <v>44812</v>
      </c>
      <c r="G30" s="8">
        <v>44813</v>
      </c>
      <c r="H30" s="8">
        <v>44814</v>
      </c>
      <c r="J30" s="8">
        <f t="array" ref="J30:P30">Days+DATE(CalYear,MONTH($J$27),1)-WEEKDAY(DATE(CalYear,MONTH($J$27),1),(WeekStart="Monday")+1)+$AG30*7-6</f>
        <v>44836</v>
      </c>
      <c r="K30" s="8">
        <v>44837</v>
      </c>
      <c r="L30" s="8">
        <v>44838</v>
      </c>
      <c r="M30" s="8">
        <v>44839</v>
      </c>
      <c r="N30" s="8">
        <v>44840</v>
      </c>
      <c r="O30" s="8">
        <v>44841</v>
      </c>
      <c r="P30" s="8">
        <v>44842</v>
      </c>
      <c r="R30" s="8">
        <f t="array" ref="R30:X30">Days+DATE(CalYear,MONTH($R$27),1)-WEEKDAY(DATE(CalYear,MONTH($R$27),1),(WeekStart="Monday")+1)+$AG30*7-6</f>
        <v>44871</v>
      </c>
      <c r="S30" s="8">
        <v>44872</v>
      </c>
      <c r="T30" s="8">
        <v>44873</v>
      </c>
      <c r="U30" s="8">
        <v>44874</v>
      </c>
      <c r="V30" s="8">
        <v>44875</v>
      </c>
      <c r="W30" s="8">
        <v>44876</v>
      </c>
      <c r="X30" s="8">
        <v>44877</v>
      </c>
      <c r="Z30" s="8">
        <f t="array" ref="Z30:AF30">Days+DATE(CalYear,MONTH($Z$27),1)-WEEKDAY(DATE(CalYear,MONTH($Z$27),1),(WeekStart="Monday")+1)+$AG30*7-6</f>
        <v>44899</v>
      </c>
      <c r="AA30" s="8">
        <v>44900</v>
      </c>
      <c r="AB30" s="8">
        <v>44901</v>
      </c>
      <c r="AC30" s="8">
        <v>44902</v>
      </c>
      <c r="AD30" s="8">
        <v>44903</v>
      </c>
      <c r="AE30" s="8">
        <v>44904</v>
      </c>
      <c r="AF30" s="8">
        <v>44905</v>
      </c>
      <c r="AG30" s="53">
        <v>2</v>
      </c>
    </row>
    <row r="31" spans="1:33" x14ac:dyDescent="0.3">
      <c r="B31" s="7">
        <f t="array" ref="B31:H31">Days+DATE(CalYear,MONTH($B$27),1)-WEEKDAY(DATE(CalYear,MONTH($B$27),1),(WeekStart="Monday")+1)+$AG31*7-6</f>
        <v>44815</v>
      </c>
      <c r="C31" s="7">
        <v>44816</v>
      </c>
      <c r="D31" s="7">
        <v>44817</v>
      </c>
      <c r="E31" s="7">
        <v>44818</v>
      </c>
      <c r="F31" s="7">
        <v>44819</v>
      </c>
      <c r="G31" s="7">
        <v>44820</v>
      </c>
      <c r="H31" s="7">
        <v>44821</v>
      </c>
      <c r="J31" s="7">
        <f t="array" ref="J31:P31">Days+DATE(CalYear,MONTH($J$27),1)-WEEKDAY(DATE(CalYear,MONTH($J$27),1),(WeekStart="Monday")+1)+$AG31*7-6</f>
        <v>44843</v>
      </c>
      <c r="K31" s="7">
        <v>44844</v>
      </c>
      <c r="L31" s="7">
        <v>44845</v>
      </c>
      <c r="M31" s="7">
        <v>44846</v>
      </c>
      <c r="N31" s="7">
        <v>44847</v>
      </c>
      <c r="O31" s="7">
        <v>44848</v>
      </c>
      <c r="P31" s="7">
        <v>44849</v>
      </c>
      <c r="R31" s="7">
        <f t="array" ref="R31:X31">Days+DATE(CalYear,MONTH($R$27),1)-WEEKDAY(DATE(CalYear,MONTH($R$27),1),(WeekStart="Monday")+1)+$AG31*7-6</f>
        <v>44878</v>
      </c>
      <c r="S31" s="7">
        <v>44879</v>
      </c>
      <c r="T31" s="7">
        <v>44880</v>
      </c>
      <c r="U31" s="7">
        <v>44881</v>
      </c>
      <c r="V31" s="7">
        <v>44882</v>
      </c>
      <c r="W31" s="7">
        <v>44883</v>
      </c>
      <c r="X31" s="7">
        <v>44884</v>
      </c>
      <c r="Z31" s="7">
        <f t="array" ref="Z31:AF31">Days+DATE(CalYear,MONTH($Z$27),1)-WEEKDAY(DATE(CalYear,MONTH($Z$27),1),(WeekStart="Monday")+1)+$AG31*7-6</f>
        <v>44906</v>
      </c>
      <c r="AA31" s="7">
        <v>44907</v>
      </c>
      <c r="AB31" s="7">
        <v>44908</v>
      </c>
      <c r="AC31" s="7">
        <v>44909</v>
      </c>
      <c r="AD31" s="7">
        <v>44910</v>
      </c>
      <c r="AE31" s="7">
        <v>44911</v>
      </c>
      <c r="AF31" s="7">
        <v>44912</v>
      </c>
      <c r="AG31" s="53">
        <v>3</v>
      </c>
    </row>
    <row r="32" spans="1:33" x14ac:dyDescent="0.3">
      <c r="B32" s="8">
        <f t="array" ref="B32:H32">Days+DATE(CalYear,MONTH($B$27),1)-WEEKDAY(DATE(CalYear,MONTH($B$27),1),(WeekStart="Monday")+1)+$AG32*7-6</f>
        <v>44822</v>
      </c>
      <c r="C32" s="8">
        <v>44823</v>
      </c>
      <c r="D32" s="8">
        <v>44824</v>
      </c>
      <c r="E32" s="8">
        <v>44825</v>
      </c>
      <c r="F32" s="8">
        <v>44826</v>
      </c>
      <c r="G32" s="8">
        <v>44827</v>
      </c>
      <c r="H32" s="8">
        <v>44828</v>
      </c>
      <c r="J32" s="8">
        <f t="array" ref="J32:P32">Days+DATE(CalYear,MONTH($J$27),1)-WEEKDAY(DATE(CalYear,MONTH($J$27),1),(WeekStart="Monday")+1)+$AG32*7-6</f>
        <v>44850</v>
      </c>
      <c r="K32" s="8">
        <v>44851</v>
      </c>
      <c r="L32" s="8">
        <v>44852</v>
      </c>
      <c r="M32" s="8">
        <v>44853</v>
      </c>
      <c r="N32" s="8">
        <v>44854</v>
      </c>
      <c r="O32" s="8">
        <v>44855</v>
      </c>
      <c r="P32" s="8">
        <v>44856</v>
      </c>
      <c r="R32" s="8">
        <f t="array" ref="R32:X32">Days+DATE(CalYear,MONTH($R$27),1)-WEEKDAY(DATE(CalYear,MONTH($R$27),1),(WeekStart="Monday")+1)+$AG32*7-6</f>
        <v>44885</v>
      </c>
      <c r="S32" s="8">
        <v>44886</v>
      </c>
      <c r="T32" s="8">
        <v>44887</v>
      </c>
      <c r="U32" s="8">
        <v>44888</v>
      </c>
      <c r="V32" s="8">
        <v>44889</v>
      </c>
      <c r="W32" s="8">
        <v>44890</v>
      </c>
      <c r="X32" s="8">
        <v>44891</v>
      </c>
      <c r="Z32" s="8">
        <f t="array" ref="Z32:AF32">Days+DATE(CalYear,MONTH($Z$27),1)-WEEKDAY(DATE(CalYear,MONTH($Z$27),1),(WeekStart="Monday")+1)+$AG32*7-6</f>
        <v>44913</v>
      </c>
      <c r="AA32" s="8">
        <v>44914</v>
      </c>
      <c r="AB32" s="8">
        <v>44915</v>
      </c>
      <c r="AC32" s="8">
        <v>44916</v>
      </c>
      <c r="AD32" s="8">
        <v>44917</v>
      </c>
      <c r="AE32" s="8">
        <v>44918</v>
      </c>
      <c r="AF32" s="8">
        <v>44919</v>
      </c>
      <c r="AG32" s="53">
        <v>4</v>
      </c>
    </row>
    <row r="33" spans="2:33" x14ac:dyDescent="0.3">
      <c r="B33" s="7">
        <f t="array" ref="B33:H33">Days+DATE(CalYear,MONTH($B$27),1)-WEEKDAY(DATE(CalYear,MONTH($B$27),1),(WeekStart="Monday")+1)+$AG33*7-6</f>
        <v>44829</v>
      </c>
      <c r="C33" s="7">
        <v>44830</v>
      </c>
      <c r="D33" s="7">
        <v>44831</v>
      </c>
      <c r="E33" s="7">
        <v>44832</v>
      </c>
      <c r="F33" s="7">
        <v>44833</v>
      </c>
      <c r="G33" s="7">
        <v>44834</v>
      </c>
      <c r="H33" s="7">
        <v>44835</v>
      </c>
      <c r="J33" s="7">
        <f t="array" ref="J33:P33">Days+DATE(CalYear,MONTH($J$27),1)-WEEKDAY(DATE(CalYear,MONTH($J$27),1),(WeekStart="Monday")+1)+$AG33*7-6</f>
        <v>44857</v>
      </c>
      <c r="K33" s="7">
        <v>44858</v>
      </c>
      <c r="L33" s="7">
        <v>44859</v>
      </c>
      <c r="M33" s="7">
        <v>44860</v>
      </c>
      <c r="N33" s="7">
        <v>44861</v>
      </c>
      <c r="O33" s="7">
        <v>44862</v>
      </c>
      <c r="P33" s="7">
        <v>44863</v>
      </c>
      <c r="R33" s="7">
        <f t="array" ref="R33:X33">Days+DATE(CalYear,MONTH($R$27),1)-WEEKDAY(DATE(CalYear,MONTH($R$27),1),(WeekStart="Monday")+1)+$AG33*7-6</f>
        <v>44892</v>
      </c>
      <c r="S33" s="7">
        <v>44893</v>
      </c>
      <c r="T33" s="7">
        <v>44894</v>
      </c>
      <c r="U33" s="7">
        <v>44895</v>
      </c>
      <c r="V33" s="7">
        <v>44896</v>
      </c>
      <c r="W33" s="7">
        <v>44897</v>
      </c>
      <c r="X33" s="7">
        <v>44898</v>
      </c>
      <c r="Z33" s="7">
        <f t="array" ref="Z33:AF33">Days+DATE(CalYear,MONTH($Z$27),1)-WEEKDAY(DATE(CalYear,MONTH($Z$27),1),(WeekStart="Monday")+1)+$AG33*7-6</f>
        <v>44920</v>
      </c>
      <c r="AA33" s="7">
        <v>44921</v>
      </c>
      <c r="AB33" s="7">
        <v>44922</v>
      </c>
      <c r="AC33" s="7">
        <v>44923</v>
      </c>
      <c r="AD33" s="7">
        <v>44924</v>
      </c>
      <c r="AE33" s="7">
        <v>44925</v>
      </c>
      <c r="AF33" s="7">
        <v>44926</v>
      </c>
      <c r="AG33" s="53">
        <v>5</v>
      </c>
    </row>
    <row r="34" spans="2:33" x14ac:dyDescent="0.3">
      <c r="B34" s="8">
        <f t="array" ref="B34:H34">Days+DATE(CalYear,MONTH($B$27),1)-WEEKDAY(DATE(CalYear,MONTH($B$27),1),(WeekStart="Monday")+1)+$AG34*7-6</f>
        <v>44836</v>
      </c>
      <c r="C34" s="8">
        <v>44837</v>
      </c>
      <c r="D34" s="8">
        <v>44838</v>
      </c>
      <c r="E34" s="8">
        <v>44839</v>
      </c>
      <c r="F34" s="8">
        <v>44840</v>
      </c>
      <c r="G34" s="8">
        <v>44841</v>
      </c>
      <c r="H34" s="8">
        <v>44842</v>
      </c>
      <c r="J34" s="8">
        <f t="array" ref="J34:P34">Days+DATE(CalYear,MONTH($J$27),1)-WEEKDAY(DATE(CalYear,MONTH($J$27),1),(WeekStart="Monday")+1)+$AG34*7-6</f>
        <v>44864</v>
      </c>
      <c r="K34" s="8">
        <v>44865</v>
      </c>
      <c r="L34" s="8">
        <v>44866</v>
      </c>
      <c r="M34" s="8">
        <v>44867</v>
      </c>
      <c r="N34" s="8">
        <v>44868</v>
      </c>
      <c r="O34" s="8">
        <v>44869</v>
      </c>
      <c r="P34" s="8">
        <v>44870</v>
      </c>
      <c r="R34" s="8">
        <f t="array" ref="R34:X34">Days+DATE(CalYear,MONTH($R$27),1)-WEEKDAY(DATE(CalYear,MONTH($R$27),1),(WeekStart="Monday")+1)+$AG34*7-6</f>
        <v>44899</v>
      </c>
      <c r="S34" s="8">
        <v>44900</v>
      </c>
      <c r="T34" s="8">
        <v>44901</v>
      </c>
      <c r="U34" s="8">
        <v>44902</v>
      </c>
      <c r="V34" s="8">
        <v>44903</v>
      </c>
      <c r="W34" s="8">
        <v>44904</v>
      </c>
      <c r="X34" s="8">
        <v>44905</v>
      </c>
      <c r="Z34" s="8">
        <f t="array" ref="Z34:AF34">Days+DATE(CalYear,MONTH($Z$27),1)-WEEKDAY(DATE(CalYear,MONTH($Z$27),1),(WeekStart="Monday")+1)+$AG34*7-6</f>
        <v>44927</v>
      </c>
      <c r="AA34" s="8">
        <v>44928</v>
      </c>
      <c r="AB34" s="8">
        <v>44929</v>
      </c>
      <c r="AC34" s="8">
        <v>44930</v>
      </c>
      <c r="AD34" s="8">
        <v>44931</v>
      </c>
      <c r="AE34" s="8">
        <v>44932</v>
      </c>
      <c r="AF34" s="8">
        <v>44933</v>
      </c>
      <c r="AG34" s="53">
        <v>6</v>
      </c>
    </row>
  </sheetData>
  <mergeCells count="32">
    <mergeCell ref="R2:X3"/>
    <mergeCell ref="I4:K4"/>
    <mergeCell ref="Z9:AF9"/>
    <mergeCell ref="B9:H9"/>
    <mergeCell ref="J9:P9"/>
    <mergeCell ref="R9:X9"/>
    <mergeCell ref="AD2:AE2"/>
    <mergeCell ref="AB2:AC2"/>
    <mergeCell ref="J27:P27"/>
    <mergeCell ref="R27:X27"/>
    <mergeCell ref="Z27:AF27"/>
    <mergeCell ref="B4:H4"/>
    <mergeCell ref="B5:H5"/>
    <mergeCell ref="B6:H6"/>
    <mergeCell ref="R4:AF8"/>
    <mergeCell ref="B10:H10"/>
    <mergeCell ref="Z28:AF28"/>
    <mergeCell ref="R28:X28"/>
    <mergeCell ref="J28:P28"/>
    <mergeCell ref="B28:H28"/>
    <mergeCell ref="J10:P10"/>
    <mergeCell ref="R10:X10"/>
    <mergeCell ref="Z10:AF10"/>
    <mergeCell ref="B19:H19"/>
    <mergeCell ref="J19:P19"/>
    <mergeCell ref="R19:X19"/>
    <mergeCell ref="Z19:AF19"/>
    <mergeCell ref="Z18:AF18"/>
    <mergeCell ref="R18:X18"/>
    <mergeCell ref="J18:P18"/>
    <mergeCell ref="B18:H18"/>
    <mergeCell ref="B27:H27"/>
  </mergeCells>
  <conditionalFormatting sqref="B11:H11">
    <cfRule type="expression" dxfId="47" priority="38">
      <formula>DAY(B11)&gt;7</formula>
    </cfRule>
  </conditionalFormatting>
  <conditionalFormatting sqref="J11:P11">
    <cfRule type="expression" dxfId="46" priority="36">
      <formula>DAY(J11)&gt;7</formula>
    </cfRule>
  </conditionalFormatting>
  <conditionalFormatting sqref="R11:X11">
    <cfRule type="expression" dxfId="45" priority="35">
      <formula>DAY(R11)&gt;7</formula>
    </cfRule>
  </conditionalFormatting>
  <conditionalFormatting sqref="Z11:AF11">
    <cfRule type="expression" dxfId="44" priority="34">
      <formula>DAY(Z11)&gt;7</formula>
    </cfRule>
  </conditionalFormatting>
  <conditionalFormatting sqref="Z20:AF20">
    <cfRule type="expression" dxfId="43" priority="33">
      <formula>DAY(Z20)&gt;7</formula>
    </cfRule>
  </conditionalFormatting>
  <conditionalFormatting sqref="R20:X20">
    <cfRule type="expression" dxfId="42" priority="32">
      <formula>DAY(R20)&gt;7</formula>
    </cfRule>
  </conditionalFormatting>
  <conditionalFormatting sqref="J20:P20">
    <cfRule type="expression" dxfId="41" priority="31">
      <formula>DAY(J20)&gt;7</formula>
    </cfRule>
  </conditionalFormatting>
  <conditionalFormatting sqref="B20:H20">
    <cfRule type="expression" dxfId="40" priority="30">
      <formula>DAY(B20)&gt;7</formula>
    </cfRule>
  </conditionalFormatting>
  <conditionalFormatting sqref="B29:H29">
    <cfRule type="expression" dxfId="39" priority="29">
      <formula>DAY(B29)&gt;7</formula>
    </cfRule>
  </conditionalFormatting>
  <conditionalFormatting sqref="J29:P29">
    <cfRule type="expression" dxfId="38" priority="28">
      <formula>DAY(J29)&gt;7</formula>
    </cfRule>
  </conditionalFormatting>
  <conditionalFormatting sqref="R29:X29">
    <cfRule type="expression" dxfId="37" priority="27">
      <formula>DAY(R29)&gt;7</formula>
    </cfRule>
  </conditionalFormatting>
  <conditionalFormatting sqref="Z29:AF29">
    <cfRule type="expression" dxfId="36" priority="26">
      <formula>DAY(Z29)&gt;7</formula>
    </cfRule>
  </conditionalFormatting>
  <conditionalFormatting sqref="B15:H16">
    <cfRule type="expression" dxfId="35" priority="12">
      <formula>DAY(B15)&lt;15</formula>
    </cfRule>
  </conditionalFormatting>
  <conditionalFormatting sqref="J15:P16">
    <cfRule type="expression" dxfId="34" priority="11">
      <formula>DAY(J15)&lt;15</formula>
    </cfRule>
  </conditionalFormatting>
  <conditionalFormatting sqref="R15:X16">
    <cfRule type="expression" dxfId="33" priority="10">
      <formula>DAY(R15)&lt;15</formula>
    </cfRule>
  </conditionalFormatting>
  <conditionalFormatting sqref="Z15:AF16">
    <cfRule type="expression" dxfId="32" priority="9">
      <formula>DAY(Z15)&lt;15</formula>
    </cfRule>
  </conditionalFormatting>
  <conditionalFormatting sqref="Z24:AF25">
    <cfRule type="expression" dxfId="31" priority="8">
      <formula>DAY(Z24)&lt;15</formula>
    </cfRule>
  </conditionalFormatting>
  <conditionalFormatting sqref="R24:X25">
    <cfRule type="expression" dxfId="30" priority="7">
      <formula>DAY(R24)&lt;15</formula>
    </cfRule>
  </conditionalFormatting>
  <conditionalFormatting sqref="J24:P25">
    <cfRule type="expression" dxfId="29" priority="6">
      <formula>DAY(J24)&lt;15</formula>
    </cfRule>
  </conditionalFormatting>
  <conditionalFormatting sqref="B24:H25">
    <cfRule type="expression" dxfId="28" priority="5">
      <formula>DAY(B24)&lt;15</formula>
    </cfRule>
  </conditionalFormatting>
  <conditionalFormatting sqref="B33:H34">
    <cfRule type="expression" dxfId="27" priority="4">
      <formula>DAY(B33)&lt;15</formula>
    </cfRule>
  </conditionalFormatting>
  <conditionalFormatting sqref="J33:P34">
    <cfRule type="expression" dxfId="26" priority="3">
      <formula>DAY(J33)&lt;15</formula>
    </cfRule>
  </conditionalFormatting>
  <conditionalFormatting sqref="R33:X34">
    <cfRule type="expression" dxfId="25" priority="2">
      <formula>DAY(R33)&lt;15</formula>
    </cfRule>
  </conditionalFormatting>
  <conditionalFormatting sqref="Z33:AF34">
    <cfRule type="expression" dxfId="24" priority="1">
      <formula>DAY(Z33)&lt;15</formula>
    </cfRule>
  </conditionalFormatting>
  <dataValidations count="1">
    <dataValidation type="list" errorStyle="warning" allowBlank="1" showInputMessage="1" showErrorMessage="1" error="Select Week Start day from the list in this cell. Select CANCEL, then press ALT+DOWN ARROW for options, then DOWN ARROW and ENTER to make selection" sqref="I4:K4">
      <formula1>"SUNDAY,MONDAY"</formula1>
    </dataValidation>
  </dataValidations>
  <hyperlinks>
    <hyperlink ref="AD2:AE2" location="January!A1" tooltip="Navigation link to January worksheet" display="January"/>
    <hyperlink ref="AB2:AC2" location="Holidays!A1" tooltip="Navigation link to Holidays worksheet" display="Holidays"/>
  </hyperlinks>
  <printOptions horizontalCentered="1"/>
  <pageMargins left="0.4" right="0.4" top="0.4" bottom="0.4" header="0.3" footer="0.3"/>
  <pageSetup scale="95" orientation="landscape" horizontalDpi="1200" r:id="rId1"/>
  <drawing r:id="rId2"/>
  <legacyDrawing r:id="rId3"/>
  <mc:AlternateContent xmlns:mc="http://schemas.openxmlformats.org/markup-compatibility/2006">
    <mc:Choice Requires="x14">
      <controls>
        <mc:AlternateContent xmlns:mc="http://schemas.openxmlformats.org/markup-compatibility/2006">
          <mc:Choice Requires="x14">
            <control shapeId="14337" r:id="rId4" name="Spinner 1">
              <controlPr defaultSize="0" print="0" autoPict="0" altText="Use this spinner to change the calendar year">
                <anchor moveWithCells="1">
                  <from>
                    <xdr:col>31</xdr:col>
                    <xdr:colOff>0</xdr:colOff>
                    <xdr:row>6</xdr:row>
                    <xdr:rowOff>66675</xdr:rowOff>
                  </from>
                  <to>
                    <xdr:col>31</xdr:col>
                    <xdr:colOff>152400</xdr:colOff>
                    <xdr:row>7</xdr:row>
                    <xdr:rowOff>19050</xdr:rowOff>
                  </to>
                </anchor>
              </controlPr>
            </control>
          </mc:Choice>
        </mc:AlternateContent>
        <mc:AlternateContent xmlns:mc="http://schemas.openxmlformats.org/markup-compatibility/2006">
          <mc:Choice Requires="x14">
            <control shapeId="14338" r:id="rId5" name="ShowHolidaysCtrl">
              <controlPr defaultSize="0" autoFill="0" autoLine="0" autoPict="0" altText="Check to show holidays on the month sheets and uncheck to not show any">
                <anchor moveWithCells="1">
                  <from>
                    <xdr:col>7</xdr:col>
                    <xdr:colOff>209550</xdr:colOff>
                    <xdr:row>4</xdr:row>
                    <xdr:rowOff>85725</xdr:rowOff>
                  </from>
                  <to>
                    <xdr:col>8</xdr:col>
                    <xdr:colOff>276225</xdr:colOff>
                    <xdr:row>5</xdr:row>
                    <xdr:rowOff>0</xdr:rowOff>
                  </to>
                </anchor>
              </controlPr>
            </control>
          </mc:Choice>
        </mc:AlternateContent>
        <mc:AlternateContent xmlns:mc="http://schemas.openxmlformats.org/markup-compatibility/2006">
          <mc:Choice Requires="x14">
            <control shapeId="14339" r:id="rId6" name="ShowObservedCtrl">
              <controlPr defaultSize="0" autoFill="0" autoLine="0" autoPict="0" altText="Check to show the observed calendar dates on the month sheets, or leave unchecked to show the actual holiday dates">
                <anchor moveWithCells="1">
                  <from>
                    <xdr:col>7</xdr:col>
                    <xdr:colOff>209550</xdr:colOff>
                    <xdr:row>5</xdr:row>
                    <xdr:rowOff>85725</xdr:rowOff>
                  </from>
                  <to>
                    <xdr:col>8</xdr:col>
                    <xdr:colOff>276225</xdr:colOff>
                    <xdr:row>6</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0.249977111117893"/>
    <pageSetUpPr autoPageBreaks="0" fitToPage="1"/>
  </sheetPr>
  <dimension ref="A1:H17"/>
  <sheetViews>
    <sheetView showGridLines="0" zoomScaleNormal="100" workbookViewId="0"/>
  </sheetViews>
  <sheetFormatPr defaultColWidth="8.85546875" defaultRowHeight="15" x14ac:dyDescent="0.3"/>
  <cols>
    <col min="1" max="1" width="3.5703125" style="49" customWidth="1"/>
    <col min="2" max="2" width="18.28515625" customWidth="1"/>
    <col min="3" max="8" width="17.7109375" customWidth="1"/>
    <col min="9" max="9" width="3.5703125" customWidth="1"/>
  </cols>
  <sheetData>
    <row r="1" spans="1:8" ht="15" customHeight="1" x14ac:dyDescent="0.3">
      <c r="A1" s="49" t="s">
        <v>56</v>
      </c>
    </row>
    <row r="2" spans="1:8" ht="30" customHeight="1" thickBot="1" x14ac:dyDescent="0.35">
      <c r="A2" s="49" t="s">
        <v>57</v>
      </c>
      <c r="B2" s="72">
        <f>B9</f>
        <v>44570</v>
      </c>
      <c r="C2" s="72"/>
      <c r="D2" s="72"/>
      <c r="E2" s="33"/>
      <c r="F2" s="33"/>
      <c r="G2" s="59" t="s">
        <v>98</v>
      </c>
      <c r="H2" s="59" t="s">
        <v>109</v>
      </c>
    </row>
    <row r="3" spans="1:8" ht="18" customHeight="1" thickTop="1" x14ac:dyDescent="0.3"/>
    <row r="4" spans="1:8" ht="24" customHeight="1" thickBot="1" x14ac:dyDescent="0.35">
      <c r="A4" s="49" t="s">
        <v>58</v>
      </c>
      <c r="B4" s="11" t="str">
        <f>WeekStart</f>
        <v>SUNDAY</v>
      </c>
      <c r="C4" s="12" t="str">
        <f t="shared" ref="C4:H4" si="0">UPPER(TEXT(C5,"dddd"))</f>
        <v>MONDAY</v>
      </c>
      <c r="D4" s="12" t="str">
        <f t="shared" si="0"/>
        <v>TUESDAY</v>
      </c>
      <c r="E4" s="12" t="str">
        <f t="shared" si="0"/>
        <v>WEDNESDAY</v>
      </c>
      <c r="F4" s="12" t="str">
        <f t="shared" si="0"/>
        <v>THURSDAY</v>
      </c>
      <c r="G4" s="12" t="str">
        <f t="shared" si="0"/>
        <v>FRIDAY</v>
      </c>
      <c r="H4" s="13" t="str">
        <f t="shared" si="0"/>
        <v>SATURDAY</v>
      </c>
    </row>
    <row r="5" spans="1:8" ht="19.5" customHeight="1" thickTop="1" x14ac:dyDescent="0.35">
      <c r="A5" s="49" t="s">
        <v>59</v>
      </c>
      <c r="B5" s="14">
        <f t="array" ref="B5:H5">Days+DATE(CalYear,1,1)-WEEKDAY(DATE(CalYear,1,1),(WeekStart="Monday")+1)+1</f>
        <v>44556</v>
      </c>
      <c r="C5" s="15">
        <v>44557</v>
      </c>
      <c r="D5" s="15">
        <v>44558</v>
      </c>
      <c r="E5" s="15">
        <v>44559</v>
      </c>
      <c r="F5" s="15">
        <v>44560</v>
      </c>
      <c r="G5" s="15">
        <v>44561</v>
      </c>
      <c r="H5" s="16">
        <v>44562</v>
      </c>
    </row>
    <row r="6" spans="1:8" ht="57.95" customHeight="1" x14ac:dyDescent="0.3">
      <c r="A6" s="50" t="s">
        <v>91</v>
      </c>
      <c r="B6" s="37" t="str">
        <f ca="1">IFERROR(IF(ShowHolidays,IF(INDEX(Holidays[],MATCH(DATE(CalYear-(DAY(B5)&gt;15)+(ROW()&gt;6),MONTH(B5),DAY(B5)),IF(ShowObserved,Holidays[CORRECTED],Holidays[DAY]),0),6),INDEX(Holidays[],MATCH(DATE(CalYear-(DAY(B5)&gt;15)+(ROW()&gt;6),MONTH(B5),DAY(B5)),IF(ShowObserved,Holidays[CORRECTED],Holidays[DAY]),0),2),""),""),"")</f>
        <v/>
      </c>
      <c r="C6" s="38" t="str">
        <f ca="1">IFERROR(IF(ShowHolidays,IF(INDEX(Holidays[],MATCH(DATE(CalYear-(DAY(C5)&gt;15)+(ROW()&gt;6),MONTH(C5),DAY(C5)),IF(ShowObserved,Holidays[CORRECTED],Holidays[DAY]),0),6),INDEX(Holidays[],MATCH(DATE(CalYear-(DAY(C5)&gt;15)+(ROW()&gt;6),MONTH(C5),DAY(C5)),IF(ShowObserved,Holidays[CORRECTED],Holidays[DAY]),0),2),""),""),"")</f>
        <v/>
      </c>
      <c r="D6" s="38" t="str">
        <f ca="1">IFERROR(IF(ShowHolidays,IF(INDEX(Holidays[],MATCH(DATE(CalYear-(DAY(D5)&gt;15)+(ROW()&gt;6),MONTH(D5),DAY(D5)),IF(ShowObserved,Holidays[CORRECTED],Holidays[DAY]),0),6),INDEX(Holidays[],MATCH(DATE(CalYear-(DAY(D5)&gt;15)+(ROW()&gt;6),MONTH(D5),DAY(D5)),IF(ShowObserved,Holidays[CORRECTED],Holidays[DAY]),0),2),""),""),"")</f>
        <v/>
      </c>
      <c r="E6" s="38" t="str">
        <f ca="1">IFERROR(IF(ShowHolidays,IF(INDEX(Holidays[],MATCH(DATE(CalYear-(DAY(E5)&gt;15)+(ROW()&gt;6),MONTH(E5),DAY(E5)),IF(ShowObserved,Holidays[CORRECTED],Holidays[DAY]),0),6),INDEX(Holidays[],MATCH(DATE(CalYear-(DAY(E5)&gt;15)+(ROW()&gt;6),MONTH(E5),DAY(E5)),IF(ShowObserved,Holidays[CORRECTED],Holidays[DAY]),0),2),""),""),"")</f>
        <v/>
      </c>
      <c r="F6" s="38" t="str">
        <f ca="1">IFERROR(IF(ShowHolidays,IF(INDEX(Holidays[],MATCH(DATE(CalYear-(DAY(F5)&gt;15)+(ROW()&gt;6),MONTH(F5),DAY(F5)),IF(ShowObserved,Holidays[CORRECTED],Holidays[DAY]),0),6),INDEX(Holidays[],MATCH(DATE(CalYear-(DAY(F5)&gt;15)+(ROW()&gt;6),MONTH(F5),DAY(F5)),IF(ShowObserved,Holidays[CORRECTED],Holidays[DAY]),0),2),""),""),"")</f>
        <v/>
      </c>
      <c r="G6" s="41" t="str">
        <f>IFERROR(IF(ShowHolidays,IF(INDEX(Holidays[],MATCH(DATE(CalYear-(DAY(G5)&gt;15)+(ROW()&gt;6),MONTH(G5),DAY(G5)),IF(ShowObserved,Holidays[CORRECTED],Holidays[DAY]),0),6),INDEX(Holidays[],MATCH(DATE(CalYear-(DAY(G5)&gt;15)+(ROW()&gt;6),MONTH(G5),DAY(G5)),IF(ShowObserved,Holidays[CORRECTED],Holidays[DAY]),0),2),""),""),"")</f>
        <v>New Years Day</v>
      </c>
      <c r="H6" s="42" t="str">
        <f ca="1">IFERROR(IF(ShowHolidays,IF(INDEX(Holidays[],MATCH(DATE(CalYear-(DAY(H5)&gt;15)+(ROW()&gt;6),MONTH(H5),DAY(H5)),IF(ShowObserved,Holidays[CORRECTED],Holidays[DAY]),0),6),INDEX(Holidays[],MATCH(DATE(CalYear-(DAY(H5)&gt;15)+(ROW()&gt;6),MONTH(H5),DAY(H5)),IF(ShowObserved,Holidays[CORRECTED],Holidays[DAY]),0),2),""),""),"")</f>
        <v/>
      </c>
    </row>
    <row r="7" spans="1:8" ht="19.5" customHeight="1" x14ac:dyDescent="0.3">
      <c r="A7" s="49" t="s">
        <v>60</v>
      </c>
      <c r="B7" s="17">
        <f t="array" ref="B7:H7">Days+DATE(CalYear,1,1)-WEEKDAY(DATE(CalYear,1,1),(WeekStart="Monday")+1)+8</f>
        <v>44563</v>
      </c>
      <c r="C7" s="18">
        <v>44564</v>
      </c>
      <c r="D7" s="18">
        <v>44565</v>
      </c>
      <c r="E7" s="18">
        <v>44566</v>
      </c>
      <c r="F7" s="18">
        <v>44567</v>
      </c>
      <c r="G7" s="18">
        <v>44568</v>
      </c>
      <c r="H7" s="19">
        <v>44569</v>
      </c>
    </row>
    <row r="8" spans="1:8" ht="57.95" customHeight="1" x14ac:dyDescent="0.3">
      <c r="A8" s="50" t="s">
        <v>92</v>
      </c>
      <c r="B8" s="45" t="str">
        <f ca="1">IFERROR(IF(ShowHolidays,IF(INDEX(Holidays[],MATCH(DATE(CalYear,MONTH(B7),DAY(B7)),IF(ShowObserved,Holidays[CORRECTED],Holidays[DAY]),0),6),INDEX(Holidays[],MATCH(DATE(CalYear,MONTH(B7),DAY(B7)),IF(ShowObserved,Holidays[CORRECTED],Holidays[DAY]),0),2),""),""),"")</f>
        <v/>
      </c>
      <c r="C8" s="46" t="str">
        <f ca="1">IFERROR(IF(ShowHolidays,IF(INDEX(Holidays[],MATCH(DATE(CalYear,MONTH(C7),DAY(C7)),IF(ShowObserved,Holidays[CORRECTED],Holidays[DAY]),0),6),INDEX(Holidays[],MATCH(DATE(CalYear,MONTH(C7),DAY(C7)),IF(ShowObserved,Holidays[CORRECTED],Holidays[DAY]),0),2),""),""),"")</f>
        <v/>
      </c>
      <c r="D8" s="46" t="str">
        <f ca="1">IFERROR(IF(ShowHolidays,IF(INDEX(Holidays[],MATCH(DATE(CalYear,MONTH(D7),DAY(D7)),IF(ShowObserved,Holidays[CORRECTED],Holidays[DAY]),0),6),INDEX(Holidays[],MATCH(DATE(CalYear,MONTH(D7),DAY(D7)),IF(ShowObserved,Holidays[CORRECTED],Holidays[DAY]),0),2),""),""),"")</f>
        <v/>
      </c>
      <c r="E8" s="46" t="str">
        <f ca="1">IFERROR(IF(ShowHolidays,IF(INDEX(Holidays[],MATCH(DATE(CalYear,MONTH(E7),DAY(E7)),IF(ShowObserved,Holidays[CORRECTED],Holidays[DAY]),0),6),INDEX(Holidays[],MATCH(DATE(CalYear,MONTH(E7),DAY(E7)),IF(ShowObserved,Holidays[CORRECTED],Holidays[DAY]),0),2),""),""),"")</f>
        <v/>
      </c>
      <c r="F8" s="46" t="str">
        <f ca="1">IFERROR(IF(ShowHolidays,IF(INDEX(Holidays[],MATCH(DATE(CalYear,MONTH(F7),DAY(F7)),IF(ShowObserved,Holidays[CORRECTED],Holidays[DAY]),0),6),INDEX(Holidays[],MATCH(DATE(CalYear,MONTH(F7),DAY(F7)),IF(ShowObserved,Holidays[CORRECTED],Holidays[DAY]),0),2),""),""),"")</f>
        <v/>
      </c>
      <c r="G8" s="47" t="str">
        <f ca="1">IFERROR(IF(ShowHolidays,IF(INDEX(Holidays[],MATCH(DATE(CalYear,MONTH(G7),DAY(G7)),IF(ShowObserved,Holidays[CORRECTED],Holidays[DAY]),0),6),INDEX(Holidays[],MATCH(DATE(CalYear,MONTH(G7),DAY(G7)),IF(ShowObserved,Holidays[CORRECTED],Holidays[DAY]),0),2),""),""),"")</f>
        <v/>
      </c>
      <c r="H8" s="48" t="str">
        <f ca="1">IFERROR(IF(ShowHolidays,IF(INDEX(Holidays[],MATCH(DATE(CalYear,MONTH(H7),DAY(H7)),IF(ShowObserved,Holidays[CORRECTED],Holidays[DAY]),0),6),INDEX(Holidays[],MATCH(DATE(CalYear,MONTH(H7),DAY(H7)),IF(ShowObserved,Holidays[CORRECTED],Holidays[DAY]),0),2),""),""),"")</f>
        <v/>
      </c>
    </row>
    <row r="9" spans="1:8" ht="19.5" customHeight="1" x14ac:dyDescent="0.3">
      <c r="A9" s="50" t="s">
        <v>61</v>
      </c>
      <c r="B9" s="20">
        <f t="array" ref="B9:H9">Days+DATE(CalYear,1,1)-WEEKDAY(DATE(CalYear,1,1),(WeekStart="Monday")+1)+15</f>
        <v>44570</v>
      </c>
      <c r="C9" s="21">
        <v>44571</v>
      </c>
      <c r="D9" s="21">
        <v>44572</v>
      </c>
      <c r="E9" s="21">
        <v>44573</v>
      </c>
      <c r="F9" s="21">
        <v>44574</v>
      </c>
      <c r="G9" s="21">
        <v>44575</v>
      </c>
      <c r="H9" s="22">
        <v>44576</v>
      </c>
    </row>
    <row r="10" spans="1:8" ht="57.95" customHeight="1" x14ac:dyDescent="0.3">
      <c r="A10" s="50" t="s">
        <v>93</v>
      </c>
      <c r="B10" s="39" t="str">
        <f ca="1">IFERROR(IF(ShowHolidays,IF(INDEX(Holidays[],MATCH(DATE(CalYear,MONTH(B9),DAY(B9)),IF(ShowObserved,Holidays[CORRECTED],Holidays[DAY]),0),6),INDEX(Holidays[],MATCH(DATE(CalYear,MONTH(B9),DAY(B9)),IF(ShowObserved,Holidays[CORRECTED],Holidays[DAY]),0),2),""),""),"")</f>
        <v/>
      </c>
      <c r="C10" s="40" t="str">
        <f ca="1">IFERROR(IF(ShowHolidays,IF(INDEX(Holidays[],MATCH(DATE(CalYear,MONTH(C9),DAY(C9)),IF(ShowObserved,Holidays[CORRECTED],Holidays[DAY]),0),6),INDEX(Holidays[],MATCH(DATE(CalYear,MONTH(C9),DAY(C9)),IF(ShowObserved,Holidays[CORRECTED],Holidays[DAY]),0),2),""),""),"")</f>
        <v/>
      </c>
      <c r="D10" s="40" t="str">
        <f ca="1">IFERROR(IF(ShowHolidays,IF(INDEX(Holidays[],MATCH(DATE(CalYear,MONTH(D9),DAY(D9)),IF(ShowObserved,Holidays[CORRECTED],Holidays[DAY]),0),6),INDEX(Holidays[],MATCH(DATE(CalYear,MONTH(D9),DAY(D9)),IF(ShowObserved,Holidays[CORRECTED],Holidays[DAY]),0),2),""),""),"")</f>
        <v/>
      </c>
      <c r="E10" s="40" t="str">
        <f ca="1">IFERROR(IF(ShowHolidays,IF(INDEX(Holidays[],MATCH(DATE(CalYear,MONTH(E9),DAY(E9)),IF(ShowObserved,Holidays[CORRECTED],Holidays[DAY]),0),6),INDEX(Holidays[],MATCH(DATE(CalYear,MONTH(E9),DAY(E9)),IF(ShowObserved,Holidays[CORRECTED],Holidays[DAY]),0),2),""),""),"")</f>
        <v/>
      </c>
      <c r="F10" s="40" t="str">
        <f ca="1">IFERROR(IF(ShowHolidays,IF(INDEX(Holidays[],MATCH(DATE(CalYear,MONTH(F9),DAY(F9)),IF(ShowObserved,Holidays[CORRECTED],Holidays[DAY]),0),6),INDEX(Holidays[],MATCH(DATE(CalYear,MONTH(F9),DAY(F9)),IF(ShowObserved,Holidays[CORRECTED],Holidays[DAY]),0),2),""),""),"")</f>
        <v/>
      </c>
      <c r="G10" s="43" t="str">
        <f ca="1">IFERROR(IF(ShowHolidays,IF(INDEX(Holidays[],MATCH(DATE(CalYear,MONTH(G9),DAY(G9)),IF(ShowObserved,Holidays[CORRECTED],Holidays[DAY]),0),6),INDEX(Holidays[],MATCH(DATE(CalYear,MONTH(G9),DAY(G9)),IF(ShowObserved,Holidays[CORRECTED],Holidays[DAY]),0),2),""),""),"")</f>
        <v/>
      </c>
      <c r="H10" s="44" t="str">
        <f ca="1">IFERROR(IF(ShowHolidays,IF(INDEX(Holidays[],MATCH(DATE(CalYear,MONTH(H9),DAY(H9)),IF(ShowObserved,Holidays[CORRECTED],Holidays[DAY]),0),6),INDEX(Holidays[],MATCH(DATE(CalYear,MONTH(H9),DAY(H9)),IF(ShowObserved,Holidays[CORRECTED],Holidays[DAY]),0),2),""),""),"")</f>
        <v/>
      </c>
    </row>
    <row r="11" spans="1:8" ht="19.5" customHeight="1" x14ac:dyDescent="0.3">
      <c r="A11" s="50" t="s">
        <v>62</v>
      </c>
      <c r="B11" s="17">
        <f t="array" ref="B11:H11">Days+DATE(CalYear,1,1)-WEEKDAY(DATE(CalYear,1,1),(WeekStart="Monday")+1)+22</f>
        <v>44577</v>
      </c>
      <c r="C11" s="18">
        <v>44578</v>
      </c>
      <c r="D11" s="18">
        <v>44579</v>
      </c>
      <c r="E11" s="18">
        <v>44580</v>
      </c>
      <c r="F11" s="18">
        <v>44581</v>
      </c>
      <c r="G11" s="18">
        <v>44582</v>
      </c>
      <c r="H11" s="19">
        <v>44583</v>
      </c>
    </row>
    <row r="12" spans="1:8" ht="57.95" customHeight="1" x14ac:dyDescent="0.3">
      <c r="A12" s="50" t="s">
        <v>94</v>
      </c>
      <c r="B12" s="45" t="str">
        <f ca="1">IFERROR(IF(ShowHolidays,IF(INDEX(Holidays[],MATCH(DATE(CalYear,MONTH(B11),DAY(B11)),IF(ShowObserved,Holidays[CORRECTED],Holidays[DAY]),0),6),INDEX(Holidays[],MATCH(DATE(CalYear,MONTH(B11),DAY(B11)),IF(ShowObserved,Holidays[CORRECTED],Holidays[DAY]),0),2),""),""),"")</f>
        <v/>
      </c>
      <c r="C12" s="46" t="str">
        <f ca="1">IFERROR(IF(ShowHolidays,IF(INDEX(Holidays[],MATCH(DATE(CalYear,MONTH(C11),DAY(C11)),IF(ShowObserved,Holidays[CORRECTED],Holidays[DAY]),0),6),INDEX(Holidays[],MATCH(DATE(CalYear,MONTH(C11),DAY(C11)),IF(ShowObserved,Holidays[CORRECTED],Holidays[DAY]),0),2),""),""),"")</f>
        <v>Martin Luther King, Jr. Day</v>
      </c>
      <c r="D12" s="46" t="str">
        <f ca="1">IFERROR(IF(ShowHolidays,IF(INDEX(Holidays[],MATCH(DATE(CalYear,MONTH(D11),DAY(D11)),IF(ShowObserved,Holidays[CORRECTED],Holidays[DAY]),0),6),INDEX(Holidays[],MATCH(DATE(CalYear,MONTH(D11),DAY(D11)),IF(ShowObserved,Holidays[CORRECTED],Holidays[DAY]),0),2),""),""),"")</f>
        <v/>
      </c>
      <c r="E12" s="46" t="str">
        <f ca="1">IFERROR(IF(ShowHolidays,IF(INDEX(Holidays[],MATCH(DATE(CalYear,MONTH(E11),DAY(E11)),IF(ShowObserved,Holidays[CORRECTED],Holidays[DAY]),0),6),INDEX(Holidays[],MATCH(DATE(CalYear,MONTH(E11),DAY(E11)),IF(ShowObserved,Holidays[CORRECTED],Holidays[DAY]),0),2),""),""),"")</f>
        <v/>
      </c>
      <c r="F12" s="46" t="str">
        <f ca="1">IFERROR(IF(ShowHolidays,IF(INDEX(Holidays[],MATCH(DATE(CalYear,MONTH(F11),DAY(F11)),IF(ShowObserved,Holidays[CORRECTED],Holidays[DAY]),0),6),INDEX(Holidays[],MATCH(DATE(CalYear,MONTH(F11),DAY(F11)),IF(ShowObserved,Holidays[CORRECTED],Holidays[DAY]),0),2),""),""),"")</f>
        <v/>
      </c>
      <c r="G12" s="47" t="str">
        <f ca="1">IFERROR(IF(ShowHolidays,IF(INDEX(Holidays[],MATCH(DATE(CalYear,MONTH(G11),DAY(G11)),IF(ShowObserved,Holidays[CORRECTED],Holidays[DAY]),0),6),INDEX(Holidays[],MATCH(DATE(CalYear,MONTH(G11),DAY(G11)),IF(ShowObserved,Holidays[CORRECTED],Holidays[DAY]),0),2),""),""),"")</f>
        <v/>
      </c>
      <c r="H12" s="48" t="str">
        <f ca="1">IFERROR(IF(ShowHolidays,IF(INDEX(Holidays[],MATCH(DATE(CalYear,MONTH(H11),DAY(H11)),IF(ShowObserved,Holidays[CORRECTED],Holidays[DAY]),0),6),INDEX(Holidays[],MATCH(DATE(CalYear,MONTH(H11),DAY(H11)),IF(ShowObserved,Holidays[CORRECTED],Holidays[DAY]),0),2),""),""),"")</f>
        <v/>
      </c>
    </row>
    <row r="13" spans="1:8" ht="19.5" customHeight="1" x14ac:dyDescent="0.3">
      <c r="A13" s="50" t="s">
        <v>63</v>
      </c>
      <c r="B13" s="20">
        <f t="array" ref="B13:H13">Days+DATE(CalYear,1,1)-WEEKDAY(DATE(CalYear,1,1),(WeekStart="Monday")+1)+29</f>
        <v>44584</v>
      </c>
      <c r="C13" s="21">
        <v>44585</v>
      </c>
      <c r="D13" s="21">
        <v>44586</v>
      </c>
      <c r="E13" s="21">
        <v>44587</v>
      </c>
      <c r="F13" s="21">
        <v>44588</v>
      </c>
      <c r="G13" s="21">
        <v>44589</v>
      </c>
      <c r="H13" s="22">
        <v>44590</v>
      </c>
    </row>
    <row r="14" spans="1:8" ht="57.95" customHeight="1" x14ac:dyDescent="0.3">
      <c r="A14" s="50" t="s">
        <v>95</v>
      </c>
      <c r="B14" s="39" t="str">
        <f ca="1">IFERROR(IF(ShowHolidays,IF(INDEX(Holidays[],MATCH(DATE(CalYear,MONTH(B13),DAY(B13)),IF(ShowObserved,Holidays[CORRECTED],Holidays[DAY]),0),6),INDEX(Holidays[],MATCH(DATE(CalYear,MONTH(B13),DAY(B13)),IF(ShowObserved,Holidays[CORRECTED],Holidays[DAY]),0),2),""),""),"")</f>
        <v/>
      </c>
      <c r="C14" s="40" t="str">
        <f ca="1">IFERROR(IF(ShowHolidays,IF(INDEX(Holidays[],MATCH(DATE(CalYear,MONTH(C13),DAY(C13)),IF(ShowObserved,Holidays[CORRECTED],Holidays[DAY]),0),6),INDEX(Holidays[],MATCH(DATE(CalYear,MONTH(C13),DAY(C13)),IF(ShowObserved,Holidays[CORRECTED],Holidays[DAY]),0),2),""),""),"")</f>
        <v/>
      </c>
      <c r="D14" s="40" t="str">
        <f ca="1">IFERROR(IF(ShowHolidays,IF(INDEX(Holidays[],MATCH(DATE(CalYear,MONTH(D13),DAY(D13)),IF(ShowObserved,Holidays[CORRECTED],Holidays[DAY]),0),6),INDEX(Holidays[],MATCH(DATE(CalYear,MONTH(D13),DAY(D13)),IF(ShowObserved,Holidays[CORRECTED],Holidays[DAY]),0),2),""),""),"")</f>
        <v/>
      </c>
      <c r="E14" s="40" t="str">
        <f ca="1">IFERROR(IF(ShowHolidays,IF(INDEX(Holidays[],MATCH(DATE(CalYear,MONTH(E13),DAY(E13)),IF(ShowObserved,Holidays[CORRECTED],Holidays[DAY]),0),6),INDEX(Holidays[],MATCH(DATE(CalYear,MONTH(E13),DAY(E13)),IF(ShowObserved,Holidays[CORRECTED],Holidays[DAY]),0),2),""),""),"")</f>
        <v/>
      </c>
      <c r="F14" s="40" t="str">
        <f ca="1">IFERROR(IF(ShowHolidays,IF(INDEX(Holidays[],MATCH(DATE(CalYear,MONTH(F13),DAY(F13)),IF(ShowObserved,Holidays[CORRECTED],Holidays[DAY]),0),6),INDEX(Holidays[],MATCH(DATE(CalYear,MONTH(F13),DAY(F13)),IF(ShowObserved,Holidays[CORRECTED],Holidays[DAY]),0),2),""),""),"")</f>
        <v/>
      </c>
      <c r="G14" s="43" t="str">
        <f ca="1">IFERROR(IF(ShowHolidays,IF(INDEX(Holidays[],MATCH(DATE(CalYear,MONTH(G13),DAY(G13)),IF(ShowObserved,Holidays[CORRECTED],Holidays[DAY]),0),6),INDEX(Holidays[],MATCH(DATE(CalYear,MONTH(G13),DAY(G13)),IF(ShowObserved,Holidays[CORRECTED],Holidays[DAY]),0),2),""),""),"")</f>
        <v/>
      </c>
      <c r="H14" s="44" t="str">
        <f ca="1">IFERROR(IF(ShowHolidays,IF(INDEX(Holidays[],MATCH(DATE(CalYear,MONTH(H13),DAY(H13)),IF(ShowObserved,Holidays[CORRECTED],Holidays[DAY]),0),6),INDEX(Holidays[],MATCH(DATE(CalYear,MONTH(H13),DAY(H13)),IF(ShowObserved,Holidays[CORRECTED],Holidays[DAY]),0),2),""),""),"")</f>
        <v/>
      </c>
    </row>
    <row r="15" spans="1:8" ht="19.5" customHeight="1" x14ac:dyDescent="0.35">
      <c r="A15" s="50" t="s">
        <v>64</v>
      </c>
      <c r="B15" s="17">
        <f t="array" ref="B15:C15">Days+DATE(CalYear,1,1)-WEEKDAY(DATE(CalYear,1,1),(WeekStart="Monday")+1)+36</f>
        <v>44591</v>
      </c>
      <c r="C15" s="18">
        <v>44592</v>
      </c>
      <c r="D15" s="75" t="s">
        <v>0</v>
      </c>
      <c r="E15" s="75"/>
      <c r="F15" s="75"/>
      <c r="G15" s="75"/>
      <c r="H15" s="76"/>
    </row>
    <row r="16" spans="1:8" ht="57.95" customHeight="1" x14ac:dyDescent="0.3">
      <c r="A16" s="50" t="s">
        <v>111</v>
      </c>
      <c r="B16" s="45" t="str">
        <f ca="1">IFERROR(IF(ShowHolidays,IF(INDEX(Holidays[],MATCH(DATE(CalYear,MONTH(B15),DAY(B15)),IF(ShowObserved,Holidays[CORRECTED],Holidays[DAY]),0),6),INDEX(Holidays[],MATCH(DATE(CalYear,MONTH(B15),DAY(B15)),IF(ShowObserved,Holidays[CORRECTED],Holidays[DAY]),0),2),""),""),"")</f>
        <v/>
      </c>
      <c r="C16" s="46" t="str">
        <f ca="1">IFERROR(IF(ShowHolidays,IF(INDEX(Holidays[],MATCH(DATE(CalYear,MONTH(C15),DAY(C15)),IF(ShowObserved,Holidays[CORRECTED],Holidays[DAY]),0),6),INDEX(Holidays[],MATCH(DATE(CalYear,MONTH(C15),DAY(C15)),IF(ShowObserved,Holidays[CORRECTED],Holidays[DAY]),0),2),""),""),"")</f>
        <v/>
      </c>
      <c r="D16" s="73"/>
      <c r="E16" s="73"/>
      <c r="F16" s="73"/>
      <c r="G16" s="73"/>
      <c r="H16" s="74"/>
    </row>
    <row r="17" spans="2:8" x14ac:dyDescent="0.3">
      <c r="B17" s="77" t="str">
        <f ca="1">IF(Holidays!$C$6="Martin Luther King, Jr. Day *","* Martin Luther King Jr. Day and Inaguration Day", "")</f>
        <v/>
      </c>
      <c r="C17" s="77"/>
      <c r="D17" s="77"/>
      <c r="E17" s="77"/>
      <c r="F17" s="77"/>
      <c r="G17" s="77"/>
      <c r="H17" s="77"/>
    </row>
  </sheetData>
  <sheetProtection password="CB9F" sheet="1" objects="1" scenarios="1"/>
  <mergeCells count="4">
    <mergeCell ref="B2:D2"/>
    <mergeCell ref="D16:H16"/>
    <mergeCell ref="D15:H15"/>
    <mergeCell ref="B17:H17"/>
  </mergeCells>
  <phoneticPr fontId="1" type="noConversion"/>
  <conditionalFormatting sqref="B13:H13 B15:C15">
    <cfRule type="expression" dxfId="23" priority="2">
      <formula>AND(DAY(B13)&gt;=1,DAY(B13)&lt;=15)</formula>
    </cfRule>
  </conditionalFormatting>
  <conditionalFormatting sqref="B5:G5">
    <cfRule type="expression" dxfId="22" priority="1">
      <formula>DAY(B5)&gt;8</formula>
    </cfRule>
  </conditionalFormatting>
  <hyperlinks>
    <hyperlink ref="H2" location="February!A1" tooltip="Navigation link to February worksheet" display="February"/>
    <hyperlink ref="G2" location="Settings!A1" tooltip="Navigation link to Settings worksheet" display="Settings"/>
  </hyperlinks>
  <printOptions horizontalCentered="1" verticalCentered="1"/>
  <pageMargins left="0.4" right="0.4" top="0.4" bottom="0.4" header="0.3" footer="0.3"/>
  <pageSetup orientation="landscape" r:id="rId1"/>
  <headerFooter alignWithMargins="0"/>
  <customProperties>
    <customPr name="SheetChanged" r:id="rId2"/>
  </customProperties>
  <drawing r:id="rId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tint="-0.249977111117893"/>
    <pageSetUpPr fitToPage="1"/>
  </sheetPr>
  <dimension ref="A1:H17"/>
  <sheetViews>
    <sheetView showGridLines="0" workbookViewId="0">
      <selection activeCell="H2" sqref="H2"/>
    </sheetView>
  </sheetViews>
  <sheetFormatPr defaultColWidth="8.85546875" defaultRowHeight="15" x14ac:dyDescent="0.3"/>
  <cols>
    <col min="1" max="1" width="3.5703125" style="49" customWidth="1"/>
    <col min="2" max="2" width="18.28515625" customWidth="1"/>
    <col min="3" max="8" width="17.7109375" customWidth="1"/>
    <col min="9" max="9" width="3.5703125" customWidth="1"/>
    <col min="10" max="10" width="13.7109375" customWidth="1"/>
  </cols>
  <sheetData>
    <row r="1" spans="1:8" ht="15" customHeight="1" x14ac:dyDescent="0.3">
      <c r="A1" s="49" t="s">
        <v>65</v>
      </c>
    </row>
    <row r="2" spans="1:8" ht="30" customHeight="1" thickBot="1" x14ac:dyDescent="0.35">
      <c r="A2" s="50" t="s">
        <v>66</v>
      </c>
      <c r="B2" s="72">
        <f>B9</f>
        <v>44605</v>
      </c>
      <c r="C2" s="72"/>
      <c r="D2" s="72"/>
      <c r="E2" s="33"/>
      <c r="F2" s="33"/>
      <c r="G2" s="59" t="s">
        <v>110</v>
      </c>
      <c r="H2" s="59" t="s">
        <v>108</v>
      </c>
    </row>
    <row r="3" spans="1:8" ht="18" customHeight="1" thickTop="1" x14ac:dyDescent="0.3"/>
    <row r="4" spans="1:8" ht="24" customHeight="1" thickBot="1" x14ac:dyDescent="0.35">
      <c r="A4" s="50" t="s">
        <v>58</v>
      </c>
      <c r="B4" s="11" t="s">
        <v>1</v>
      </c>
      <c r="C4" s="12" t="str">
        <f t="shared" ref="C4:H4" si="0">UPPER(TEXT(C5,"dddd"))</f>
        <v>MONDAY</v>
      </c>
      <c r="D4" s="12" t="str">
        <f t="shared" si="0"/>
        <v>TUESDAY</v>
      </c>
      <c r="E4" s="12" t="str">
        <f t="shared" si="0"/>
        <v>WEDNESDAY</v>
      </c>
      <c r="F4" s="12" t="str">
        <f t="shared" si="0"/>
        <v>THURSDAY</v>
      </c>
      <c r="G4" s="12" t="str">
        <f t="shared" si="0"/>
        <v>FRIDAY</v>
      </c>
      <c r="H4" s="13" t="str">
        <f t="shared" si="0"/>
        <v>SATURDAY</v>
      </c>
    </row>
    <row r="5" spans="1:8" ht="19.5" customHeight="1" thickTop="1" x14ac:dyDescent="0.35">
      <c r="A5" s="50" t="s">
        <v>59</v>
      </c>
      <c r="B5" s="14">
        <f t="array" ref="B5:H5">Days+DATE(CalYear,2,1)-WEEKDAY(DATE(CalYear,2,1),(WeekStart="Monday")+1)+1</f>
        <v>44591</v>
      </c>
      <c r="C5" s="15">
        <v>44592</v>
      </c>
      <c r="D5" s="15">
        <v>44593</v>
      </c>
      <c r="E5" s="15">
        <v>44594</v>
      </c>
      <c r="F5" s="15">
        <v>44595</v>
      </c>
      <c r="G5" s="15">
        <v>44596</v>
      </c>
      <c r="H5" s="16">
        <v>44597</v>
      </c>
    </row>
    <row r="6" spans="1:8" ht="57.95" customHeight="1" x14ac:dyDescent="0.3">
      <c r="A6" s="50" t="s">
        <v>91</v>
      </c>
      <c r="B6" s="37" t="str">
        <f ca="1">IFERROR(IF(ShowHolidays,IF(INDEX(Holidays[],MATCH(DATE(CalYear-(DAY(B5)&gt;15)+(ROW()&gt;6),MONTH(B5),DAY(B5)),IF(ShowObserved,Holidays[CORRECTED],Holidays[DAY]),0),6),INDEX(Holidays[],MATCH(DATE(CalYear-(DAY(B5)&gt;15)+(ROW()&gt;6),MONTH(B5),DAY(B5)),IF(ShowObserved,Holidays[CORRECTED],Holidays[DAY]),0),2),""),""),"")</f>
        <v/>
      </c>
      <c r="C6" s="38" t="str">
        <f ca="1">IFERROR(IF(ShowHolidays,IF(INDEX(Holidays[],MATCH(DATE(CalYear-(DAY(C5)&gt;15)+(ROW()&gt;6),MONTH(C5),DAY(C5)),IF(ShowObserved,Holidays[CORRECTED],Holidays[DAY]),0),6),INDEX(Holidays[],MATCH(DATE(CalYear-(DAY(C5)&gt;15)+(ROW()&gt;6),MONTH(C5),DAY(C5)),IF(ShowObserved,Holidays[CORRECTED],Holidays[DAY]),0),2),""),""),"")</f>
        <v/>
      </c>
      <c r="D6" s="38" t="str">
        <f ca="1">IFERROR(IF(ShowHolidays,IF(INDEX(Holidays[],MATCH(DATE(CalYear-(DAY(D5)&gt;15)+(ROW()&gt;6),MONTH(D5),DAY(D5)),IF(ShowObserved,Holidays[CORRECTED],Holidays[DAY]),0),6),INDEX(Holidays[],MATCH(DATE(CalYear-(DAY(D5)&gt;15)+(ROW()&gt;6),MONTH(D5),DAY(D5)),IF(ShowObserved,Holidays[CORRECTED],Holidays[DAY]),0),2),""),""),"")</f>
        <v/>
      </c>
      <c r="E6" s="38" t="str">
        <f ca="1">IFERROR(IF(ShowHolidays,IF(INDEX(Holidays[],MATCH(DATE(CalYear-(DAY(E5)&gt;15)+(ROW()&gt;6),MONTH(E5),DAY(E5)),IF(ShowObserved,Holidays[CORRECTED],Holidays[DAY]),0),6),INDEX(Holidays[],MATCH(DATE(CalYear-(DAY(E5)&gt;15)+(ROW()&gt;6),MONTH(E5),DAY(E5)),IF(ShowObserved,Holidays[CORRECTED],Holidays[DAY]),0),2),""),""),"")</f>
        <v/>
      </c>
      <c r="F6" s="38" t="str">
        <f ca="1">IFERROR(IF(ShowHolidays,IF(INDEX(Holidays[],MATCH(DATE(CalYear-(DAY(F5)&gt;15)+(ROW()&gt;6),MONTH(F5),DAY(F5)),IF(ShowObserved,Holidays[CORRECTED],Holidays[DAY]),0),6),INDEX(Holidays[],MATCH(DATE(CalYear-(DAY(F5)&gt;15)+(ROW()&gt;6),MONTH(F5),DAY(F5)),IF(ShowObserved,Holidays[CORRECTED],Holidays[DAY]),0),2),""),""),"")</f>
        <v/>
      </c>
      <c r="G6" s="41" t="str">
        <f ca="1">IFERROR(IF(ShowHolidays,IF(INDEX(Holidays[],MATCH(DATE(CalYear-(DAY(G5)&gt;15)+(ROW()&gt;6),MONTH(G5),DAY(G5)),IF(ShowObserved,Holidays[CORRECTED],Holidays[DAY]),0),6),INDEX(Holidays[],MATCH(DATE(CalYear-(DAY(G5)&gt;15)+(ROW()&gt;6),MONTH(G5),DAY(G5)),IF(ShowObserved,Holidays[CORRECTED],Holidays[DAY]),0),2),""),""),"")</f>
        <v/>
      </c>
      <c r="H6" s="42" t="str">
        <f ca="1">IFERROR(IF(ShowHolidays,IF(INDEX(Holidays[],MATCH(DATE(CalYear-(DAY(H5)&gt;15)+(ROW()&gt;6),MONTH(H5),DAY(H5)),IF(ShowObserved,Holidays[CORRECTED],Holidays[DAY]),0),6),INDEX(Holidays[],MATCH(DATE(CalYear-(DAY(H5)&gt;15)+(ROW()&gt;6),MONTH(H5),DAY(H5)),IF(ShowObserved,Holidays[CORRECTED],Holidays[DAY]),0),2),""),""),"")</f>
        <v/>
      </c>
    </row>
    <row r="7" spans="1:8" ht="19.5" customHeight="1" x14ac:dyDescent="0.3">
      <c r="A7" s="50" t="s">
        <v>60</v>
      </c>
      <c r="B7" s="17">
        <f t="array" ref="B7:H7">Days+DATE(CalYear,2,1)-WEEKDAY(DATE(CalYear,2,1),(WeekStart="Monday")+1)+8</f>
        <v>44598</v>
      </c>
      <c r="C7" s="18">
        <v>44599</v>
      </c>
      <c r="D7" s="18">
        <v>44600</v>
      </c>
      <c r="E7" s="18">
        <v>44601</v>
      </c>
      <c r="F7" s="18">
        <v>44602</v>
      </c>
      <c r="G7" s="18">
        <v>44603</v>
      </c>
      <c r="H7" s="19">
        <v>44604</v>
      </c>
    </row>
    <row r="8" spans="1:8" ht="57.95" customHeight="1" x14ac:dyDescent="0.3">
      <c r="A8" s="50" t="s">
        <v>92</v>
      </c>
      <c r="B8" s="45" t="str">
        <f ca="1">IFERROR(IF(ShowHolidays,IF(INDEX(Holidays[],MATCH(DATE(CalYear,MONTH(B7),DAY(B7)),IF(ShowObserved,Holidays[CORRECTED],Holidays[DAY]),0),6),INDEX(Holidays[],MATCH(DATE(CalYear,MONTH(B7),DAY(B7)),IF(ShowObserved,Holidays[CORRECTED],Holidays[DAY]),0),2),""),""),"")</f>
        <v/>
      </c>
      <c r="C8" s="46" t="str">
        <f ca="1">IFERROR(IF(ShowHolidays,IF(INDEX(Holidays[],MATCH(DATE(CalYear,MONTH(C7),DAY(C7)),IF(ShowObserved,Holidays[CORRECTED],Holidays[DAY]),0),6),INDEX(Holidays[],MATCH(DATE(CalYear,MONTH(C7),DAY(C7)),IF(ShowObserved,Holidays[CORRECTED],Holidays[DAY]),0),2),""),""),"")</f>
        <v/>
      </c>
      <c r="D8" s="46" t="str">
        <f ca="1">IFERROR(IF(ShowHolidays,IF(INDEX(Holidays[],MATCH(DATE(CalYear,MONTH(D7),DAY(D7)),IF(ShowObserved,Holidays[CORRECTED],Holidays[DAY]),0),6),INDEX(Holidays[],MATCH(DATE(CalYear,MONTH(D7),DAY(D7)),IF(ShowObserved,Holidays[CORRECTED],Holidays[DAY]),0),2),""),""),"")</f>
        <v/>
      </c>
      <c r="E8" s="46" t="str">
        <f ca="1">IFERROR(IF(ShowHolidays,IF(INDEX(Holidays[],MATCH(DATE(CalYear,MONTH(E7),DAY(E7)),IF(ShowObserved,Holidays[CORRECTED],Holidays[DAY]),0),6),INDEX(Holidays[],MATCH(DATE(CalYear,MONTH(E7),DAY(E7)),IF(ShowObserved,Holidays[CORRECTED],Holidays[DAY]),0),2),""),""),"")</f>
        <v/>
      </c>
      <c r="F8" s="46" t="str">
        <f ca="1">IFERROR(IF(ShowHolidays,IF(INDEX(Holidays[],MATCH(DATE(CalYear,MONTH(F7),DAY(F7)),IF(ShowObserved,Holidays[CORRECTED],Holidays[DAY]),0),6),INDEX(Holidays[],MATCH(DATE(CalYear,MONTH(F7),DAY(F7)),IF(ShowObserved,Holidays[CORRECTED],Holidays[DAY]),0),2),""),""),"")</f>
        <v/>
      </c>
      <c r="G8" s="47" t="str">
        <f ca="1">IFERROR(IF(ShowHolidays,IF(INDEX(Holidays[],MATCH(DATE(CalYear,MONTH(G7),DAY(G7)),IF(ShowObserved,Holidays[CORRECTED],Holidays[DAY]),0),6),INDEX(Holidays[],MATCH(DATE(CalYear,MONTH(G7),DAY(G7)),IF(ShowObserved,Holidays[CORRECTED],Holidays[DAY]),0),2),""),""),"")</f>
        <v/>
      </c>
      <c r="H8" s="48" t="str">
        <f ca="1">IFERROR(IF(ShowHolidays,IF(INDEX(Holidays[],MATCH(DATE(CalYear,MONTH(H7),DAY(H7)),IF(ShowObserved,Holidays[CORRECTED],Holidays[DAY]),0),6),INDEX(Holidays[],MATCH(DATE(CalYear,MONTH(H7),DAY(H7)),IF(ShowObserved,Holidays[CORRECTED],Holidays[DAY]),0),2),""),""),"")</f>
        <v/>
      </c>
    </row>
    <row r="9" spans="1:8" ht="19.5" customHeight="1" x14ac:dyDescent="0.3">
      <c r="A9" s="50" t="s">
        <v>61</v>
      </c>
      <c r="B9" s="20">
        <f t="array" ref="B9:H9">Days+DATE(CalYear,2,1)-WEEKDAY(DATE(CalYear,2,1),(WeekStart="Monday")+1)+15</f>
        <v>44605</v>
      </c>
      <c r="C9" s="21">
        <v>44606</v>
      </c>
      <c r="D9" s="21">
        <v>44607</v>
      </c>
      <c r="E9" s="21">
        <v>44608</v>
      </c>
      <c r="F9" s="21">
        <v>44609</v>
      </c>
      <c r="G9" s="21">
        <v>44610</v>
      </c>
      <c r="H9" s="22">
        <v>44611</v>
      </c>
    </row>
    <row r="10" spans="1:8" ht="57.95" customHeight="1" x14ac:dyDescent="0.3">
      <c r="A10" s="50" t="s">
        <v>93</v>
      </c>
      <c r="B10" s="39" t="str">
        <f ca="1">IFERROR(IF(ShowHolidays,IF(INDEX(Holidays[],MATCH(DATE(CalYear,MONTH(B9),DAY(B9)),IF(ShowObserved,Holidays[CORRECTED],Holidays[DAY]),0),6),INDEX(Holidays[],MATCH(DATE(CalYear,MONTH(B9),DAY(B9)),IF(ShowObserved,Holidays[CORRECTED],Holidays[DAY]),0),2),""),""),"")</f>
        <v/>
      </c>
      <c r="C10" s="40" t="str">
        <f ca="1">IFERROR(IF(ShowHolidays,IF(INDEX(Holidays[],MATCH(DATE(CalYear,MONTH(C9),DAY(C9)),IF(ShowObserved,Holidays[CORRECTED],Holidays[DAY]),0),6),INDEX(Holidays[],MATCH(DATE(CalYear,MONTH(C9),DAY(C9)),IF(ShowObserved,Holidays[CORRECTED],Holidays[DAY]),0),2),""),""),"")</f>
        <v/>
      </c>
      <c r="D10" s="40" t="str">
        <f ca="1">IFERROR(IF(ShowHolidays,IF(INDEX(Holidays[],MATCH(DATE(CalYear,MONTH(D9),DAY(D9)),IF(ShowObserved,Holidays[CORRECTED],Holidays[DAY]),0),6),INDEX(Holidays[],MATCH(DATE(CalYear,MONTH(D9),DAY(D9)),IF(ShowObserved,Holidays[CORRECTED],Holidays[DAY]),0),2),""),""),"")</f>
        <v/>
      </c>
      <c r="E10" s="40" t="str">
        <f ca="1">IFERROR(IF(ShowHolidays,IF(INDEX(Holidays[],MATCH(DATE(CalYear,MONTH(E9),DAY(E9)),IF(ShowObserved,Holidays[CORRECTED],Holidays[DAY]),0),6),INDEX(Holidays[],MATCH(DATE(CalYear,MONTH(E9),DAY(E9)),IF(ShowObserved,Holidays[CORRECTED],Holidays[DAY]),0),2),""),""),"")</f>
        <v/>
      </c>
      <c r="F10" s="40" t="str">
        <f ca="1">IFERROR(IF(ShowHolidays,IF(INDEX(Holidays[],MATCH(DATE(CalYear,MONTH(F9),DAY(F9)),IF(ShowObserved,Holidays[CORRECTED],Holidays[DAY]),0),6),INDEX(Holidays[],MATCH(DATE(CalYear,MONTH(F9),DAY(F9)),IF(ShowObserved,Holidays[CORRECTED],Holidays[DAY]),0),2),""),""),"")</f>
        <v/>
      </c>
      <c r="G10" s="43" t="str">
        <f ca="1">IFERROR(IF(ShowHolidays,IF(INDEX(Holidays[],MATCH(DATE(CalYear,MONTH(G9),DAY(G9)),IF(ShowObserved,Holidays[CORRECTED],Holidays[DAY]),0),6),INDEX(Holidays[],MATCH(DATE(CalYear,MONTH(G9),DAY(G9)),IF(ShowObserved,Holidays[CORRECTED],Holidays[DAY]),0),2),""),""),"")</f>
        <v/>
      </c>
      <c r="H10" s="44" t="str">
        <f ca="1">IFERROR(IF(ShowHolidays,IF(INDEX(Holidays[],MATCH(DATE(CalYear,MONTH(H9),DAY(H9)),IF(ShowObserved,Holidays[CORRECTED],Holidays[DAY]),0),6),INDEX(Holidays[],MATCH(DATE(CalYear,MONTH(H9),DAY(H9)),IF(ShowObserved,Holidays[CORRECTED],Holidays[DAY]),0),2),""),""),"")</f>
        <v/>
      </c>
    </row>
    <row r="11" spans="1:8" ht="19.5" customHeight="1" x14ac:dyDescent="0.3">
      <c r="A11" s="50" t="s">
        <v>62</v>
      </c>
      <c r="B11" s="17">
        <f t="array" ref="B11:H11">Days+DATE(CalYear,2,1)-WEEKDAY(DATE(CalYear,2,1),(WeekStart="Monday")+1)+22</f>
        <v>44612</v>
      </c>
      <c r="C11" s="18">
        <v>44613</v>
      </c>
      <c r="D11" s="18">
        <v>44614</v>
      </c>
      <c r="E11" s="18">
        <v>44615</v>
      </c>
      <c r="F11" s="18">
        <v>44616</v>
      </c>
      <c r="G11" s="18">
        <v>44617</v>
      </c>
      <c r="H11" s="19">
        <v>44618</v>
      </c>
    </row>
    <row r="12" spans="1:8" ht="57.95" customHeight="1" x14ac:dyDescent="0.3">
      <c r="A12" s="50" t="s">
        <v>94</v>
      </c>
      <c r="B12" s="45" t="str">
        <f ca="1">IFERROR(IF(ShowHolidays,IF(INDEX(Holidays[],MATCH(DATE(CalYear,MONTH(B11),DAY(B11)),IF(ShowObserved,Holidays[CORRECTED],Holidays[DAY]),0),6),INDEX(Holidays[],MATCH(DATE(CalYear,MONTH(B11),DAY(B11)),IF(ShowObserved,Holidays[CORRECTED],Holidays[DAY]),0),2),""),""),"")</f>
        <v/>
      </c>
      <c r="C12" s="46" t="str">
        <f>IFERROR(IF(ShowHolidays,IF(INDEX(Holidays[],MATCH(DATE(CalYear,MONTH(C11),DAY(C11)),IF(ShowObserved,Holidays[CORRECTED],Holidays[DAY]),0),6),INDEX(Holidays[],MATCH(DATE(CalYear,MONTH(C11),DAY(C11)),IF(ShowObserved,Holidays[CORRECTED],Holidays[DAY]),0),2),""),""),"")</f>
        <v>Presidents Day</v>
      </c>
      <c r="D12" s="46" t="str">
        <f ca="1">IFERROR(IF(ShowHolidays,IF(INDEX(Holidays[],MATCH(DATE(CalYear,MONTH(D11),DAY(D11)),IF(ShowObserved,Holidays[CORRECTED],Holidays[DAY]),0),6),INDEX(Holidays[],MATCH(DATE(CalYear,MONTH(D11),DAY(D11)),IF(ShowObserved,Holidays[CORRECTED],Holidays[DAY]),0),2),""),""),"")</f>
        <v/>
      </c>
      <c r="E12" s="46" t="str">
        <f ca="1">IFERROR(IF(ShowHolidays,IF(INDEX(Holidays[],MATCH(DATE(CalYear,MONTH(E11),DAY(E11)),IF(ShowObserved,Holidays[CORRECTED],Holidays[DAY]),0),6),INDEX(Holidays[],MATCH(DATE(CalYear,MONTH(E11),DAY(E11)),IF(ShowObserved,Holidays[CORRECTED],Holidays[DAY]),0),2),""),""),"")</f>
        <v/>
      </c>
      <c r="F12" s="46" t="str">
        <f ca="1">IFERROR(IF(ShowHolidays,IF(INDEX(Holidays[],MATCH(DATE(CalYear,MONTH(F11),DAY(F11)),IF(ShowObserved,Holidays[CORRECTED],Holidays[DAY]),0),6),INDEX(Holidays[],MATCH(DATE(CalYear,MONTH(F11),DAY(F11)),IF(ShowObserved,Holidays[CORRECTED],Holidays[DAY]),0),2),""),""),"")</f>
        <v/>
      </c>
      <c r="G12" s="47" t="str">
        <f ca="1">IFERROR(IF(ShowHolidays,IF(INDEX(Holidays[],MATCH(DATE(CalYear,MONTH(G11),DAY(G11)),IF(ShowObserved,Holidays[CORRECTED],Holidays[DAY]),0),6),INDEX(Holidays[],MATCH(DATE(CalYear,MONTH(G11),DAY(G11)),IF(ShowObserved,Holidays[CORRECTED],Holidays[DAY]),0),2),""),""),"")</f>
        <v/>
      </c>
      <c r="H12" s="48" t="str">
        <f ca="1">IFERROR(IF(ShowHolidays,IF(INDEX(Holidays[],MATCH(DATE(CalYear,MONTH(H11),DAY(H11)),IF(ShowObserved,Holidays[CORRECTED],Holidays[DAY]),0),6),INDEX(Holidays[],MATCH(DATE(CalYear,MONTH(H11),DAY(H11)),IF(ShowObserved,Holidays[CORRECTED],Holidays[DAY]),0),2),""),""),"")</f>
        <v/>
      </c>
    </row>
    <row r="13" spans="1:8" ht="19.5" customHeight="1" x14ac:dyDescent="0.3">
      <c r="A13" s="50" t="s">
        <v>63</v>
      </c>
      <c r="B13" s="20">
        <f t="array" ref="B13:H13">Days+DATE(CalYear,2,1)-WEEKDAY(DATE(CalYear,2,1),(WeekStart="Monday")+1)+29</f>
        <v>44619</v>
      </c>
      <c r="C13" s="21">
        <v>44620</v>
      </c>
      <c r="D13" s="21">
        <v>44621</v>
      </c>
      <c r="E13" s="21">
        <v>44622</v>
      </c>
      <c r="F13" s="21">
        <v>44623</v>
      </c>
      <c r="G13" s="21">
        <v>44624</v>
      </c>
      <c r="H13" s="22">
        <v>44625</v>
      </c>
    </row>
    <row r="14" spans="1:8" ht="57.95" customHeight="1" x14ac:dyDescent="0.3">
      <c r="A14" s="50" t="s">
        <v>95</v>
      </c>
      <c r="B14" s="39" t="str">
        <f ca="1">IFERROR(IF(ShowHolidays,IF(INDEX(Holidays[],MATCH(DATE(CalYear,MONTH(B13),DAY(B13)),IF(ShowObserved,Holidays[CORRECTED],Holidays[DAY]),0),6),INDEX(Holidays[],MATCH(DATE(CalYear,MONTH(B13),DAY(B13)),IF(ShowObserved,Holidays[CORRECTED],Holidays[DAY]),0),2),""),""),"")</f>
        <v/>
      </c>
      <c r="C14" s="40" t="str">
        <f ca="1">IFERROR(IF(ShowHolidays,IF(INDEX(Holidays[],MATCH(DATE(CalYear,MONTH(C13),DAY(C13)),IF(ShowObserved,Holidays[CORRECTED],Holidays[DAY]),0),6),INDEX(Holidays[],MATCH(DATE(CalYear,MONTH(C13),DAY(C13)),IF(ShowObserved,Holidays[CORRECTED],Holidays[DAY]),0),2),""),""),"")</f>
        <v/>
      </c>
      <c r="D14" s="40" t="str">
        <f ca="1">IFERROR(IF(ShowHolidays,IF(INDEX(Holidays[],MATCH(DATE(CalYear,MONTH(D13),DAY(D13)),IF(ShowObserved,Holidays[CORRECTED],Holidays[DAY]),0),6),INDEX(Holidays[],MATCH(DATE(CalYear,MONTH(D13),DAY(D13)),IF(ShowObserved,Holidays[CORRECTED],Holidays[DAY]),0),2),""),""),"")</f>
        <v/>
      </c>
      <c r="E14" s="40" t="str">
        <f ca="1">IFERROR(IF(ShowHolidays,IF(INDEX(Holidays[],MATCH(DATE(CalYear,MONTH(E13),DAY(E13)),IF(ShowObserved,Holidays[CORRECTED],Holidays[DAY]),0),6),INDEX(Holidays[],MATCH(DATE(CalYear,MONTH(E13),DAY(E13)),IF(ShowObserved,Holidays[CORRECTED],Holidays[DAY]),0),2),""),""),"")</f>
        <v/>
      </c>
      <c r="F14" s="40" t="str">
        <f ca="1">IFERROR(IF(ShowHolidays,IF(INDEX(Holidays[],MATCH(DATE(CalYear,MONTH(F13),DAY(F13)),IF(ShowObserved,Holidays[CORRECTED],Holidays[DAY]),0),6),INDEX(Holidays[],MATCH(DATE(CalYear,MONTH(F13),DAY(F13)),IF(ShowObserved,Holidays[CORRECTED],Holidays[DAY]),0),2),""),""),"")</f>
        <v/>
      </c>
      <c r="G14" s="43" t="str">
        <f ca="1">IFERROR(IF(ShowHolidays,IF(INDEX(Holidays[],MATCH(DATE(CalYear,MONTH(G13),DAY(G13)),IF(ShowObserved,Holidays[CORRECTED],Holidays[DAY]),0),6),INDEX(Holidays[],MATCH(DATE(CalYear,MONTH(G13),DAY(G13)),IF(ShowObserved,Holidays[CORRECTED],Holidays[DAY]),0),2),""),""),"")</f>
        <v/>
      </c>
      <c r="H14" s="44" t="str">
        <f ca="1">IFERROR(IF(ShowHolidays,IF(INDEX(Holidays[],MATCH(DATE(CalYear,MONTH(H13),DAY(H13)),IF(ShowObserved,Holidays[CORRECTED],Holidays[DAY]),0),6),INDEX(Holidays[],MATCH(DATE(CalYear,MONTH(H13),DAY(H13)),IF(ShowObserved,Holidays[CORRECTED],Holidays[DAY]),0),2),""),""),"")</f>
        <v/>
      </c>
    </row>
    <row r="15" spans="1:8" ht="19.5" customHeight="1" x14ac:dyDescent="0.35">
      <c r="A15" s="50" t="s">
        <v>64</v>
      </c>
      <c r="B15" s="17">
        <f t="array" ref="B15:C15">Days+DATE(CalYear,2,1)-WEEKDAY(DATE(CalYear,2,1),(WeekStart="Monday")+1)+36</f>
        <v>44626</v>
      </c>
      <c r="C15" s="18">
        <v>44627</v>
      </c>
      <c r="D15" s="75" t="s">
        <v>0</v>
      </c>
      <c r="E15" s="75"/>
      <c r="F15" s="75"/>
      <c r="G15" s="75"/>
      <c r="H15" s="76"/>
    </row>
    <row r="16" spans="1:8" ht="57.95" customHeight="1" x14ac:dyDescent="0.3">
      <c r="A16" s="50" t="s">
        <v>111</v>
      </c>
      <c r="B16" s="45" t="str">
        <f ca="1">IFERROR(IF(ShowHolidays,IF(INDEX(Holidays[],MATCH(DATE(CalYear,MONTH(B15),DAY(B15)),IF(ShowObserved,Holidays[CORRECTED],Holidays[DAY]),0),6),INDEX(Holidays[],MATCH(DATE(CalYear,MONTH(B15),DAY(B15)),IF(ShowObserved,Holidays[CORRECTED],Holidays[DAY]),0),2),""),""),"")</f>
        <v/>
      </c>
      <c r="C16" s="46" t="str">
        <f ca="1">IFERROR(IF(ShowHolidays,IF(INDEX(Holidays[],MATCH(DATE(CalYear,MONTH(C15),DAY(C15)),IF(ShowObserved,Holidays[CORRECTED],Holidays[DAY]),0),6),INDEX(Holidays[],MATCH(DATE(CalYear,MONTH(C15),DAY(C15)),IF(ShowObserved,Holidays[CORRECTED],Holidays[DAY]),0),2),""),""),"")</f>
        <v/>
      </c>
      <c r="D16" s="73"/>
      <c r="E16" s="73"/>
      <c r="F16" s="73"/>
      <c r="G16" s="73"/>
      <c r="H16" s="74"/>
    </row>
    <row r="17" spans="2:8" x14ac:dyDescent="0.3">
      <c r="B17" s="78"/>
      <c r="C17" s="78"/>
      <c r="D17" s="78"/>
      <c r="E17" s="78"/>
      <c r="F17" s="78"/>
      <c r="G17" s="78"/>
      <c r="H17" s="78"/>
    </row>
  </sheetData>
  <sheetProtection password="CB9F" sheet="1" objects="1" scenarios="1"/>
  <mergeCells count="4">
    <mergeCell ref="B2:D2"/>
    <mergeCell ref="D15:H15"/>
    <mergeCell ref="D16:H16"/>
    <mergeCell ref="B17:H17"/>
  </mergeCells>
  <conditionalFormatting sqref="B13:H13 B15:C15">
    <cfRule type="expression" dxfId="21" priority="2">
      <formula>AND(DAY(B13)&gt;=1,DAY(B13)&lt;=15)</formula>
    </cfRule>
  </conditionalFormatting>
  <conditionalFormatting sqref="B5:G5">
    <cfRule type="expression" dxfId="20" priority="1">
      <formula>DAY(B5)&gt;8</formula>
    </cfRule>
  </conditionalFormatting>
  <hyperlinks>
    <hyperlink ref="H2" location="March!A1" tooltip="Navigation link to March worksheet" display="March"/>
    <hyperlink ref="G2" location="January!A1" tooltip="Navigation link to January worksheet" display="January"/>
  </hyperlinks>
  <printOptions horizontalCentered="1" verticalCentered="1"/>
  <pageMargins left="0.4" right="0.4" top="0.4" bottom="0.4" header="0.3" footer="0.3"/>
  <pageSetup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249977111117893"/>
    <pageSetUpPr fitToPage="1"/>
  </sheetPr>
  <dimension ref="A1:H17"/>
  <sheetViews>
    <sheetView showGridLines="0" workbookViewId="0"/>
  </sheetViews>
  <sheetFormatPr defaultColWidth="8.85546875" defaultRowHeight="15" x14ac:dyDescent="0.3"/>
  <cols>
    <col min="1" max="1" width="3.5703125" style="49" customWidth="1"/>
    <col min="2" max="2" width="18.28515625" customWidth="1"/>
    <col min="3" max="8" width="17.7109375" customWidth="1"/>
    <col min="9" max="9" width="3.5703125" customWidth="1"/>
    <col min="10" max="10" width="13.7109375" customWidth="1"/>
  </cols>
  <sheetData>
    <row r="1" spans="1:8" ht="15" customHeight="1" x14ac:dyDescent="0.3">
      <c r="A1" s="50" t="s">
        <v>67</v>
      </c>
    </row>
    <row r="2" spans="1:8" ht="30" customHeight="1" thickBot="1" x14ac:dyDescent="0.35">
      <c r="A2" s="50" t="s">
        <v>68</v>
      </c>
      <c r="B2" s="72">
        <f>B9</f>
        <v>44633</v>
      </c>
      <c r="C2" s="72"/>
      <c r="D2" s="72"/>
      <c r="E2" s="33"/>
      <c r="F2" s="33"/>
      <c r="G2" s="59" t="s">
        <v>109</v>
      </c>
      <c r="H2" s="59" t="s">
        <v>107</v>
      </c>
    </row>
    <row r="3" spans="1:8" ht="18" customHeight="1" thickTop="1" x14ac:dyDescent="0.3"/>
    <row r="4" spans="1:8" ht="24" customHeight="1" thickBot="1" x14ac:dyDescent="0.35">
      <c r="A4" s="50" t="s">
        <v>58</v>
      </c>
      <c r="B4" s="11" t="s">
        <v>1</v>
      </c>
      <c r="C4" s="12" t="str">
        <f t="shared" ref="C4:H4" si="0">UPPER(TEXT(C5,"dddd"))</f>
        <v>MONDAY</v>
      </c>
      <c r="D4" s="12" t="str">
        <f t="shared" si="0"/>
        <v>TUESDAY</v>
      </c>
      <c r="E4" s="12" t="str">
        <f t="shared" si="0"/>
        <v>WEDNESDAY</v>
      </c>
      <c r="F4" s="12" t="str">
        <f t="shared" si="0"/>
        <v>THURSDAY</v>
      </c>
      <c r="G4" s="12" t="str">
        <f t="shared" si="0"/>
        <v>FRIDAY</v>
      </c>
      <c r="H4" s="13" t="str">
        <f t="shared" si="0"/>
        <v>SATURDAY</v>
      </c>
    </row>
    <row r="5" spans="1:8" ht="19.5" customHeight="1" thickTop="1" x14ac:dyDescent="0.35">
      <c r="A5" s="50" t="s">
        <v>59</v>
      </c>
      <c r="B5" s="14">
        <f t="array" ref="B5:H5">Days+DATE(CalYear,3,1)-WEEKDAY(DATE(CalYear,3,1),(WeekStart="Monday")+1)+1</f>
        <v>44619</v>
      </c>
      <c r="C5" s="15">
        <v>44620</v>
      </c>
      <c r="D5" s="15">
        <v>44621</v>
      </c>
      <c r="E5" s="15">
        <v>44622</v>
      </c>
      <c r="F5" s="15">
        <v>44623</v>
      </c>
      <c r="G5" s="15">
        <v>44624</v>
      </c>
      <c r="H5" s="16">
        <v>44625</v>
      </c>
    </row>
    <row r="6" spans="1:8" ht="57.95" customHeight="1" x14ac:dyDescent="0.3">
      <c r="A6" s="50" t="s">
        <v>91</v>
      </c>
      <c r="B6" s="37" t="str">
        <f ca="1">IFERROR(IF(ShowHolidays,IF(INDEX(Holidays[],MATCH(DATE(CalYear-(DAY(B5)&gt;15)+(ROW()&gt;6),MONTH(B5),DAY(B5)),IF(ShowObserved,Holidays[CORRECTED],Holidays[DAY]),0),6),INDEX(Holidays[],MATCH(DATE(CalYear-(DAY(B5)&gt;15)+(ROW()&gt;6),MONTH(B5),DAY(B5)),IF(ShowObserved,Holidays[CORRECTED],Holidays[DAY]),0),2),""),""),"")</f>
        <v/>
      </c>
      <c r="C6" s="38" t="str">
        <f ca="1">IFERROR(IF(ShowHolidays,IF(INDEX(Holidays[],MATCH(DATE(CalYear-(DAY(C5)&gt;15)+(ROW()&gt;6),MONTH(C5),DAY(C5)),IF(ShowObserved,Holidays[CORRECTED],Holidays[DAY]),0),6),INDEX(Holidays[],MATCH(DATE(CalYear-(DAY(C5)&gt;15)+(ROW()&gt;6),MONTH(C5),DAY(C5)),IF(ShowObserved,Holidays[CORRECTED],Holidays[DAY]),0),2),""),""),"")</f>
        <v/>
      </c>
      <c r="D6" s="38" t="str">
        <f ca="1">IFERROR(IF(ShowHolidays,IF(INDEX(Holidays[],MATCH(DATE(CalYear-(DAY(D5)&gt;15)+(ROW()&gt;6),MONTH(D5),DAY(D5)),IF(ShowObserved,Holidays[CORRECTED],Holidays[DAY]),0),6),INDEX(Holidays[],MATCH(DATE(CalYear-(DAY(D5)&gt;15)+(ROW()&gt;6),MONTH(D5),DAY(D5)),IF(ShowObserved,Holidays[CORRECTED],Holidays[DAY]),0),2),""),""),"")</f>
        <v/>
      </c>
      <c r="E6" s="38" t="str">
        <f ca="1">IFERROR(IF(ShowHolidays,IF(INDEX(Holidays[],MATCH(DATE(CalYear-(DAY(E5)&gt;15)+(ROW()&gt;6),MONTH(E5),DAY(E5)),IF(ShowObserved,Holidays[CORRECTED],Holidays[DAY]),0),6),INDEX(Holidays[],MATCH(DATE(CalYear-(DAY(E5)&gt;15)+(ROW()&gt;6),MONTH(E5),DAY(E5)),IF(ShowObserved,Holidays[CORRECTED],Holidays[DAY]),0),2),""),""),"")</f>
        <v/>
      </c>
      <c r="F6" s="38" t="str">
        <f ca="1">IFERROR(IF(ShowHolidays,IF(INDEX(Holidays[],MATCH(DATE(CalYear-(DAY(F5)&gt;15)+(ROW()&gt;6),MONTH(F5),DAY(F5)),IF(ShowObserved,Holidays[CORRECTED],Holidays[DAY]),0),6),INDEX(Holidays[],MATCH(DATE(CalYear-(DAY(F5)&gt;15)+(ROW()&gt;6),MONTH(F5),DAY(F5)),IF(ShowObserved,Holidays[CORRECTED],Holidays[DAY]),0),2),""),""),"")</f>
        <v/>
      </c>
      <c r="G6" s="41" t="str">
        <f ca="1">IFERROR(IF(ShowHolidays,IF(INDEX(Holidays[],MATCH(DATE(CalYear-(DAY(G5)&gt;15)+(ROW()&gt;6),MONTH(G5),DAY(G5)),IF(ShowObserved,Holidays[CORRECTED],Holidays[DAY]),0),6),INDEX(Holidays[],MATCH(DATE(CalYear-(DAY(G5)&gt;15)+(ROW()&gt;6),MONTH(G5),DAY(G5)),IF(ShowObserved,Holidays[CORRECTED],Holidays[DAY]),0),2),""),""),"")</f>
        <v/>
      </c>
      <c r="H6" s="42" t="str">
        <f ca="1">IFERROR(IF(ShowHolidays,IF(INDEX(Holidays[],MATCH(DATE(CalYear-(DAY(H5)&gt;15)+(ROW()&gt;6),MONTH(H5),DAY(H5)),IF(ShowObserved,Holidays[CORRECTED],Holidays[DAY]),0),6),INDEX(Holidays[],MATCH(DATE(CalYear-(DAY(H5)&gt;15)+(ROW()&gt;6),MONTH(H5),DAY(H5)),IF(ShowObserved,Holidays[CORRECTED],Holidays[DAY]),0),2),""),""),"")</f>
        <v/>
      </c>
    </row>
    <row r="7" spans="1:8" ht="19.5" customHeight="1" x14ac:dyDescent="0.3">
      <c r="A7" s="50" t="s">
        <v>60</v>
      </c>
      <c r="B7" s="17">
        <f t="array" ref="B7:H7">Days+DATE(CalYear,3,1)-WEEKDAY(DATE(CalYear,3,1),(WeekStart="Monday")+1)+8</f>
        <v>44626</v>
      </c>
      <c r="C7" s="18">
        <v>44627</v>
      </c>
      <c r="D7" s="18">
        <v>44628</v>
      </c>
      <c r="E7" s="18">
        <v>44629</v>
      </c>
      <c r="F7" s="18">
        <v>44630</v>
      </c>
      <c r="G7" s="18">
        <v>44631</v>
      </c>
      <c r="H7" s="19">
        <v>44632</v>
      </c>
    </row>
    <row r="8" spans="1:8" ht="57.95" customHeight="1" x14ac:dyDescent="0.3">
      <c r="A8" s="50" t="s">
        <v>92</v>
      </c>
      <c r="B8" s="45" t="str">
        <f ca="1">IFERROR(IF(ShowHolidays,IF(INDEX(Holidays[],MATCH(DATE(CalYear,MONTH(B7),DAY(B7)),IF(ShowObserved,Holidays[CORRECTED],Holidays[DAY]),0),6),INDEX(Holidays[],MATCH(DATE(CalYear,MONTH(B7),DAY(B7)),IF(ShowObserved,Holidays[CORRECTED],Holidays[DAY]),0),2),""),""),"")</f>
        <v/>
      </c>
      <c r="C8" s="46" t="str">
        <f ca="1">IFERROR(IF(ShowHolidays,IF(INDEX(Holidays[],MATCH(DATE(CalYear,MONTH(C7),DAY(C7)),IF(ShowObserved,Holidays[CORRECTED],Holidays[DAY]),0),6),INDEX(Holidays[],MATCH(DATE(CalYear,MONTH(C7),DAY(C7)),IF(ShowObserved,Holidays[CORRECTED],Holidays[DAY]),0),2),""),""),"")</f>
        <v/>
      </c>
      <c r="D8" s="46" t="str">
        <f ca="1">IFERROR(IF(ShowHolidays,IF(INDEX(Holidays[],MATCH(DATE(CalYear,MONTH(D7),DAY(D7)),IF(ShowObserved,Holidays[CORRECTED],Holidays[DAY]),0),6),INDEX(Holidays[],MATCH(DATE(CalYear,MONTH(D7),DAY(D7)),IF(ShowObserved,Holidays[CORRECTED],Holidays[DAY]),0),2),""),""),"")</f>
        <v/>
      </c>
      <c r="E8" s="46" t="str">
        <f ca="1">IFERROR(IF(ShowHolidays,IF(INDEX(Holidays[],MATCH(DATE(CalYear,MONTH(E7),DAY(E7)),IF(ShowObserved,Holidays[CORRECTED],Holidays[DAY]),0),6),INDEX(Holidays[],MATCH(DATE(CalYear,MONTH(E7),DAY(E7)),IF(ShowObserved,Holidays[CORRECTED],Holidays[DAY]),0),2),""),""),"")</f>
        <v/>
      </c>
      <c r="F8" s="46" t="str">
        <f ca="1">IFERROR(IF(ShowHolidays,IF(INDEX(Holidays[],MATCH(DATE(CalYear,MONTH(F7),DAY(F7)),IF(ShowObserved,Holidays[CORRECTED],Holidays[DAY]),0),6),INDEX(Holidays[],MATCH(DATE(CalYear,MONTH(F7),DAY(F7)),IF(ShowObserved,Holidays[CORRECTED],Holidays[DAY]),0),2),""),""),"")</f>
        <v/>
      </c>
      <c r="G8" s="47" t="str">
        <f ca="1">IFERROR(IF(ShowHolidays,IF(INDEX(Holidays[],MATCH(DATE(CalYear,MONTH(G7),DAY(G7)),IF(ShowObserved,Holidays[CORRECTED],Holidays[DAY]),0),6),INDEX(Holidays[],MATCH(DATE(CalYear,MONTH(G7),DAY(G7)),IF(ShowObserved,Holidays[CORRECTED],Holidays[DAY]),0),2),""),""),"")</f>
        <v/>
      </c>
      <c r="H8" s="48" t="str">
        <f ca="1">IFERROR(IF(ShowHolidays,IF(INDEX(Holidays[],MATCH(DATE(CalYear,MONTH(H7),DAY(H7)),IF(ShowObserved,Holidays[CORRECTED],Holidays[DAY]),0),6),INDEX(Holidays[],MATCH(DATE(CalYear,MONTH(H7),DAY(H7)),IF(ShowObserved,Holidays[CORRECTED],Holidays[DAY]),0),2),""),""),"")</f>
        <v/>
      </c>
    </row>
    <row r="9" spans="1:8" ht="19.5" customHeight="1" x14ac:dyDescent="0.3">
      <c r="A9" s="50" t="s">
        <v>61</v>
      </c>
      <c r="B9" s="20">
        <f t="array" ref="B9:H9">Days+DATE(CalYear,3,1)-WEEKDAY(DATE(CalYear,3,1),(WeekStart="Monday")+1)+15</f>
        <v>44633</v>
      </c>
      <c r="C9" s="21">
        <v>44634</v>
      </c>
      <c r="D9" s="21">
        <v>44635</v>
      </c>
      <c r="E9" s="21">
        <v>44636</v>
      </c>
      <c r="F9" s="21">
        <v>44637</v>
      </c>
      <c r="G9" s="21">
        <v>44638</v>
      </c>
      <c r="H9" s="22">
        <v>44639</v>
      </c>
    </row>
    <row r="10" spans="1:8" ht="57.95" customHeight="1" x14ac:dyDescent="0.3">
      <c r="A10" s="50" t="s">
        <v>93</v>
      </c>
      <c r="B10" s="39" t="str">
        <f ca="1">IFERROR(IF(ShowHolidays,IF(INDEX(Holidays[],MATCH(DATE(CalYear,MONTH(B9),DAY(B9)),IF(ShowObserved,Holidays[CORRECTED],Holidays[DAY]),0),6),INDEX(Holidays[],MATCH(DATE(CalYear,MONTH(B9),DAY(B9)),IF(ShowObserved,Holidays[CORRECTED],Holidays[DAY]),0),2),""),""),"")</f>
        <v/>
      </c>
      <c r="C10" s="40" t="str">
        <f ca="1">IFERROR(IF(ShowHolidays,IF(INDEX(Holidays[],MATCH(DATE(CalYear,MONTH(C9),DAY(C9)),IF(ShowObserved,Holidays[CORRECTED],Holidays[DAY]),0),6),INDEX(Holidays[],MATCH(DATE(CalYear,MONTH(C9),DAY(C9)),IF(ShowObserved,Holidays[CORRECTED],Holidays[DAY]),0),2),""),""),"")</f>
        <v/>
      </c>
      <c r="D10" s="40" t="str">
        <f ca="1">IFERROR(IF(ShowHolidays,IF(INDEX(Holidays[],MATCH(DATE(CalYear,MONTH(D9),DAY(D9)),IF(ShowObserved,Holidays[CORRECTED],Holidays[DAY]),0),6),INDEX(Holidays[],MATCH(DATE(CalYear,MONTH(D9),DAY(D9)),IF(ShowObserved,Holidays[CORRECTED],Holidays[DAY]),0),2),""),""),"")</f>
        <v/>
      </c>
      <c r="E10" s="40" t="str">
        <f ca="1">IFERROR(IF(ShowHolidays,IF(INDEX(Holidays[],MATCH(DATE(CalYear,MONTH(E9),DAY(E9)),IF(ShowObserved,Holidays[CORRECTED],Holidays[DAY]),0),6),INDEX(Holidays[],MATCH(DATE(CalYear,MONTH(E9),DAY(E9)),IF(ShowObserved,Holidays[CORRECTED],Holidays[DAY]),0),2),""),""),"")</f>
        <v/>
      </c>
      <c r="F10" s="40" t="str">
        <f ca="1">IFERROR(IF(ShowHolidays,IF(INDEX(Holidays[],MATCH(DATE(CalYear,MONTH(F9),DAY(F9)),IF(ShowObserved,Holidays[CORRECTED],Holidays[DAY]),0),6),INDEX(Holidays[],MATCH(DATE(CalYear,MONTH(F9),DAY(F9)),IF(ShowObserved,Holidays[CORRECTED],Holidays[DAY]),0),2),""),""),"")</f>
        <v/>
      </c>
      <c r="G10" s="43" t="str">
        <f ca="1">IFERROR(IF(ShowHolidays,IF(INDEX(Holidays[],MATCH(DATE(CalYear,MONTH(G9),DAY(G9)),IF(ShowObserved,Holidays[CORRECTED],Holidays[DAY]),0),6),INDEX(Holidays[],MATCH(DATE(CalYear,MONTH(G9),DAY(G9)),IF(ShowObserved,Holidays[CORRECTED],Holidays[DAY]),0),2),""),""),"")</f>
        <v/>
      </c>
      <c r="H10" s="44" t="str">
        <f ca="1">IFERROR(IF(ShowHolidays,IF(INDEX(Holidays[],MATCH(DATE(CalYear,MONTH(H9),DAY(H9)),IF(ShowObserved,Holidays[CORRECTED],Holidays[DAY]),0),6),INDEX(Holidays[],MATCH(DATE(CalYear,MONTH(H9),DAY(H9)),IF(ShowObserved,Holidays[CORRECTED],Holidays[DAY]),0),2),""),""),"")</f>
        <v/>
      </c>
    </row>
    <row r="11" spans="1:8" ht="19.5" customHeight="1" x14ac:dyDescent="0.3">
      <c r="A11" s="50" t="s">
        <v>62</v>
      </c>
      <c r="B11" s="17">
        <f t="array" ref="B11:H11">Days+DATE(CalYear,3,1)-WEEKDAY(DATE(CalYear,3,1),(WeekStart="Monday")+1)+22</f>
        <v>44640</v>
      </c>
      <c r="C11" s="18">
        <v>44641</v>
      </c>
      <c r="D11" s="18">
        <v>44642</v>
      </c>
      <c r="E11" s="18">
        <v>44643</v>
      </c>
      <c r="F11" s="18">
        <v>44644</v>
      </c>
      <c r="G11" s="18">
        <v>44645</v>
      </c>
      <c r="H11" s="19">
        <v>44646</v>
      </c>
    </row>
    <row r="12" spans="1:8" ht="57.95" customHeight="1" x14ac:dyDescent="0.3">
      <c r="A12" s="50" t="s">
        <v>94</v>
      </c>
      <c r="B12" s="45" t="str">
        <f ca="1">IFERROR(IF(ShowHolidays,IF(INDEX(Holidays[],MATCH(DATE(CalYear,MONTH(B11),DAY(B11)),IF(ShowObserved,Holidays[CORRECTED],Holidays[DAY]),0),6),INDEX(Holidays[],MATCH(DATE(CalYear,MONTH(B11),DAY(B11)),IF(ShowObserved,Holidays[CORRECTED],Holidays[DAY]),0),2),""),""),"")</f>
        <v/>
      </c>
      <c r="C12" s="46" t="str">
        <f ca="1">IFERROR(IF(ShowHolidays,IF(INDEX(Holidays[],MATCH(DATE(CalYear,MONTH(C11),DAY(C11)),IF(ShowObserved,Holidays[CORRECTED],Holidays[DAY]),0),6),INDEX(Holidays[],MATCH(DATE(CalYear,MONTH(C11),DAY(C11)),IF(ShowObserved,Holidays[CORRECTED],Holidays[DAY]),0),2),""),""),"")</f>
        <v/>
      </c>
      <c r="D12" s="46" t="str">
        <f ca="1">IFERROR(IF(ShowHolidays,IF(INDEX(Holidays[],MATCH(DATE(CalYear,MONTH(D11),DAY(D11)),IF(ShowObserved,Holidays[CORRECTED],Holidays[DAY]),0),6),INDEX(Holidays[],MATCH(DATE(CalYear,MONTH(D11),DAY(D11)),IF(ShowObserved,Holidays[CORRECTED],Holidays[DAY]),0),2),""),""),"")</f>
        <v/>
      </c>
      <c r="E12" s="46" t="str">
        <f ca="1">IFERROR(IF(ShowHolidays,IF(INDEX(Holidays[],MATCH(DATE(CalYear,MONTH(E11),DAY(E11)),IF(ShowObserved,Holidays[CORRECTED],Holidays[DAY]),0),6),INDEX(Holidays[],MATCH(DATE(CalYear,MONTH(E11),DAY(E11)),IF(ShowObserved,Holidays[CORRECTED],Holidays[DAY]),0),2),""),""),"")</f>
        <v/>
      </c>
      <c r="F12" s="46" t="str">
        <f ca="1">IFERROR(IF(ShowHolidays,IF(INDEX(Holidays[],MATCH(DATE(CalYear,MONTH(F11),DAY(F11)),IF(ShowObserved,Holidays[CORRECTED],Holidays[DAY]),0),6),INDEX(Holidays[],MATCH(DATE(CalYear,MONTH(F11),DAY(F11)),IF(ShowObserved,Holidays[CORRECTED],Holidays[DAY]),0),2),""),""),"")</f>
        <v/>
      </c>
      <c r="G12" s="47" t="str">
        <f ca="1">IFERROR(IF(ShowHolidays,IF(INDEX(Holidays[],MATCH(DATE(CalYear,MONTH(G11),DAY(G11)),IF(ShowObserved,Holidays[CORRECTED],Holidays[DAY]),0),6),INDEX(Holidays[],MATCH(DATE(CalYear,MONTH(G11),DAY(G11)),IF(ShowObserved,Holidays[CORRECTED],Holidays[DAY]),0),2),""),""),"")</f>
        <v/>
      </c>
      <c r="H12" s="48" t="str">
        <f ca="1">IFERROR(IF(ShowHolidays,IF(INDEX(Holidays[],MATCH(DATE(CalYear,MONTH(H11),DAY(H11)),IF(ShowObserved,Holidays[CORRECTED],Holidays[DAY]),0),6),INDEX(Holidays[],MATCH(DATE(CalYear,MONTH(H11),DAY(H11)),IF(ShowObserved,Holidays[CORRECTED],Holidays[DAY]),0),2),""),""),"")</f>
        <v/>
      </c>
    </row>
    <row r="13" spans="1:8" ht="19.5" customHeight="1" x14ac:dyDescent="0.3">
      <c r="A13" s="50" t="s">
        <v>63</v>
      </c>
      <c r="B13" s="20">
        <f t="array" ref="B13:H13">Days+DATE(CalYear,3,1)-WEEKDAY(DATE(CalYear,3,1),(WeekStart="Monday")+1)+29</f>
        <v>44647</v>
      </c>
      <c r="C13" s="21">
        <v>44648</v>
      </c>
      <c r="D13" s="21">
        <v>44649</v>
      </c>
      <c r="E13" s="21">
        <v>44650</v>
      </c>
      <c r="F13" s="21">
        <v>44651</v>
      </c>
      <c r="G13" s="21">
        <v>44652</v>
      </c>
      <c r="H13" s="22">
        <v>44653</v>
      </c>
    </row>
    <row r="14" spans="1:8" ht="57.95" customHeight="1" x14ac:dyDescent="0.3">
      <c r="A14" s="50" t="s">
        <v>95</v>
      </c>
      <c r="B14" s="39" t="str">
        <f ca="1">IFERROR(IF(ShowHolidays,IF(INDEX(Holidays[],MATCH(DATE(CalYear,MONTH(B13),DAY(B13)),IF(ShowObserved,Holidays[CORRECTED],Holidays[DAY]),0),6),INDEX(Holidays[],MATCH(DATE(CalYear,MONTH(B13),DAY(B13)),IF(ShowObserved,Holidays[CORRECTED],Holidays[DAY]),0),2),""),""),"")</f>
        <v/>
      </c>
      <c r="C14" s="40" t="str">
        <f ca="1">IFERROR(IF(ShowHolidays,IF(INDEX(Holidays[],MATCH(DATE(CalYear,MONTH(C13),DAY(C13)),IF(ShowObserved,Holidays[CORRECTED],Holidays[DAY]),0),6),INDEX(Holidays[],MATCH(DATE(CalYear,MONTH(C13),DAY(C13)),IF(ShowObserved,Holidays[CORRECTED],Holidays[DAY]),0),2),""),""),"")</f>
        <v/>
      </c>
      <c r="D14" s="40" t="str">
        <f ca="1">IFERROR(IF(ShowHolidays,IF(INDEX(Holidays[],MATCH(DATE(CalYear,MONTH(D13),DAY(D13)),IF(ShowObserved,Holidays[CORRECTED],Holidays[DAY]),0),6),INDEX(Holidays[],MATCH(DATE(CalYear,MONTH(D13),DAY(D13)),IF(ShowObserved,Holidays[CORRECTED],Holidays[DAY]),0),2),""),""),"")</f>
        <v/>
      </c>
      <c r="E14" s="40" t="str">
        <f ca="1">IFERROR(IF(ShowHolidays,IF(INDEX(Holidays[],MATCH(DATE(CalYear,MONTH(E13),DAY(E13)),IF(ShowObserved,Holidays[CORRECTED],Holidays[DAY]),0),6),INDEX(Holidays[],MATCH(DATE(CalYear,MONTH(E13),DAY(E13)),IF(ShowObserved,Holidays[CORRECTED],Holidays[DAY]),0),2),""),""),"")</f>
        <v/>
      </c>
      <c r="F14" s="40" t="str">
        <f ca="1">IFERROR(IF(ShowHolidays,IF(INDEX(Holidays[],MATCH(DATE(CalYear,MONTH(F13),DAY(F13)),IF(ShowObserved,Holidays[CORRECTED],Holidays[DAY]),0),6),INDEX(Holidays[],MATCH(DATE(CalYear,MONTH(F13),DAY(F13)),IF(ShowObserved,Holidays[CORRECTED],Holidays[DAY]),0),2),""),""),"")</f>
        <v/>
      </c>
      <c r="G14" s="43" t="str">
        <f ca="1">IFERROR(IF(ShowHolidays,IF(INDEX(Holidays[],MATCH(DATE(CalYear,MONTH(G13),DAY(G13)),IF(ShowObserved,Holidays[CORRECTED],Holidays[DAY]),0),6),INDEX(Holidays[],MATCH(DATE(CalYear,MONTH(G13),DAY(G13)),IF(ShowObserved,Holidays[CORRECTED],Holidays[DAY]),0),2),""),""),"")</f>
        <v/>
      </c>
      <c r="H14" s="44" t="str">
        <f ca="1">IFERROR(IF(ShowHolidays,IF(INDEX(Holidays[],MATCH(DATE(CalYear,MONTH(H13),DAY(H13)),IF(ShowObserved,Holidays[CORRECTED],Holidays[DAY]),0),6),INDEX(Holidays[],MATCH(DATE(CalYear,MONTH(H13),DAY(H13)),IF(ShowObserved,Holidays[CORRECTED],Holidays[DAY]),0),2),""),""),"")</f>
        <v/>
      </c>
    </row>
    <row r="15" spans="1:8" ht="19.5" customHeight="1" x14ac:dyDescent="0.35">
      <c r="A15" s="50" t="s">
        <v>64</v>
      </c>
      <c r="B15" s="17">
        <f t="array" ref="B15:C15">Days+DATE(CalYear,3,1)-WEEKDAY(DATE(CalYear,3,1),(WeekStart="Monday")+1)+36</f>
        <v>44654</v>
      </c>
      <c r="C15" s="18">
        <v>44655</v>
      </c>
      <c r="D15" s="75" t="s">
        <v>0</v>
      </c>
      <c r="E15" s="75"/>
      <c r="F15" s="75"/>
      <c r="G15" s="75"/>
      <c r="H15" s="76"/>
    </row>
    <row r="16" spans="1:8" ht="57.95" customHeight="1" x14ac:dyDescent="0.3">
      <c r="A16" s="50" t="s">
        <v>111</v>
      </c>
      <c r="B16" s="45" t="str">
        <f ca="1">IFERROR(IF(ShowHolidays,IF(INDEX(Holidays[],MATCH(DATE(CalYear,MONTH(B15),DAY(B15)),IF(ShowObserved,Holidays[CORRECTED],Holidays[DAY]),0),6),INDEX(Holidays[],MATCH(DATE(CalYear,MONTH(B15),DAY(B15)),IF(ShowObserved,Holidays[CORRECTED],Holidays[DAY]),0),2),""),""),"")</f>
        <v/>
      </c>
      <c r="C16" s="46" t="str">
        <f ca="1">IFERROR(IF(ShowHolidays,IF(INDEX(Holidays[],MATCH(DATE(CalYear,MONTH(C15),DAY(C15)),IF(ShowObserved,Holidays[CORRECTED],Holidays[DAY]),0),6),INDEX(Holidays[],MATCH(DATE(CalYear,MONTH(C15),DAY(C15)),IF(ShowObserved,Holidays[CORRECTED],Holidays[DAY]),0),2),""),""),"")</f>
        <v/>
      </c>
      <c r="D16" s="73"/>
      <c r="E16" s="73"/>
      <c r="F16" s="73"/>
      <c r="G16" s="73"/>
      <c r="H16" s="74"/>
    </row>
    <row r="17" spans="2:8" x14ac:dyDescent="0.3">
      <c r="B17" s="78"/>
      <c r="C17" s="78"/>
      <c r="D17" s="78"/>
      <c r="E17" s="78"/>
      <c r="F17" s="78"/>
      <c r="G17" s="78"/>
      <c r="H17" s="78"/>
    </row>
  </sheetData>
  <sheetProtection password="CB9F" sheet="1" objects="1" scenarios="1"/>
  <mergeCells count="4">
    <mergeCell ref="B2:D2"/>
    <mergeCell ref="D15:H15"/>
    <mergeCell ref="D16:H16"/>
    <mergeCell ref="B17:H17"/>
  </mergeCells>
  <conditionalFormatting sqref="B13:H13 B15:C15">
    <cfRule type="expression" dxfId="19" priority="2">
      <formula>AND(DAY(B13)&gt;=1,DAY(B13)&lt;=15)</formula>
    </cfRule>
  </conditionalFormatting>
  <conditionalFormatting sqref="B5:G5">
    <cfRule type="expression" dxfId="18" priority="1">
      <formula>DAY(B5)&gt;8</formula>
    </cfRule>
  </conditionalFormatting>
  <hyperlinks>
    <hyperlink ref="H2" location="April!A1" tooltip="Navigation link to April worksheet" display="April"/>
    <hyperlink ref="G2" location="February!A1" tooltip="Navigation link to February worksheet" display="February"/>
  </hyperlinks>
  <printOptions horizontalCentered="1" verticalCentered="1"/>
  <pageMargins left="0.4" right="0.4" top="0.4" bottom="0.4" header="0.3" footer="0.3"/>
  <pageSetup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tint="-0.249977111117893"/>
    <pageSetUpPr fitToPage="1"/>
  </sheetPr>
  <dimension ref="A1:H17"/>
  <sheetViews>
    <sheetView showGridLines="0" workbookViewId="0"/>
  </sheetViews>
  <sheetFormatPr defaultColWidth="8.85546875" defaultRowHeight="15" x14ac:dyDescent="0.3"/>
  <cols>
    <col min="1" max="1" width="3.5703125" style="49" customWidth="1"/>
    <col min="2" max="2" width="18.28515625" customWidth="1"/>
    <col min="3" max="8" width="17.7109375" customWidth="1"/>
    <col min="9" max="9" width="3.5703125" customWidth="1"/>
    <col min="10" max="10" width="13.7109375" customWidth="1"/>
  </cols>
  <sheetData>
    <row r="1" spans="1:8" ht="15" customHeight="1" x14ac:dyDescent="0.3">
      <c r="A1" s="50" t="s">
        <v>69</v>
      </c>
    </row>
    <row r="2" spans="1:8" ht="30" customHeight="1" thickBot="1" x14ac:dyDescent="0.35">
      <c r="A2" s="50" t="s">
        <v>70</v>
      </c>
      <c r="B2" s="72">
        <f>B9</f>
        <v>44661</v>
      </c>
      <c r="C2" s="72"/>
      <c r="D2" s="72"/>
      <c r="E2" s="33"/>
      <c r="F2" s="33"/>
      <c r="G2" s="59" t="s">
        <v>108</v>
      </c>
      <c r="H2" s="59" t="s">
        <v>106</v>
      </c>
    </row>
    <row r="3" spans="1:8" ht="18" customHeight="1" thickTop="1" x14ac:dyDescent="0.3"/>
    <row r="4" spans="1:8" ht="24" customHeight="1" thickBot="1" x14ac:dyDescent="0.35">
      <c r="A4" s="50" t="s">
        <v>58</v>
      </c>
      <c r="B4" s="11" t="s">
        <v>1</v>
      </c>
      <c r="C4" s="12" t="str">
        <f t="shared" ref="C4:H4" si="0">UPPER(TEXT(C5,"dddd"))</f>
        <v>MONDAY</v>
      </c>
      <c r="D4" s="12" t="str">
        <f t="shared" si="0"/>
        <v>TUESDAY</v>
      </c>
      <c r="E4" s="12" t="str">
        <f t="shared" si="0"/>
        <v>WEDNESDAY</v>
      </c>
      <c r="F4" s="12" t="str">
        <f t="shared" si="0"/>
        <v>THURSDAY</v>
      </c>
      <c r="G4" s="12" t="str">
        <f t="shared" si="0"/>
        <v>FRIDAY</v>
      </c>
      <c r="H4" s="13" t="str">
        <f t="shared" si="0"/>
        <v>SATURDAY</v>
      </c>
    </row>
    <row r="5" spans="1:8" ht="19.5" customHeight="1" thickTop="1" x14ac:dyDescent="0.35">
      <c r="A5" s="50" t="s">
        <v>59</v>
      </c>
      <c r="B5" s="14">
        <f t="array" ref="B5:H5">Days+DATE(CalYear,4,1)-WEEKDAY(DATE(CalYear,4,1),(WeekStart="Monday")+1)+1</f>
        <v>44647</v>
      </c>
      <c r="C5" s="15">
        <v>44648</v>
      </c>
      <c r="D5" s="15">
        <v>44649</v>
      </c>
      <c r="E5" s="15">
        <v>44650</v>
      </c>
      <c r="F5" s="15">
        <v>44651</v>
      </c>
      <c r="G5" s="15">
        <v>44652</v>
      </c>
      <c r="H5" s="16">
        <v>44653</v>
      </c>
    </row>
    <row r="6" spans="1:8" ht="57.95" customHeight="1" x14ac:dyDescent="0.3">
      <c r="A6" s="50" t="s">
        <v>91</v>
      </c>
      <c r="B6" s="37" t="str">
        <f ca="1">IFERROR(IF(ShowHolidays,IF(INDEX(Holidays[],MATCH(DATE(CalYear-(DAY(B5)&gt;15)+(ROW()&gt;6),MONTH(B5),DAY(B5)),IF(ShowObserved,Holidays[CORRECTED],Holidays[DAY]),0),6),INDEX(Holidays[],MATCH(DATE(CalYear-(DAY(B5)&gt;15)+(ROW()&gt;6),MONTH(B5),DAY(B5)),IF(ShowObserved,Holidays[CORRECTED],Holidays[DAY]),0),2),""),""),"")</f>
        <v/>
      </c>
      <c r="C6" s="38" t="str">
        <f ca="1">IFERROR(IF(ShowHolidays,IF(INDEX(Holidays[],MATCH(DATE(CalYear-(DAY(C5)&gt;15)+(ROW()&gt;6),MONTH(C5),DAY(C5)),IF(ShowObserved,Holidays[CORRECTED],Holidays[DAY]),0),6),INDEX(Holidays[],MATCH(DATE(CalYear-(DAY(C5)&gt;15)+(ROW()&gt;6),MONTH(C5),DAY(C5)),IF(ShowObserved,Holidays[CORRECTED],Holidays[DAY]),0),2),""),""),"")</f>
        <v/>
      </c>
      <c r="D6" s="38" t="str">
        <f ca="1">IFERROR(IF(ShowHolidays,IF(INDEX(Holidays[],MATCH(DATE(CalYear-(DAY(D5)&gt;15)+(ROW()&gt;6),MONTH(D5),DAY(D5)),IF(ShowObserved,Holidays[CORRECTED],Holidays[DAY]),0),6),INDEX(Holidays[],MATCH(DATE(CalYear-(DAY(D5)&gt;15)+(ROW()&gt;6),MONTH(D5),DAY(D5)),IF(ShowObserved,Holidays[CORRECTED],Holidays[DAY]),0),2),""),""),"")</f>
        <v/>
      </c>
      <c r="E6" s="38" t="str">
        <f ca="1">IFERROR(IF(ShowHolidays,IF(INDEX(Holidays[],MATCH(DATE(CalYear-(DAY(E5)&gt;15)+(ROW()&gt;6),MONTH(E5),DAY(E5)),IF(ShowObserved,Holidays[CORRECTED],Holidays[DAY]),0),6),INDEX(Holidays[],MATCH(DATE(CalYear-(DAY(E5)&gt;15)+(ROW()&gt;6),MONTH(E5),DAY(E5)),IF(ShowObserved,Holidays[CORRECTED],Holidays[DAY]),0),2),""),""),"")</f>
        <v/>
      </c>
      <c r="F6" s="38" t="str">
        <f ca="1">IFERROR(IF(ShowHolidays,IF(INDEX(Holidays[],MATCH(DATE(CalYear-(DAY(F5)&gt;15)+(ROW()&gt;6),MONTH(F5),DAY(F5)),IF(ShowObserved,Holidays[CORRECTED],Holidays[DAY]),0),6),INDEX(Holidays[],MATCH(DATE(CalYear-(DAY(F5)&gt;15)+(ROW()&gt;6),MONTH(F5),DAY(F5)),IF(ShowObserved,Holidays[CORRECTED],Holidays[DAY]),0),2),""),""),"")</f>
        <v/>
      </c>
      <c r="G6" s="41" t="str">
        <f ca="1">IFERROR(IF(ShowHolidays,IF(INDEX(Holidays[],MATCH(DATE(CalYear-(DAY(G5)&gt;15)+(ROW()&gt;6),MONTH(G5),DAY(G5)),IF(ShowObserved,Holidays[CORRECTED],Holidays[DAY]),0),6),INDEX(Holidays[],MATCH(DATE(CalYear-(DAY(G5)&gt;15)+(ROW()&gt;6),MONTH(G5),DAY(G5)),IF(ShowObserved,Holidays[CORRECTED],Holidays[DAY]),0),2),""),""),"")</f>
        <v/>
      </c>
      <c r="H6" s="42" t="str">
        <f ca="1">IFERROR(IF(ShowHolidays,IF(INDEX(Holidays[],MATCH(DATE(CalYear-(DAY(H5)&gt;15)+(ROW()&gt;6),MONTH(H5),DAY(H5)),IF(ShowObserved,Holidays[CORRECTED],Holidays[DAY]),0),6),INDEX(Holidays[],MATCH(DATE(CalYear-(DAY(H5)&gt;15)+(ROW()&gt;6),MONTH(H5),DAY(H5)),IF(ShowObserved,Holidays[CORRECTED],Holidays[DAY]),0),2),""),""),"")</f>
        <v/>
      </c>
    </row>
    <row r="7" spans="1:8" ht="19.5" customHeight="1" x14ac:dyDescent="0.3">
      <c r="A7" s="50" t="s">
        <v>60</v>
      </c>
      <c r="B7" s="17">
        <f t="array" ref="B7:H7">Days+DATE(CalYear,4,1)-WEEKDAY(DATE(CalYear,4,1),(WeekStart="Monday")+1)+8</f>
        <v>44654</v>
      </c>
      <c r="C7" s="18">
        <v>44655</v>
      </c>
      <c r="D7" s="18">
        <v>44656</v>
      </c>
      <c r="E7" s="18">
        <v>44657</v>
      </c>
      <c r="F7" s="18">
        <v>44658</v>
      </c>
      <c r="G7" s="18">
        <v>44659</v>
      </c>
      <c r="H7" s="19">
        <v>44660</v>
      </c>
    </row>
    <row r="8" spans="1:8" ht="57.95" customHeight="1" x14ac:dyDescent="0.3">
      <c r="A8" s="50" t="s">
        <v>92</v>
      </c>
      <c r="B8" s="45" t="str">
        <f ca="1">IFERROR(IF(ShowHolidays,IF(INDEX(Holidays[],MATCH(DATE(CalYear,MONTH(B7),DAY(B7)),IF(ShowObserved,Holidays[CORRECTED],Holidays[DAY]),0),6),INDEX(Holidays[],MATCH(DATE(CalYear,MONTH(B7),DAY(B7)),IF(ShowObserved,Holidays[CORRECTED],Holidays[DAY]),0),2),""),""),"")</f>
        <v/>
      </c>
      <c r="C8" s="46" t="str">
        <f ca="1">IFERROR(IF(ShowHolidays,IF(INDEX(Holidays[],MATCH(DATE(CalYear,MONTH(C7),DAY(C7)),IF(ShowObserved,Holidays[CORRECTED],Holidays[DAY]),0),6),INDEX(Holidays[],MATCH(DATE(CalYear,MONTH(C7),DAY(C7)),IF(ShowObserved,Holidays[CORRECTED],Holidays[DAY]),0),2),""),""),"")</f>
        <v/>
      </c>
      <c r="D8" s="46" t="str">
        <f ca="1">IFERROR(IF(ShowHolidays,IF(INDEX(Holidays[],MATCH(DATE(CalYear,MONTH(D7),DAY(D7)),IF(ShowObserved,Holidays[CORRECTED],Holidays[DAY]),0),6),INDEX(Holidays[],MATCH(DATE(CalYear,MONTH(D7),DAY(D7)),IF(ShowObserved,Holidays[CORRECTED],Holidays[DAY]),0),2),""),""),"")</f>
        <v/>
      </c>
      <c r="E8" s="46" t="str">
        <f ca="1">IFERROR(IF(ShowHolidays,IF(INDEX(Holidays[],MATCH(DATE(CalYear,MONTH(E7),DAY(E7)),IF(ShowObserved,Holidays[CORRECTED],Holidays[DAY]),0),6),INDEX(Holidays[],MATCH(DATE(CalYear,MONTH(E7),DAY(E7)),IF(ShowObserved,Holidays[CORRECTED],Holidays[DAY]),0),2),""),""),"")</f>
        <v/>
      </c>
      <c r="F8" s="46" t="str">
        <f ca="1">IFERROR(IF(ShowHolidays,IF(INDEX(Holidays[],MATCH(DATE(CalYear,MONTH(F7),DAY(F7)),IF(ShowObserved,Holidays[CORRECTED],Holidays[DAY]),0),6),INDEX(Holidays[],MATCH(DATE(CalYear,MONTH(F7),DAY(F7)),IF(ShowObserved,Holidays[CORRECTED],Holidays[DAY]),0),2),""),""),"")</f>
        <v/>
      </c>
      <c r="G8" s="47" t="str">
        <f ca="1">IFERROR(IF(ShowHolidays,IF(INDEX(Holidays[],MATCH(DATE(CalYear,MONTH(G7),DAY(G7)),IF(ShowObserved,Holidays[CORRECTED],Holidays[DAY]),0),6),INDEX(Holidays[],MATCH(DATE(CalYear,MONTH(G7),DAY(G7)),IF(ShowObserved,Holidays[CORRECTED],Holidays[DAY]),0),2),""),""),"")</f>
        <v/>
      </c>
      <c r="H8" s="48" t="str">
        <f ca="1">IFERROR(IF(ShowHolidays,IF(INDEX(Holidays[],MATCH(DATE(CalYear,MONTH(H7),DAY(H7)),IF(ShowObserved,Holidays[CORRECTED],Holidays[DAY]),0),6),INDEX(Holidays[],MATCH(DATE(CalYear,MONTH(H7),DAY(H7)),IF(ShowObserved,Holidays[CORRECTED],Holidays[DAY]),0),2),""),""),"")</f>
        <v/>
      </c>
    </row>
    <row r="9" spans="1:8" ht="19.5" customHeight="1" x14ac:dyDescent="0.3">
      <c r="A9" s="50" t="s">
        <v>61</v>
      </c>
      <c r="B9" s="20">
        <f t="array" ref="B9:H9">Days+DATE(CalYear,4,1)-WEEKDAY(DATE(CalYear,4,1),(WeekStart="Monday")+1)+15</f>
        <v>44661</v>
      </c>
      <c r="C9" s="21">
        <v>44662</v>
      </c>
      <c r="D9" s="21">
        <v>44663</v>
      </c>
      <c r="E9" s="21">
        <v>44664</v>
      </c>
      <c r="F9" s="21">
        <v>44665</v>
      </c>
      <c r="G9" s="21">
        <v>44666</v>
      </c>
      <c r="H9" s="22">
        <v>44667</v>
      </c>
    </row>
    <row r="10" spans="1:8" ht="57.95" customHeight="1" x14ac:dyDescent="0.3">
      <c r="A10" s="50" t="s">
        <v>93</v>
      </c>
      <c r="B10" s="39" t="str">
        <f ca="1">IFERROR(IF(ShowHolidays,IF(INDEX(Holidays[],MATCH(DATE(CalYear,MONTH(B9),DAY(B9)),IF(ShowObserved,Holidays[CORRECTED],Holidays[DAY]),0),6),INDEX(Holidays[],MATCH(DATE(CalYear,MONTH(B9),DAY(B9)),IF(ShowObserved,Holidays[CORRECTED],Holidays[DAY]),0),2),""),""),"")</f>
        <v/>
      </c>
      <c r="C10" s="40" t="str">
        <f ca="1">IFERROR(IF(ShowHolidays,IF(INDEX(Holidays[],MATCH(DATE(CalYear,MONTH(C9),DAY(C9)),IF(ShowObserved,Holidays[CORRECTED],Holidays[DAY]),0),6),INDEX(Holidays[],MATCH(DATE(CalYear,MONTH(C9),DAY(C9)),IF(ShowObserved,Holidays[CORRECTED],Holidays[DAY]),0),2),""),""),"")</f>
        <v/>
      </c>
      <c r="D10" s="40" t="str">
        <f ca="1">IFERROR(IF(ShowHolidays,IF(INDEX(Holidays[],MATCH(DATE(CalYear,MONTH(D9),DAY(D9)),IF(ShowObserved,Holidays[CORRECTED],Holidays[DAY]),0),6),INDEX(Holidays[],MATCH(DATE(CalYear,MONTH(D9),DAY(D9)),IF(ShowObserved,Holidays[CORRECTED],Holidays[DAY]),0),2),""),""),"")</f>
        <v/>
      </c>
      <c r="E10" s="40" t="str">
        <f ca="1">IFERROR(IF(ShowHolidays,IF(INDEX(Holidays[],MATCH(DATE(CalYear,MONTH(E9),DAY(E9)),IF(ShowObserved,Holidays[CORRECTED],Holidays[DAY]),0),6),INDEX(Holidays[],MATCH(DATE(CalYear,MONTH(E9),DAY(E9)),IF(ShowObserved,Holidays[CORRECTED],Holidays[DAY]),0),2),""),""),"")</f>
        <v/>
      </c>
      <c r="F10" s="40" t="str">
        <f ca="1">IFERROR(IF(ShowHolidays,IF(INDEX(Holidays[],MATCH(DATE(CalYear,MONTH(F9),DAY(F9)),IF(ShowObserved,Holidays[CORRECTED],Holidays[DAY]),0),6),INDEX(Holidays[],MATCH(DATE(CalYear,MONTH(F9),DAY(F9)),IF(ShowObserved,Holidays[CORRECTED],Holidays[DAY]),0),2),""),""),"")</f>
        <v/>
      </c>
      <c r="G10" s="43" t="str">
        <f ca="1">IFERROR(IF(ShowHolidays,IF(INDEX(Holidays[],MATCH(DATE(CalYear,MONTH(G9),DAY(G9)),IF(ShowObserved,Holidays[CORRECTED],Holidays[DAY]),0),6),INDEX(Holidays[],MATCH(DATE(CalYear,MONTH(G9),DAY(G9)),IF(ShowObserved,Holidays[CORRECTED],Holidays[DAY]),0),2),""),""),"")</f>
        <v/>
      </c>
      <c r="H10" s="44" t="str">
        <f ca="1">IFERROR(IF(ShowHolidays,IF(INDEX(Holidays[],MATCH(DATE(CalYear,MONTH(H9),DAY(H9)),IF(ShowObserved,Holidays[CORRECTED],Holidays[DAY]),0),6),INDEX(Holidays[],MATCH(DATE(CalYear,MONTH(H9),DAY(H9)),IF(ShowObserved,Holidays[CORRECTED],Holidays[DAY]),0),2),""),""),"")</f>
        <v/>
      </c>
    </row>
    <row r="11" spans="1:8" ht="19.5" customHeight="1" x14ac:dyDescent="0.3">
      <c r="A11" s="50" t="s">
        <v>62</v>
      </c>
      <c r="B11" s="17">
        <f t="array" ref="B11:H11">Days+DATE(CalYear,4,1)-WEEKDAY(DATE(CalYear,4,1),(WeekStart="Monday")+1)+22</f>
        <v>44668</v>
      </c>
      <c r="C11" s="18">
        <v>44669</v>
      </c>
      <c r="D11" s="18">
        <v>44670</v>
      </c>
      <c r="E11" s="18">
        <v>44671</v>
      </c>
      <c r="F11" s="18">
        <v>44672</v>
      </c>
      <c r="G11" s="18">
        <v>44673</v>
      </c>
      <c r="H11" s="19">
        <v>44674</v>
      </c>
    </row>
    <row r="12" spans="1:8" ht="57.95" customHeight="1" x14ac:dyDescent="0.3">
      <c r="A12" s="50" t="s">
        <v>94</v>
      </c>
      <c r="B12" s="45" t="str">
        <f ca="1">IFERROR(IF(ShowHolidays,IF(INDEX(Holidays[],MATCH(DATE(CalYear,MONTH(B11),DAY(B11)),IF(ShowObserved,Holidays[CORRECTED],Holidays[DAY]),0),6),INDEX(Holidays[],MATCH(DATE(CalYear,MONTH(B11),DAY(B11)),IF(ShowObserved,Holidays[CORRECTED],Holidays[DAY]),0),2),""),""),"")</f>
        <v/>
      </c>
      <c r="C12" s="46" t="str">
        <f ca="1">IFERROR(IF(ShowHolidays,IF(INDEX(Holidays[],MATCH(DATE(CalYear,MONTH(C11),DAY(C11)),IF(ShowObserved,Holidays[CORRECTED],Holidays[DAY]),0),6),INDEX(Holidays[],MATCH(DATE(CalYear,MONTH(C11),DAY(C11)),IF(ShowObserved,Holidays[CORRECTED],Holidays[DAY]),0),2),""),""),"")</f>
        <v/>
      </c>
      <c r="D12" s="46" t="str">
        <f ca="1">IFERROR(IF(ShowHolidays,IF(INDEX(Holidays[],MATCH(DATE(CalYear,MONTH(D11),DAY(D11)),IF(ShowObserved,Holidays[CORRECTED],Holidays[DAY]),0),6),INDEX(Holidays[],MATCH(DATE(CalYear,MONTH(D11),DAY(D11)),IF(ShowObserved,Holidays[CORRECTED],Holidays[DAY]),0),2),""),""),"")</f>
        <v/>
      </c>
      <c r="E12" s="46" t="str">
        <f ca="1">IFERROR(IF(ShowHolidays,IF(INDEX(Holidays[],MATCH(DATE(CalYear,MONTH(E11),DAY(E11)),IF(ShowObserved,Holidays[CORRECTED],Holidays[DAY]),0),6),INDEX(Holidays[],MATCH(DATE(CalYear,MONTH(E11),DAY(E11)),IF(ShowObserved,Holidays[CORRECTED],Holidays[DAY]),0),2),""),""),"")</f>
        <v/>
      </c>
      <c r="F12" s="46" t="str">
        <f ca="1">IFERROR(IF(ShowHolidays,IF(INDEX(Holidays[],MATCH(DATE(CalYear,MONTH(F11),DAY(F11)),IF(ShowObserved,Holidays[CORRECTED],Holidays[DAY]),0),6),INDEX(Holidays[],MATCH(DATE(CalYear,MONTH(F11),DAY(F11)),IF(ShowObserved,Holidays[CORRECTED],Holidays[DAY]),0),2),""),""),"")</f>
        <v/>
      </c>
      <c r="G12" s="47" t="str">
        <f ca="1">IFERROR(IF(ShowHolidays,IF(INDEX(Holidays[],MATCH(DATE(CalYear,MONTH(G11),DAY(G11)),IF(ShowObserved,Holidays[CORRECTED],Holidays[DAY]),0),6),INDEX(Holidays[],MATCH(DATE(CalYear,MONTH(G11),DAY(G11)),IF(ShowObserved,Holidays[CORRECTED],Holidays[DAY]),0),2),""),""),"")</f>
        <v/>
      </c>
      <c r="H12" s="48" t="str">
        <f ca="1">IFERROR(IF(ShowHolidays,IF(INDEX(Holidays[],MATCH(DATE(CalYear,MONTH(H11),DAY(H11)),IF(ShowObserved,Holidays[CORRECTED],Holidays[DAY]),0),6),INDEX(Holidays[],MATCH(DATE(CalYear,MONTH(H11),DAY(H11)),IF(ShowObserved,Holidays[CORRECTED],Holidays[DAY]),0),2),""),""),"")</f>
        <v/>
      </c>
    </row>
    <row r="13" spans="1:8" ht="19.5" customHeight="1" x14ac:dyDescent="0.3">
      <c r="A13" s="50" t="s">
        <v>63</v>
      </c>
      <c r="B13" s="20">
        <f t="array" ref="B13:H13">Days+DATE(CalYear,4,1)-WEEKDAY(DATE(CalYear,4,1),(WeekStart="Monday")+1)+29</f>
        <v>44675</v>
      </c>
      <c r="C13" s="21">
        <v>44676</v>
      </c>
      <c r="D13" s="21">
        <v>44677</v>
      </c>
      <c r="E13" s="21">
        <v>44678</v>
      </c>
      <c r="F13" s="21">
        <v>44679</v>
      </c>
      <c r="G13" s="21">
        <v>44680</v>
      </c>
      <c r="H13" s="22">
        <v>44681</v>
      </c>
    </row>
    <row r="14" spans="1:8" ht="57.95" customHeight="1" x14ac:dyDescent="0.3">
      <c r="A14" s="50" t="s">
        <v>95</v>
      </c>
      <c r="B14" s="39" t="str">
        <f ca="1">IFERROR(IF(ShowHolidays,IF(INDEX(Holidays[],MATCH(DATE(CalYear,MONTH(B13),DAY(B13)),IF(ShowObserved,Holidays[CORRECTED],Holidays[DAY]),0),6),INDEX(Holidays[],MATCH(DATE(CalYear,MONTH(B13),DAY(B13)),IF(ShowObserved,Holidays[CORRECTED],Holidays[DAY]),0),2),""),""),"")</f>
        <v/>
      </c>
      <c r="C14" s="40" t="str">
        <f ca="1">IFERROR(IF(ShowHolidays,IF(INDEX(Holidays[],MATCH(DATE(CalYear,MONTH(C13),DAY(C13)),IF(ShowObserved,Holidays[CORRECTED],Holidays[DAY]),0),6),INDEX(Holidays[],MATCH(DATE(CalYear,MONTH(C13),DAY(C13)),IF(ShowObserved,Holidays[CORRECTED],Holidays[DAY]),0),2),""),""),"")</f>
        <v/>
      </c>
      <c r="D14" s="40" t="str">
        <f ca="1">IFERROR(IF(ShowHolidays,IF(INDEX(Holidays[],MATCH(DATE(CalYear,MONTH(D13),DAY(D13)),IF(ShowObserved,Holidays[CORRECTED],Holidays[DAY]),0),6),INDEX(Holidays[],MATCH(DATE(CalYear,MONTH(D13),DAY(D13)),IF(ShowObserved,Holidays[CORRECTED],Holidays[DAY]),0),2),""),""),"")</f>
        <v/>
      </c>
      <c r="E14" s="40" t="str">
        <f ca="1">IFERROR(IF(ShowHolidays,IF(INDEX(Holidays[],MATCH(DATE(CalYear,MONTH(E13),DAY(E13)),IF(ShowObserved,Holidays[CORRECTED],Holidays[DAY]),0),6),INDEX(Holidays[],MATCH(DATE(CalYear,MONTH(E13),DAY(E13)),IF(ShowObserved,Holidays[CORRECTED],Holidays[DAY]),0),2),""),""),"")</f>
        <v/>
      </c>
      <c r="F14" s="40" t="str">
        <f ca="1">IFERROR(IF(ShowHolidays,IF(INDEX(Holidays[],MATCH(DATE(CalYear,MONTH(F13),DAY(F13)),IF(ShowObserved,Holidays[CORRECTED],Holidays[DAY]),0),6),INDEX(Holidays[],MATCH(DATE(CalYear,MONTH(F13),DAY(F13)),IF(ShowObserved,Holidays[CORRECTED],Holidays[DAY]),0),2),""),""),"")</f>
        <v/>
      </c>
      <c r="G14" s="43" t="str">
        <f ca="1">IFERROR(IF(ShowHolidays,IF(INDEX(Holidays[],MATCH(DATE(CalYear,MONTH(G13),DAY(G13)),IF(ShowObserved,Holidays[CORRECTED],Holidays[DAY]),0),6),INDEX(Holidays[],MATCH(DATE(CalYear,MONTH(G13),DAY(G13)),IF(ShowObserved,Holidays[CORRECTED],Holidays[DAY]),0),2),""),""),"")</f>
        <v/>
      </c>
      <c r="H14" s="44" t="str">
        <f ca="1">IFERROR(IF(ShowHolidays,IF(INDEX(Holidays[],MATCH(DATE(CalYear,MONTH(H13),DAY(H13)),IF(ShowObserved,Holidays[CORRECTED],Holidays[DAY]),0),6),INDEX(Holidays[],MATCH(DATE(CalYear,MONTH(H13),DAY(H13)),IF(ShowObserved,Holidays[CORRECTED],Holidays[DAY]),0),2),""),""),"")</f>
        <v/>
      </c>
    </row>
    <row r="15" spans="1:8" ht="19.5" customHeight="1" x14ac:dyDescent="0.35">
      <c r="A15" s="50" t="s">
        <v>64</v>
      </c>
      <c r="B15" s="17">
        <f t="array" ref="B15:C15">Days+DATE(CalYear,4,1)-WEEKDAY(DATE(CalYear,4,1),(WeekStart="Monday")+1)+36</f>
        <v>44682</v>
      </c>
      <c r="C15" s="18">
        <v>44683</v>
      </c>
      <c r="D15" s="75" t="s">
        <v>0</v>
      </c>
      <c r="E15" s="75"/>
      <c r="F15" s="75"/>
      <c r="G15" s="75"/>
      <c r="H15" s="76"/>
    </row>
    <row r="16" spans="1:8" ht="57.95" customHeight="1" x14ac:dyDescent="0.3">
      <c r="A16" s="50" t="s">
        <v>111</v>
      </c>
      <c r="B16" s="45" t="str">
        <f ca="1">IFERROR(IF(ShowHolidays,IF(INDEX(Holidays[],MATCH(DATE(CalYear,MONTH(B15),DAY(B15)),IF(ShowObserved,Holidays[CORRECTED],Holidays[DAY]),0),6),INDEX(Holidays[],MATCH(DATE(CalYear,MONTH(B15),DAY(B15)),IF(ShowObserved,Holidays[CORRECTED],Holidays[DAY]),0),2),""),""),"")</f>
        <v/>
      </c>
      <c r="C16" s="46" t="str">
        <f ca="1">IFERROR(IF(ShowHolidays,IF(INDEX(Holidays[],MATCH(DATE(CalYear,MONTH(C15),DAY(C15)),IF(ShowObserved,Holidays[CORRECTED],Holidays[DAY]),0),6),INDEX(Holidays[],MATCH(DATE(CalYear,MONTH(C15),DAY(C15)),IF(ShowObserved,Holidays[CORRECTED],Holidays[DAY]),0),2),""),""),"")</f>
        <v/>
      </c>
      <c r="D16" s="73"/>
      <c r="E16" s="73"/>
      <c r="F16" s="73"/>
      <c r="G16" s="73"/>
      <c r="H16" s="74"/>
    </row>
    <row r="17" spans="2:8" x14ac:dyDescent="0.3">
      <c r="B17" s="78"/>
      <c r="C17" s="78"/>
      <c r="D17" s="78"/>
      <c r="E17" s="78"/>
      <c r="F17" s="78"/>
      <c r="G17" s="78"/>
      <c r="H17" s="78"/>
    </row>
  </sheetData>
  <sheetProtection password="CB9F" sheet="1" objects="1" scenarios="1"/>
  <mergeCells count="4">
    <mergeCell ref="B2:D2"/>
    <mergeCell ref="D15:H15"/>
    <mergeCell ref="D16:H16"/>
    <mergeCell ref="B17:H17"/>
  </mergeCells>
  <conditionalFormatting sqref="B13:H13 B15:C15">
    <cfRule type="expression" dxfId="17" priority="2">
      <formula>AND(DAY(B13)&gt;=1,DAY(B13)&lt;=15)</formula>
    </cfRule>
  </conditionalFormatting>
  <conditionalFormatting sqref="B5:G5">
    <cfRule type="expression" dxfId="16" priority="1">
      <formula>DAY(B5)&gt;8</formula>
    </cfRule>
  </conditionalFormatting>
  <hyperlinks>
    <hyperlink ref="G2" location="March!A1" tooltip="Navigation link to March worksheet" display="March"/>
    <hyperlink ref="H2" location="May!A1" tooltip="Navigation link to May worksheet" display="May"/>
  </hyperlinks>
  <printOptions horizontalCentered="1" verticalCentered="1"/>
  <pageMargins left="0.4" right="0.4" top="0.4" bottom="0.4" header="0.3" footer="0.3"/>
  <pageSetup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tint="-0.249977111117893"/>
    <pageSetUpPr fitToPage="1"/>
  </sheetPr>
  <dimension ref="A1:H17"/>
  <sheetViews>
    <sheetView showGridLines="0" workbookViewId="0"/>
  </sheetViews>
  <sheetFormatPr defaultColWidth="8.85546875" defaultRowHeight="15" x14ac:dyDescent="0.3"/>
  <cols>
    <col min="1" max="1" width="3.5703125" style="49" customWidth="1"/>
    <col min="2" max="2" width="18.28515625" customWidth="1"/>
    <col min="3" max="8" width="17.7109375" customWidth="1"/>
    <col min="9" max="9" width="3.5703125" customWidth="1"/>
    <col min="10" max="10" width="13.7109375" customWidth="1"/>
  </cols>
  <sheetData>
    <row r="1" spans="1:8" ht="15" customHeight="1" x14ac:dyDescent="0.3">
      <c r="A1" s="50" t="s">
        <v>71</v>
      </c>
    </row>
    <row r="2" spans="1:8" ht="30" customHeight="1" thickBot="1" x14ac:dyDescent="0.35">
      <c r="A2" s="50" t="s">
        <v>72</v>
      </c>
      <c r="B2" s="72">
        <f>B9</f>
        <v>44696</v>
      </c>
      <c r="C2" s="72"/>
      <c r="D2" s="72"/>
      <c r="E2" s="33"/>
      <c r="F2" s="33"/>
      <c r="G2" s="59" t="s">
        <v>107</v>
      </c>
      <c r="H2" s="59" t="s">
        <v>105</v>
      </c>
    </row>
    <row r="3" spans="1:8" ht="18" customHeight="1" thickTop="1" x14ac:dyDescent="0.3"/>
    <row r="4" spans="1:8" ht="24" customHeight="1" thickBot="1" x14ac:dyDescent="0.35">
      <c r="A4" s="50" t="s">
        <v>58</v>
      </c>
      <c r="B4" s="11" t="s">
        <v>1</v>
      </c>
      <c r="C4" s="12" t="str">
        <f t="shared" ref="C4:H4" si="0">UPPER(TEXT(C5,"dddd"))</f>
        <v>MONDAY</v>
      </c>
      <c r="D4" s="12" t="str">
        <f t="shared" si="0"/>
        <v>TUESDAY</v>
      </c>
      <c r="E4" s="12" t="str">
        <f t="shared" si="0"/>
        <v>WEDNESDAY</v>
      </c>
      <c r="F4" s="12" t="str">
        <f t="shared" si="0"/>
        <v>THURSDAY</v>
      </c>
      <c r="G4" s="29" t="str">
        <f t="shared" si="0"/>
        <v>FRIDAY</v>
      </c>
      <c r="H4" s="13" t="str">
        <f t="shared" si="0"/>
        <v>SATURDAY</v>
      </c>
    </row>
    <row r="5" spans="1:8" ht="19.5" customHeight="1" thickTop="1" x14ac:dyDescent="0.35">
      <c r="A5" s="50" t="s">
        <v>59</v>
      </c>
      <c r="B5" s="14">
        <f t="array" ref="B5:H5">Days+DATE(CalYear,5,1)-WEEKDAY(DATE(CalYear,5,1),(WeekStart="Monday")+1)+1</f>
        <v>44682</v>
      </c>
      <c r="C5" s="15">
        <v>44683</v>
      </c>
      <c r="D5" s="15">
        <v>44684</v>
      </c>
      <c r="E5" s="15">
        <v>44685</v>
      </c>
      <c r="F5" s="15">
        <v>44686</v>
      </c>
      <c r="G5" s="15">
        <v>44687</v>
      </c>
      <c r="H5" s="16">
        <v>44688</v>
      </c>
    </row>
    <row r="6" spans="1:8" ht="57.95" customHeight="1" x14ac:dyDescent="0.3">
      <c r="A6" s="55" t="s">
        <v>91</v>
      </c>
      <c r="B6" s="37" t="str">
        <f ca="1">IFERROR(IF(ShowHolidays,IF(INDEX(Holidays[],MATCH(DATE(CalYear-(DAY(B5)&gt;15)+(ROW()&gt;6),MONTH(B5),DAY(B5)),IF(ShowObserved,Holidays[CORRECTED],Holidays[DAY]),0),6),INDEX(Holidays[],MATCH(DATE(CalYear-(DAY(B5)&gt;15)+(ROW()&gt;6),MONTH(B5),DAY(B5)),IF(ShowObserved,Holidays[CORRECTED],Holidays[DAY]),0),2),""),""),"")</f>
        <v/>
      </c>
      <c r="C6" s="38" t="str">
        <f ca="1">IFERROR(IF(ShowHolidays,IF(INDEX(Holidays[],MATCH(DATE(CalYear-(DAY(C5)&gt;15)+(ROW()&gt;6),MONTH(C5),DAY(C5)),IF(ShowObserved,Holidays[CORRECTED],Holidays[DAY]),0),6),INDEX(Holidays[],MATCH(DATE(CalYear-(DAY(C5)&gt;15)+(ROW()&gt;6),MONTH(C5),DAY(C5)),IF(ShowObserved,Holidays[CORRECTED],Holidays[DAY]),0),2),""),""),"")</f>
        <v/>
      </c>
      <c r="D6" s="38" t="str">
        <f ca="1">IFERROR(IF(ShowHolidays,IF(INDEX(Holidays[],MATCH(DATE(CalYear-(DAY(D5)&gt;15)+(ROW()&gt;6),MONTH(D5),DAY(D5)),IF(ShowObserved,Holidays[CORRECTED],Holidays[DAY]),0),6),INDEX(Holidays[],MATCH(DATE(CalYear-(DAY(D5)&gt;15)+(ROW()&gt;6),MONTH(D5),DAY(D5)),IF(ShowObserved,Holidays[CORRECTED],Holidays[DAY]),0),2),""),""),"")</f>
        <v/>
      </c>
      <c r="E6" s="38" t="str">
        <f ca="1">IFERROR(IF(ShowHolidays,IF(INDEX(Holidays[],MATCH(DATE(CalYear-(DAY(E5)&gt;15)+(ROW()&gt;6),MONTH(E5),DAY(E5)),IF(ShowObserved,Holidays[CORRECTED],Holidays[DAY]),0),6),INDEX(Holidays[],MATCH(DATE(CalYear-(DAY(E5)&gt;15)+(ROW()&gt;6),MONTH(E5),DAY(E5)),IF(ShowObserved,Holidays[CORRECTED],Holidays[DAY]),0),2),""),""),"")</f>
        <v/>
      </c>
      <c r="F6" s="38" t="str">
        <f ca="1">IFERROR(IF(ShowHolidays,IF(INDEX(Holidays[],MATCH(DATE(CalYear-(DAY(F5)&gt;15)+(ROW()&gt;6),MONTH(F5),DAY(F5)),IF(ShowObserved,Holidays[CORRECTED],Holidays[DAY]),0),6),INDEX(Holidays[],MATCH(DATE(CalYear-(DAY(F5)&gt;15)+(ROW()&gt;6),MONTH(F5),DAY(F5)),IF(ShowObserved,Holidays[CORRECTED],Holidays[DAY]),0),2),""),""),"")</f>
        <v/>
      </c>
      <c r="G6" s="41" t="str">
        <f ca="1">IFERROR(IF(ShowHolidays,IF(INDEX(Holidays[],MATCH(DATE(CalYear-(DAY(G5)&gt;15)+(ROW()&gt;6),MONTH(G5),DAY(G5)),IF(ShowObserved,Holidays[CORRECTED],Holidays[DAY]),0),6),INDEX(Holidays[],MATCH(DATE(CalYear-(DAY(G5)&gt;15)+(ROW()&gt;6),MONTH(G5),DAY(G5)),IF(ShowObserved,Holidays[CORRECTED],Holidays[DAY]),0),2),""),""),"")</f>
        <v/>
      </c>
      <c r="H6" s="42" t="str">
        <f ca="1">IFERROR(IF(ShowHolidays,IF(INDEX(Holidays[],MATCH(DATE(CalYear-(DAY(H5)&gt;15)+(ROW()&gt;6),MONTH(H5),DAY(H5)),IF(ShowObserved,Holidays[CORRECTED],Holidays[DAY]),0),6),INDEX(Holidays[],MATCH(DATE(CalYear-(DAY(H5)&gt;15)+(ROW()&gt;6),MONTH(H5),DAY(H5)),IF(ShowObserved,Holidays[CORRECTED],Holidays[DAY]),0),2),""),""),"")</f>
        <v/>
      </c>
    </row>
    <row r="7" spans="1:8" ht="19.5" customHeight="1" x14ac:dyDescent="0.3">
      <c r="A7" s="50" t="s">
        <v>60</v>
      </c>
      <c r="B7" s="17">
        <f t="array" ref="B7:H7">Days+DATE(CalYear,5,1)-WEEKDAY(DATE(CalYear,5,1),(WeekStart="Monday")+1)+8</f>
        <v>44689</v>
      </c>
      <c r="C7" s="18">
        <v>44690</v>
      </c>
      <c r="D7" s="18">
        <v>44691</v>
      </c>
      <c r="E7" s="18">
        <v>44692</v>
      </c>
      <c r="F7" s="18">
        <v>44693</v>
      </c>
      <c r="G7" s="18">
        <v>44694</v>
      </c>
      <c r="H7" s="19">
        <v>44695</v>
      </c>
    </row>
    <row r="8" spans="1:8" ht="57.95" customHeight="1" x14ac:dyDescent="0.3">
      <c r="A8" s="50" t="s">
        <v>92</v>
      </c>
      <c r="B8" s="45" t="str">
        <f ca="1">IFERROR(IF(ShowHolidays,IF(INDEX(Holidays[],MATCH(DATE(CalYear,MONTH(B7),DAY(B7)),IF(ShowObserved,Holidays[CORRECTED],Holidays[DAY]),0),6),INDEX(Holidays[],MATCH(DATE(CalYear,MONTH(B7),DAY(B7)),IF(ShowObserved,Holidays[CORRECTED],Holidays[DAY]),0),2),""),""),"")</f>
        <v/>
      </c>
      <c r="C8" s="46" t="str">
        <f ca="1">IFERROR(IF(ShowHolidays,IF(INDEX(Holidays[],MATCH(DATE(CalYear,MONTH(C7),DAY(C7)),IF(ShowObserved,Holidays[CORRECTED],Holidays[DAY]),0),6),INDEX(Holidays[],MATCH(DATE(CalYear,MONTH(C7),DAY(C7)),IF(ShowObserved,Holidays[CORRECTED],Holidays[DAY]),0),2),""),""),"")</f>
        <v/>
      </c>
      <c r="D8" s="46" t="str">
        <f ca="1">IFERROR(IF(ShowHolidays,IF(INDEX(Holidays[],MATCH(DATE(CalYear,MONTH(D7),DAY(D7)),IF(ShowObserved,Holidays[CORRECTED],Holidays[DAY]),0),6),INDEX(Holidays[],MATCH(DATE(CalYear,MONTH(D7),DAY(D7)),IF(ShowObserved,Holidays[CORRECTED],Holidays[DAY]),0),2),""),""),"")</f>
        <v/>
      </c>
      <c r="E8" s="46" t="str">
        <f ca="1">IFERROR(IF(ShowHolidays,IF(INDEX(Holidays[],MATCH(DATE(CalYear,MONTH(E7),DAY(E7)),IF(ShowObserved,Holidays[CORRECTED],Holidays[DAY]),0),6),INDEX(Holidays[],MATCH(DATE(CalYear,MONTH(E7),DAY(E7)),IF(ShowObserved,Holidays[CORRECTED],Holidays[DAY]),0),2),""),""),"")</f>
        <v/>
      </c>
      <c r="F8" s="46" t="str">
        <f ca="1">IFERROR(IF(ShowHolidays,IF(INDEX(Holidays[],MATCH(DATE(CalYear,MONTH(F7),DAY(F7)),IF(ShowObserved,Holidays[CORRECTED],Holidays[DAY]),0),6),INDEX(Holidays[],MATCH(DATE(CalYear,MONTH(F7),DAY(F7)),IF(ShowObserved,Holidays[CORRECTED],Holidays[DAY]),0),2),""),""),"")</f>
        <v/>
      </c>
      <c r="G8" s="47" t="str">
        <f ca="1">IFERROR(IF(ShowHolidays,IF(INDEX(Holidays[],MATCH(DATE(CalYear,MONTH(G7),DAY(G7)),IF(ShowObserved,Holidays[CORRECTED],Holidays[DAY]),0),6),INDEX(Holidays[],MATCH(DATE(CalYear,MONTH(G7),DAY(G7)),IF(ShowObserved,Holidays[CORRECTED],Holidays[DAY]),0),2),""),""),"")</f>
        <v/>
      </c>
      <c r="H8" s="48" t="str">
        <f ca="1">IFERROR(IF(ShowHolidays,IF(INDEX(Holidays[],MATCH(DATE(CalYear,MONTH(H7),DAY(H7)),IF(ShowObserved,Holidays[CORRECTED],Holidays[DAY]),0),6),INDEX(Holidays[],MATCH(DATE(CalYear,MONTH(H7),DAY(H7)),IF(ShowObserved,Holidays[CORRECTED],Holidays[DAY]),0),2),""),""),"")</f>
        <v/>
      </c>
    </row>
    <row r="9" spans="1:8" ht="19.5" customHeight="1" x14ac:dyDescent="0.3">
      <c r="A9" s="50" t="s">
        <v>61</v>
      </c>
      <c r="B9" s="20">
        <f t="array" ref="B9:H9">Days+DATE(CalYear,5,1)-WEEKDAY(DATE(CalYear,5,1),(WeekStart="Monday")+1)+15</f>
        <v>44696</v>
      </c>
      <c r="C9" s="21">
        <v>44697</v>
      </c>
      <c r="D9" s="21">
        <v>44698</v>
      </c>
      <c r="E9" s="21">
        <v>44699</v>
      </c>
      <c r="F9" s="21">
        <v>44700</v>
      </c>
      <c r="G9" s="21">
        <v>44701</v>
      </c>
      <c r="H9" s="22">
        <v>44702</v>
      </c>
    </row>
    <row r="10" spans="1:8" ht="57.95" customHeight="1" x14ac:dyDescent="0.3">
      <c r="A10" s="50" t="s">
        <v>93</v>
      </c>
      <c r="B10" s="39" t="str">
        <f ca="1">IFERROR(IF(ShowHolidays,IF(INDEX(Holidays[],MATCH(DATE(CalYear,MONTH(B9),DAY(B9)),IF(ShowObserved,Holidays[CORRECTED],Holidays[DAY]),0),6),INDEX(Holidays[],MATCH(DATE(CalYear,MONTH(B9),DAY(B9)),IF(ShowObserved,Holidays[CORRECTED],Holidays[DAY]),0),2),""),""),"")</f>
        <v/>
      </c>
      <c r="C10" s="40" t="str">
        <f ca="1">IFERROR(IF(ShowHolidays,IF(INDEX(Holidays[],MATCH(DATE(CalYear,MONTH(C9),DAY(C9)),IF(ShowObserved,Holidays[CORRECTED],Holidays[DAY]),0),6),INDEX(Holidays[],MATCH(DATE(CalYear,MONTH(C9),DAY(C9)),IF(ShowObserved,Holidays[CORRECTED],Holidays[DAY]),0),2),""),""),"")</f>
        <v/>
      </c>
      <c r="D10" s="40" t="str">
        <f ca="1">IFERROR(IF(ShowHolidays,IF(INDEX(Holidays[],MATCH(DATE(CalYear,MONTH(D9),DAY(D9)),IF(ShowObserved,Holidays[CORRECTED],Holidays[DAY]),0),6),INDEX(Holidays[],MATCH(DATE(CalYear,MONTH(D9),DAY(D9)),IF(ShowObserved,Holidays[CORRECTED],Holidays[DAY]),0),2),""),""),"")</f>
        <v/>
      </c>
      <c r="E10" s="40" t="str">
        <f ca="1">IFERROR(IF(ShowHolidays,IF(INDEX(Holidays[],MATCH(DATE(CalYear,MONTH(E9),DAY(E9)),IF(ShowObserved,Holidays[CORRECTED],Holidays[DAY]),0),6),INDEX(Holidays[],MATCH(DATE(CalYear,MONTH(E9),DAY(E9)),IF(ShowObserved,Holidays[CORRECTED],Holidays[DAY]),0),2),""),""),"")</f>
        <v/>
      </c>
      <c r="F10" s="40" t="str">
        <f ca="1">IFERROR(IF(ShowHolidays,IF(INDEX(Holidays[],MATCH(DATE(CalYear,MONTH(F9),DAY(F9)),IF(ShowObserved,Holidays[CORRECTED],Holidays[DAY]),0),6),INDEX(Holidays[],MATCH(DATE(CalYear,MONTH(F9),DAY(F9)),IF(ShowObserved,Holidays[CORRECTED],Holidays[DAY]),0),2),""),""),"")</f>
        <v/>
      </c>
      <c r="G10" s="43" t="str">
        <f ca="1">IFERROR(IF(ShowHolidays,IF(INDEX(Holidays[],MATCH(DATE(CalYear,MONTH(G9),DAY(G9)),IF(ShowObserved,Holidays[CORRECTED],Holidays[DAY]),0),6),INDEX(Holidays[],MATCH(DATE(CalYear,MONTH(G9),DAY(G9)),IF(ShowObserved,Holidays[CORRECTED],Holidays[DAY]),0),2),""),""),"")</f>
        <v/>
      </c>
      <c r="H10" s="44" t="str">
        <f ca="1">IFERROR(IF(ShowHolidays,IF(INDEX(Holidays[],MATCH(DATE(CalYear,MONTH(H9),DAY(H9)),IF(ShowObserved,Holidays[CORRECTED],Holidays[DAY]),0),6),INDEX(Holidays[],MATCH(DATE(CalYear,MONTH(H9),DAY(H9)),IF(ShowObserved,Holidays[CORRECTED],Holidays[DAY]),0),2),""),""),"")</f>
        <v/>
      </c>
    </row>
    <row r="11" spans="1:8" ht="19.5" customHeight="1" x14ac:dyDescent="0.3">
      <c r="A11" s="50" t="s">
        <v>62</v>
      </c>
      <c r="B11" s="17">
        <f t="array" ref="B11:H11">Days+DATE(CalYear,5,1)-WEEKDAY(DATE(CalYear,5,1),(WeekStart="Monday")+1)+22</f>
        <v>44703</v>
      </c>
      <c r="C11" s="18">
        <v>44704</v>
      </c>
      <c r="D11" s="18">
        <v>44705</v>
      </c>
      <c r="E11" s="18">
        <v>44706</v>
      </c>
      <c r="F11" s="18">
        <v>44707</v>
      </c>
      <c r="G11" s="18">
        <v>44708</v>
      </c>
      <c r="H11" s="19">
        <v>44709</v>
      </c>
    </row>
    <row r="12" spans="1:8" ht="57.95" customHeight="1" x14ac:dyDescent="0.3">
      <c r="A12" s="50" t="s">
        <v>94</v>
      </c>
      <c r="B12" s="45" t="str">
        <f ca="1">IFERROR(IF(ShowHolidays,IF(INDEX(Holidays[],MATCH(DATE(CalYear,MONTH(B11),DAY(B11)),IF(ShowObserved,Holidays[CORRECTED],Holidays[DAY]),0),6),INDEX(Holidays[],MATCH(DATE(CalYear,MONTH(B11),DAY(B11)),IF(ShowObserved,Holidays[CORRECTED],Holidays[DAY]),0),2),""),""),"")</f>
        <v/>
      </c>
      <c r="C12" s="46" t="str">
        <f ca="1">IFERROR(IF(ShowHolidays,IF(INDEX(Holidays[],MATCH(DATE(CalYear,MONTH(C11),DAY(C11)),IF(ShowObserved,Holidays[CORRECTED],Holidays[DAY]),0),6),INDEX(Holidays[],MATCH(DATE(CalYear,MONTH(C11),DAY(C11)),IF(ShowObserved,Holidays[CORRECTED],Holidays[DAY]),0),2),""),""),"")</f>
        <v/>
      </c>
      <c r="D12" s="46" t="str">
        <f ca="1">IFERROR(IF(ShowHolidays,IF(INDEX(Holidays[],MATCH(DATE(CalYear,MONTH(D11),DAY(D11)),IF(ShowObserved,Holidays[CORRECTED],Holidays[DAY]),0),6),INDEX(Holidays[],MATCH(DATE(CalYear,MONTH(D11),DAY(D11)),IF(ShowObserved,Holidays[CORRECTED],Holidays[DAY]),0),2),""),""),"")</f>
        <v/>
      </c>
      <c r="E12" s="46" t="str">
        <f ca="1">IFERROR(IF(ShowHolidays,IF(INDEX(Holidays[],MATCH(DATE(CalYear,MONTH(E11),DAY(E11)),IF(ShowObserved,Holidays[CORRECTED],Holidays[DAY]),0),6),INDEX(Holidays[],MATCH(DATE(CalYear,MONTH(E11),DAY(E11)),IF(ShowObserved,Holidays[CORRECTED],Holidays[DAY]),0),2),""),""),"")</f>
        <v/>
      </c>
      <c r="F12" s="46" t="str">
        <f ca="1">IFERROR(IF(ShowHolidays,IF(INDEX(Holidays[],MATCH(DATE(CalYear,MONTH(F11),DAY(F11)),IF(ShowObserved,Holidays[CORRECTED],Holidays[DAY]),0),6),INDEX(Holidays[],MATCH(DATE(CalYear,MONTH(F11),DAY(F11)),IF(ShowObserved,Holidays[CORRECTED],Holidays[DAY]),0),2),""),""),"")</f>
        <v/>
      </c>
      <c r="G12" s="47" t="str">
        <f ca="1">IFERROR(IF(ShowHolidays,IF(INDEX(Holidays[],MATCH(DATE(CalYear,MONTH(G11),DAY(G11)),IF(ShowObserved,Holidays[CORRECTED],Holidays[DAY]),0),6),INDEX(Holidays[],MATCH(DATE(CalYear,MONTH(G11),DAY(G11)),IF(ShowObserved,Holidays[CORRECTED],Holidays[DAY]),0),2),""),""),"")</f>
        <v/>
      </c>
      <c r="H12" s="48" t="str">
        <f ca="1">IFERROR(IF(ShowHolidays,IF(INDEX(Holidays[],MATCH(DATE(CalYear,MONTH(H11),DAY(H11)),IF(ShowObserved,Holidays[CORRECTED],Holidays[DAY]),0),6),INDEX(Holidays[],MATCH(DATE(CalYear,MONTH(H11),DAY(H11)),IF(ShowObserved,Holidays[CORRECTED],Holidays[DAY]),0),2),""),""),"")</f>
        <v/>
      </c>
    </row>
    <row r="13" spans="1:8" ht="19.5" customHeight="1" x14ac:dyDescent="0.3">
      <c r="A13" s="50" t="s">
        <v>63</v>
      </c>
      <c r="B13" s="20">
        <f t="array" ref="B13:H13">Days+DATE(CalYear,5,1)-WEEKDAY(DATE(CalYear,5,1),(WeekStart="Monday")+1)+29</f>
        <v>44710</v>
      </c>
      <c r="C13" s="21">
        <v>44711</v>
      </c>
      <c r="D13" s="21">
        <v>44712</v>
      </c>
      <c r="E13" s="21">
        <v>44713</v>
      </c>
      <c r="F13" s="21">
        <v>44714</v>
      </c>
      <c r="G13" s="21">
        <v>44715</v>
      </c>
      <c r="H13" s="22">
        <v>44716</v>
      </c>
    </row>
    <row r="14" spans="1:8" ht="57.95" customHeight="1" x14ac:dyDescent="0.3">
      <c r="A14" s="50" t="s">
        <v>95</v>
      </c>
      <c r="B14" s="39" t="str">
        <f ca="1">IFERROR(IF(ShowHolidays,IF(INDEX(Holidays[],MATCH(DATE(CalYear,MONTH(B13),DAY(B13)),IF(ShowObserved,Holidays[CORRECTED],Holidays[DAY]),0),6),INDEX(Holidays[],MATCH(DATE(CalYear,MONTH(B13),DAY(B13)),IF(ShowObserved,Holidays[CORRECTED],Holidays[DAY]),0),2),""),""),"")</f>
        <v/>
      </c>
      <c r="C14" s="40" t="str">
        <f ca="1">IFERROR(IF(ShowHolidays,IF(INDEX(Holidays[],MATCH(DATE(CalYear,MONTH(C13),DAY(C13)),IF(ShowObserved,Holidays[CORRECTED],Holidays[DAY]),0),6),INDEX(Holidays[],MATCH(DATE(CalYear,MONTH(C13),DAY(C13)),IF(ShowObserved,Holidays[CORRECTED],Holidays[DAY]),0),2),""),""),"")</f>
        <v>Memorial Day</v>
      </c>
      <c r="D14" s="40" t="str">
        <f ca="1">IFERROR(IF(ShowHolidays,IF(INDEX(Holidays[],MATCH(DATE(CalYear,MONTH(D13),DAY(D13)),IF(ShowObserved,Holidays[CORRECTED],Holidays[DAY]),0),6),INDEX(Holidays[],MATCH(DATE(CalYear,MONTH(D13),DAY(D13)),IF(ShowObserved,Holidays[CORRECTED],Holidays[DAY]),0),2),""),""),"")</f>
        <v/>
      </c>
      <c r="E14" s="40" t="str">
        <f ca="1">IFERROR(IF(ShowHolidays,IF(INDEX(Holidays[],MATCH(DATE(CalYear,MONTH(E13),DAY(E13)),IF(ShowObserved,Holidays[CORRECTED],Holidays[DAY]),0),6),INDEX(Holidays[],MATCH(DATE(CalYear,MONTH(E13),DAY(E13)),IF(ShowObserved,Holidays[CORRECTED],Holidays[DAY]),0),2),""),""),"")</f>
        <v/>
      </c>
      <c r="F14" s="40" t="str">
        <f ca="1">IFERROR(IF(ShowHolidays,IF(INDEX(Holidays[],MATCH(DATE(CalYear,MONTH(F13),DAY(F13)),IF(ShowObserved,Holidays[CORRECTED],Holidays[DAY]),0),6),INDEX(Holidays[],MATCH(DATE(CalYear,MONTH(F13),DAY(F13)),IF(ShowObserved,Holidays[CORRECTED],Holidays[DAY]),0),2),""),""),"")</f>
        <v/>
      </c>
      <c r="G14" s="43" t="str">
        <f ca="1">IFERROR(IF(ShowHolidays,IF(INDEX(Holidays[],MATCH(DATE(CalYear,MONTH(G13),DAY(G13)),IF(ShowObserved,Holidays[CORRECTED],Holidays[DAY]),0),6),INDEX(Holidays[],MATCH(DATE(CalYear,MONTH(G13),DAY(G13)),IF(ShowObserved,Holidays[CORRECTED],Holidays[DAY]),0),2),""),""),"")</f>
        <v/>
      </c>
      <c r="H14" s="44" t="str">
        <f ca="1">IFERROR(IF(ShowHolidays,IF(INDEX(Holidays[],MATCH(DATE(CalYear,MONTH(H13),DAY(H13)),IF(ShowObserved,Holidays[CORRECTED],Holidays[DAY]),0),6),INDEX(Holidays[],MATCH(DATE(CalYear,MONTH(H13),DAY(H13)),IF(ShowObserved,Holidays[CORRECTED],Holidays[DAY]),0),2),""),""),"")</f>
        <v/>
      </c>
    </row>
    <row r="15" spans="1:8" ht="19.5" customHeight="1" x14ac:dyDescent="0.35">
      <c r="A15" s="50" t="s">
        <v>64</v>
      </c>
      <c r="B15" s="17">
        <f t="array" ref="B15:C15">Days+DATE(CalYear,5,1)-WEEKDAY(DATE(CalYear,5,1),(WeekStart="Monday")+1)+36</f>
        <v>44717</v>
      </c>
      <c r="C15" s="18">
        <v>44718</v>
      </c>
      <c r="D15" s="75" t="s">
        <v>0</v>
      </c>
      <c r="E15" s="75"/>
      <c r="F15" s="75"/>
      <c r="G15" s="75"/>
      <c r="H15" s="76"/>
    </row>
    <row r="16" spans="1:8" ht="57.95" customHeight="1" x14ac:dyDescent="0.3">
      <c r="A16" s="50" t="s">
        <v>111</v>
      </c>
      <c r="B16" s="45" t="str">
        <f ca="1">IFERROR(IF(ShowHolidays,IF(INDEX(Holidays[],MATCH(DATE(CalYear,MONTH(B15),DAY(B15)),IF(ShowObserved,Holidays[CORRECTED],Holidays[DAY]),0),6),INDEX(Holidays[],MATCH(DATE(CalYear,MONTH(B15),DAY(B15)),IF(ShowObserved,Holidays[CORRECTED],Holidays[DAY]),0),2),""),""),"")</f>
        <v/>
      </c>
      <c r="C16" s="46" t="str">
        <f ca="1">IFERROR(IF(ShowHolidays,IF(INDEX(Holidays[],MATCH(DATE(CalYear,MONTH(C15),DAY(C15)),IF(ShowObserved,Holidays[CORRECTED],Holidays[DAY]),0),6),INDEX(Holidays[],MATCH(DATE(CalYear,MONTH(C15),DAY(C15)),IF(ShowObserved,Holidays[CORRECTED],Holidays[DAY]),0),2),""),""),"")</f>
        <v/>
      </c>
      <c r="D16" s="73"/>
      <c r="E16" s="73"/>
      <c r="F16" s="73"/>
      <c r="G16" s="73"/>
      <c r="H16" s="74"/>
    </row>
    <row r="17" spans="2:8" x14ac:dyDescent="0.3">
      <c r="B17" s="78"/>
      <c r="C17" s="78"/>
      <c r="D17" s="78"/>
      <c r="E17" s="78"/>
      <c r="F17" s="78"/>
      <c r="G17" s="78"/>
      <c r="H17" s="78"/>
    </row>
  </sheetData>
  <sheetProtection password="CB9F" sheet="1" objects="1" scenarios="1"/>
  <mergeCells count="4">
    <mergeCell ref="B2:D2"/>
    <mergeCell ref="D15:H15"/>
    <mergeCell ref="D16:H16"/>
    <mergeCell ref="B17:H17"/>
  </mergeCells>
  <conditionalFormatting sqref="B13:H13 B15:C15">
    <cfRule type="expression" dxfId="15" priority="2">
      <formula>AND(DAY(B13)&gt;=1,DAY(B13)&lt;=15)</formula>
    </cfRule>
  </conditionalFormatting>
  <conditionalFormatting sqref="B5:G5">
    <cfRule type="expression" dxfId="14" priority="1">
      <formula>DAY(B5)&gt;8</formula>
    </cfRule>
  </conditionalFormatting>
  <hyperlinks>
    <hyperlink ref="H2" location="June!A1" tooltip="Navigation link to June worksheet" display="June"/>
    <hyperlink ref="G2" location="April!A1" tooltip="Navigation link to April worksheet" display="April"/>
  </hyperlinks>
  <printOptions horizontalCentered="1" verticalCentered="1"/>
  <pageMargins left="0.4" right="0.4" top="0.4" bottom="0.4" header="0.3" footer="0.3"/>
  <pageSetup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4" tint="-0.249977111117893"/>
    <pageSetUpPr fitToPage="1"/>
  </sheetPr>
  <dimension ref="A1:H17"/>
  <sheetViews>
    <sheetView showGridLines="0" workbookViewId="0"/>
  </sheetViews>
  <sheetFormatPr defaultColWidth="8.85546875" defaultRowHeight="15" x14ac:dyDescent="0.3"/>
  <cols>
    <col min="1" max="1" width="3.5703125" style="49" customWidth="1"/>
    <col min="2" max="2" width="18.28515625" customWidth="1"/>
    <col min="3" max="8" width="17.7109375" customWidth="1"/>
    <col min="9" max="9" width="3.5703125" customWidth="1"/>
    <col min="10" max="10" width="13.7109375" customWidth="1"/>
  </cols>
  <sheetData>
    <row r="1" spans="1:8" ht="15" customHeight="1" x14ac:dyDescent="0.3">
      <c r="A1" s="49" t="s">
        <v>78</v>
      </c>
    </row>
    <row r="2" spans="1:8" ht="30" customHeight="1" thickBot="1" x14ac:dyDescent="0.35">
      <c r="A2" s="50" t="s">
        <v>73</v>
      </c>
      <c r="B2" s="72">
        <f>B9</f>
        <v>44724</v>
      </c>
      <c r="C2" s="72"/>
      <c r="D2" s="72"/>
      <c r="E2" s="33"/>
      <c r="F2" s="33"/>
      <c r="G2" s="59" t="s">
        <v>106</v>
      </c>
      <c r="H2" s="59" t="s">
        <v>104</v>
      </c>
    </row>
    <row r="3" spans="1:8" ht="18" customHeight="1" thickTop="1" x14ac:dyDescent="0.3"/>
    <row r="4" spans="1:8" ht="24" customHeight="1" thickBot="1" x14ac:dyDescent="0.35">
      <c r="A4" s="50" t="s">
        <v>58</v>
      </c>
      <c r="B4" s="11" t="s">
        <v>1</v>
      </c>
      <c r="C4" s="12" t="str">
        <f t="shared" ref="C4:H4" si="0">UPPER(TEXT(C5,"dddd"))</f>
        <v>MONDAY</v>
      </c>
      <c r="D4" s="12" t="str">
        <f t="shared" si="0"/>
        <v>TUESDAY</v>
      </c>
      <c r="E4" s="12" t="str">
        <f t="shared" si="0"/>
        <v>WEDNESDAY</v>
      </c>
      <c r="F4" s="12" t="str">
        <f t="shared" si="0"/>
        <v>THURSDAY</v>
      </c>
      <c r="G4" s="12" t="str">
        <f t="shared" si="0"/>
        <v>FRIDAY</v>
      </c>
      <c r="H4" s="13" t="str">
        <f t="shared" si="0"/>
        <v>SATURDAY</v>
      </c>
    </row>
    <row r="5" spans="1:8" ht="19.5" customHeight="1" thickTop="1" x14ac:dyDescent="0.35">
      <c r="A5" s="50" t="s">
        <v>59</v>
      </c>
      <c r="B5" s="14">
        <f t="array" ref="B5:H5">Days+DATE(CalYear,6,1)-WEEKDAY(DATE(CalYear,6,1),(WeekStart="Monday")+1)+1</f>
        <v>44710</v>
      </c>
      <c r="C5" s="15">
        <v>44711</v>
      </c>
      <c r="D5" s="15">
        <v>44712</v>
      </c>
      <c r="E5" s="15">
        <v>44713</v>
      </c>
      <c r="F5" s="15">
        <v>44714</v>
      </c>
      <c r="G5" s="15">
        <v>44715</v>
      </c>
      <c r="H5" s="16">
        <v>44716</v>
      </c>
    </row>
    <row r="6" spans="1:8" ht="57.95" customHeight="1" x14ac:dyDescent="0.3">
      <c r="A6" s="55" t="s">
        <v>91</v>
      </c>
      <c r="B6" s="37" t="str">
        <f ca="1">IFERROR(IF(ShowHolidays,IF(INDEX(Holidays[],MATCH(DATE(CalYear-(DAY(B5)&gt;15)+(ROW()&gt;6),MONTH(B5),DAY(B5)),IF(ShowObserved,Holidays[CORRECTED],Holidays[DAY]),0),6),INDEX(Holidays[],MATCH(DATE(CalYear-(DAY(B5)&gt;15)+(ROW()&gt;6),MONTH(B5),DAY(B5)),IF(ShowObserved,Holidays[CORRECTED],Holidays[DAY]),0),2),""),""),"")</f>
        <v/>
      </c>
      <c r="C6" s="38" t="str">
        <f ca="1">IFERROR(IF(ShowHolidays,IF(INDEX(Holidays[],MATCH(DATE(CalYear-(DAY(C5)&gt;15)+(ROW()&gt;6),MONTH(C5),DAY(C5)),IF(ShowObserved,Holidays[CORRECTED],Holidays[DAY]),0),6),INDEX(Holidays[],MATCH(DATE(CalYear-(DAY(C5)&gt;15)+(ROW()&gt;6),MONTH(C5),DAY(C5)),IF(ShowObserved,Holidays[CORRECTED],Holidays[DAY]),0),2),""),""),"")</f>
        <v/>
      </c>
      <c r="D6" s="38" t="str">
        <f ca="1">IFERROR(IF(ShowHolidays,IF(INDEX(Holidays[],MATCH(DATE(CalYear-(DAY(D5)&gt;15)+(ROW()&gt;6),MONTH(D5),DAY(D5)),IF(ShowObserved,Holidays[CORRECTED],Holidays[DAY]),0),6),INDEX(Holidays[],MATCH(DATE(CalYear-(DAY(D5)&gt;15)+(ROW()&gt;6),MONTH(D5),DAY(D5)),IF(ShowObserved,Holidays[CORRECTED],Holidays[DAY]),0),2),""),""),"")</f>
        <v/>
      </c>
      <c r="E6" s="38" t="str">
        <f ca="1">IFERROR(IF(ShowHolidays,IF(INDEX(Holidays[],MATCH(DATE(CalYear-(DAY(E5)&gt;15)+(ROW()&gt;6),MONTH(E5),DAY(E5)),IF(ShowObserved,Holidays[CORRECTED],Holidays[DAY]),0),6),INDEX(Holidays[],MATCH(DATE(CalYear-(DAY(E5)&gt;15)+(ROW()&gt;6),MONTH(E5),DAY(E5)),IF(ShowObserved,Holidays[CORRECTED],Holidays[DAY]),0),2),""),""),"")</f>
        <v/>
      </c>
      <c r="F6" s="38" t="str">
        <f ca="1">IFERROR(IF(ShowHolidays,IF(INDEX(Holidays[],MATCH(DATE(CalYear-(DAY(F5)&gt;15)+(ROW()&gt;6),MONTH(F5),DAY(F5)),IF(ShowObserved,Holidays[CORRECTED],Holidays[DAY]),0),6),INDEX(Holidays[],MATCH(DATE(CalYear-(DAY(F5)&gt;15)+(ROW()&gt;6),MONTH(F5),DAY(F5)),IF(ShowObserved,Holidays[CORRECTED],Holidays[DAY]),0),2),""),""),"")</f>
        <v/>
      </c>
      <c r="G6" s="41" t="str">
        <f ca="1">IFERROR(IF(ShowHolidays,IF(INDEX(Holidays[],MATCH(DATE(CalYear-(DAY(G5)&gt;15)+(ROW()&gt;6),MONTH(G5),DAY(G5)),IF(ShowObserved,Holidays[CORRECTED],Holidays[DAY]),0),6),INDEX(Holidays[],MATCH(DATE(CalYear-(DAY(G5)&gt;15)+(ROW()&gt;6),MONTH(G5),DAY(G5)),IF(ShowObserved,Holidays[CORRECTED],Holidays[DAY]),0),2),""),""),"")</f>
        <v/>
      </c>
      <c r="H6" s="42" t="str">
        <f ca="1">IFERROR(IF(ShowHolidays,IF(INDEX(Holidays[],MATCH(DATE(CalYear-(DAY(H5)&gt;15)+(ROW()&gt;6),MONTH(H5),DAY(H5)),IF(ShowObserved,Holidays[CORRECTED],Holidays[DAY]),0),6),INDEX(Holidays[],MATCH(DATE(CalYear-(DAY(H5)&gt;15)+(ROW()&gt;6),MONTH(H5),DAY(H5)),IF(ShowObserved,Holidays[CORRECTED],Holidays[DAY]),0),2),""),""),"")</f>
        <v/>
      </c>
    </row>
    <row r="7" spans="1:8" ht="19.5" customHeight="1" x14ac:dyDescent="0.3">
      <c r="A7" s="50" t="s">
        <v>60</v>
      </c>
      <c r="B7" s="17">
        <f t="array" ref="B7:H7">Days+DATE(CalYear,6,1)-WEEKDAY(DATE(CalYear,6,1),(WeekStart="Monday")+1)+8</f>
        <v>44717</v>
      </c>
      <c r="C7" s="18">
        <v>44718</v>
      </c>
      <c r="D7" s="18">
        <v>44719</v>
      </c>
      <c r="E7" s="18">
        <v>44720</v>
      </c>
      <c r="F7" s="18">
        <v>44721</v>
      </c>
      <c r="G7" s="18">
        <v>44722</v>
      </c>
      <c r="H7" s="19">
        <v>44723</v>
      </c>
    </row>
    <row r="8" spans="1:8" ht="57.95" customHeight="1" x14ac:dyDescent="0.3">
      <c r="A8" s="50" t="s">
        <v>92</v>
      </c>
      <c r="B8" s="45" t="str">
        <f ca="1">IFERROR(IF(ShowHolidays,IF(INDEX(Holidays[],MATCH(DATE(CalYear,MONTH(B7),DAY(B7)),IF(ShowObserved,Holidays[CORRECTED],Holidays[DAY]),0),6),INDEX(Holidays[],MATCH(DATE(CalYear,MONTH(B7),DAY(B7)),IF(ShowObserved,Holidays[CORRECTED],Holidays[DAY]),0),2),""),""),"")</f>
        <v/>
      </c>
      <c r="C8" s="46" t="str">
        <f ca="1">IFERROR(IF(ShowHolidays,IF(INDEX(Holidays[],MATCH(DATE(CalYear,MONTH(C7),DAY(C7)),IF(ShowObserved,Holidays[CORRECTED],Holidays[DAY]),0),6),INDEX(Holidays[],MATCH(DATE(CalYear,MONTH(C7),DAY(C7)),IF(ShowObserved,Holidays[CORRECTED],Holidays[DAY]),0),2),""),""),"")</f>
        <v/>
      </c>
      <c r="D8" s="46" t="str">
        <f ca="1">IFERROR(IF(ShowHolidays,IF(INDEX(Holidays[],MATCH(DATE(CalYear,MONTH(D7),DAY(D7)),IF(ShowObserved,Holidays[CORRECTED],Holidays[DAY]),0),6),INDEX(Holidays[],MATCH(DATE(CalYear,MONTH(D7),DAY(D7)),IF(ShowObserved,Holidays[CORRECTED],Holidays[DAY]),0),2),""),""),"")</f>
        <v/>
      </c>
      <c r="E8" s="46" t="str">
        <f ca="1">IFERROR(IF(ShowHolidays,IF(INDEX(Holidays[],MATCH(DATE(CalYear,MONTH(E7),DAY(E7)),IF(ShowObserved,Holidays[CORRECTED],Holidays[DAY]),0),6),INDEX(Holidays[],MATCH(DATE(CalYear,MONTH(E7),DAY(E7)),IF(ShowObserved,Holidays[CORRECTED],Holidays[DAY]),0),2),""),""),"")</f>
        <v/>
      </c>
      <c r="F8" s="46" t="str">
        <f ca="1">IFERROR(IF(ShowHolidays,IF(INDEX(Holidays[],MATCH(DATE(CalYear,MONTH(F7),DAY(F7)),IF(ShowObserved,Holidays[CORRECTED],Holidays[DAY]),0),6),INDEX(Holidays[],MATCH(DATE(CalYear,MONTH(F7),DAY(F7)),IF(ShowObserved,Holidays[CORRECTED],Holidays[DAY]),0),2),""),""),"")</f>
        <v/>
      </c>
      <c r="G8" s="47" t="str">
        <f ca="1">IFERROR(IF(ShowHolidays,IF(INDEX(Holidays[],MATCH(DATE(CalYear,MONTH(G7),DAY(G7)),IF(ShowObserved,Holidays[CORRECTED],Holidays[DAY]),0),6),INDEX(Holidays[],MATCH(DATE(CalYear,MONTH(G7),DAY(G7)),IF(ShowObserved,Holidays[CORRECTED],Holidays[DAY]),0),2),""),""),"")</f>
        <v/>
      </c>
      <c r="H8" s="48" t="str">
        <f ca="1">IFERROR(IF(ShowHolidays,IF(INDEX(Holidays[],MATCH(DATE(CalYear,MONTH(H7),DAY(H7)),IF(ShowObserved,Holidays[CORRECTED],Holidays[DAY]),0),6),INDEX(Holidays[],MATCH(DATE(CalYear,MONTH(H7),DAY(H7)),IF(ShowObserved,Holidays[CORRECTED],Holidays[DAY]),0),2),""),""),"")</f>
        <v/>
      </c>
    </row>
    <row r="9" spans="1:8" ht="19.5" customHeight="1" x14ac:dyDescent="0.3">
      <c r="A9" s="50" t="s">
        <v>61</v>
      </c>
      <c r="B9" s="20">
        <f t="array" ref="B9:H9">Days+DATE(CalYear,6,1)-WEEKDAY(DATE(CalYear,6,1),(WeekStart="Monday")+1)+15</f>
        <v>44724</v>
      </c>
      <c r="C9" s="21">
        <v>44725</v>
      </c>
      <c r="D9" s="21">
        <v>44726</v>
      </c>
      <c r="E9" s="21">
        <v>44727</v>
      </c>
      <c r="F9" s="21">
        <v>44728</v>
      </c>
      <c r="G9" s="21">
        <v>44729</v>
      </c>
      <c r="H9" s="22">
        <v>44730</v>
      </c>
    </row>
    <row r="10" spans="1:8" ht="57.95" customHeight="1" x14ac:dyDescent="0.3">
      <c r="A10" s="50" t="s">
        <v>93</v>
      </c>
      <c r="B10" s="39" t="str">
        <f ca="1">IFERROR(IF(ShowHolidays,IF(INDEX(Holidays[],MATCH(DATE(CalYear,MONTH(B9),DAY(B9)),IF(ShowObserved,Holidays[CORRECTED],Holidays[DAY]),0),6),INDEX(Holidays[],MATCH(DATE(CalYear,MONTH(B9),DAY(B9)),IF(ShowObserved,Holidays[CORRECTED],Holidays[DAY]),0),2),""),""),"")</f>
        <v/>
      </c>
      <c r="C10" s="40" t="str">
        <f ca="1">IFERROR(IF(ShowHolidays,IF(INDEX(Holidays[],MATCH(DATE(CalYear,MONTH(C9),DAY(C9)),IF(ShowObserved,Holidays[CORRECTED],Holidays[DAY]),0),6),INDEX(Holidays[],MATCH(DATE(CalYear,MONTH(C9),DAY(C9)),IF(ShowObserved,Holidays[CORRECTED],Holidays[DAY]),0),2),""),""),"")</f>
        <v/>
      </c>
      <c r="D10" s="40" t="str">
        <f ca="1">IFERROR(IF(ShowHolidays,IF(INDEX(Holidays[],MATCH(DATE(CalYear,MONTH(D9),DAY(D9)),IF(ShowObserved,Holidays[CORRECTED],Holidays[DAY]),0),6),INDEX(Holidays[],MATCH(DATE(CalYear,MONTH(D9),DAY(D9)),IF(ShowObserved,Holidays[CORRECTED],Holidays[DAY]),0),2),""),""),"")</f>
        <v/>
      </c>
      <c r="E10" s="40" t="str">
        <f ca="1">IFERROR(IF(ShowHolidays,IF(INDEX(Holidays[],MATCH(DATE(CalYear,MONTH(E9),DAY(E9)),IF(ShowObserved,Holidays[CORRECTED],Holidays[DAY]),0),6),INDEX(Holidays[],MATCH(DATE(CalYear,MONTH(E9),DAY(E9)),IF(ShowObserved,Holidays[CORRECTED],Holidays[DAY]),0),2),""),""),"")</f>
        <v/>
      </c>
      <c r="F10" s="40" t="str">
        <f ca="1">IFERROR(IF(ShowHolidays,IF(INDEX(Holidays[],MATCH(DATE(CalYear,MONTH(F9),DAY(F9)),IF(ShowObserved,Holidays[CORRECTED],Holidays[DAY]),0),6),INDEX(Holidays[],MATCH(DATE(CalYear,MONTH(F9),DAY(F9)),IF(ShowObserved,Holidays[CORRECTED],Holidays[DAY]),0),2),""),""),"")</f>
        <v/>
      </c>
      <c r="G10" s="43" t="str">
        <f ca="1">IFERROR(IF(ShowHolidays,IF(INDEX(Holidays[],MATCH(DATE(CalYear,MONTH(G9),DAY(G9)),IF(ShowObserved,Holidays[CORRECTED],Holidays[DAY]),0),6),INDEX(Holidays[],MATCH(DATE(CalYear,MONTH(G9),DAY(G9)),IF(ShowObserved,Holidays[CORRECTED],Holidays[DAY]),0),2),""),""),"")</f>
        <v/>
      </c>
      <c r="H10" s="44" t="str">
        <f ca="1">IFERROR(IF(ShowHolidays,IF(INDEX(Holidays[],MATCH(DATE(CalYear,MONTH(H9),DAY(H9)),IF(ShowObserved,Holidays[CORRECTED],Holidays[DAY]),0),6),INDEX(Holidays[],MATCH(DATE(CalYear,MONTH(H9),DAY(H9)),IF(ShowObserved,Holidays[CORRECTED],Holidays[DAY]),0),2),""),""),"")</f>
        <v/>
      </c>
    </row>
    <row r="11" spans="1:8" ht="19.5" customHeight="1" x14ac:dyDescent="0.3">
      <c r="A11" s="50" t="s">
        <v>62</v>
      </c>
      <c r="B11" s="17">
        <f t="array" ref="B11:H11">Days+DATE(CalYear,6,1)-WEEKDAY(DATE(CalYear,6,1),(WeekStart="Monday")+1)+22</f>
        <v>44731</v>
      </c>
      <c r="C11" s="18">
        <v>44732</v>
      </c>
      <c r="D11" s="18">
        <v>44733</v>
      </c>
      <c r="E11" s="18">
        <v>44734</v>
      </c>
      <c r="F11" s="18">
        <v>44735</v>
      </c>
      <c r="G11" s="18">
        <v>44736</v>
      </c>
      <c r="H11" s="19">
        <v>44737</v>
      </c>
    </row>
    <row r="12" spans="1:8" ht="57.95" customHeight="1" x14ac:dyDescent="0.3">
      <c r="A12" s="50" t="s">
        <v>94</v>
      </c>
      <c r="B12" s="45" t="str">
        <f ca="1">IFERROR(IF(ShowHolidays,IF(INDEX(Holidays[],MATCH(DATE(CalYear,MONTH(B11),DAY(B11)),IF(ShowObserved,Holidays[CORRECTED],Holidays[DAY]),0),6),INDEX(Holidays[],MATCH(DATE(CalYear,MONTH(B11),DAY(B11)),IF(ShowObserved,Holidays[CORRECTED],Holidays[DAY]),0),2),""),""),"")</f>
        <v/>
      </c>
      <c r="C12" s="46" t="str">
        <f ca="1">IFERROR(IF(ShowHolidays,IF(INDEX(Holidays[],MATCH(DATE(CalYear,MONTH(C11),DAY(C11)),IF(ShowObserved,Holidays[CORRECTED],Holidays[DAY]),0),6),INDEX(Holidays[],MATCH(DATE(CalYear,MONTH(C11),DAY(C11)),IF(ShowObserved,Holidays[CORRECTED],Holidays[DAY]),0),2),""),""),"")</f>
        <v/>
      </c>
      <c r="D12" s="46" t="str">
        <f ca="1">IFERROR(IF(ShowHolidays,IF(INDEX(Holidays[],MATCH(DATE(CalYear,MONTH(D11),DAY(D11)),IF(ShowObserved,Holidays[CORRECTED],Holidays[DAY]),0),6),INDEX(Holidays[],MATCH(DATE(CalYear,MONTH(D11),DAY(D11)),IF(ShowObserved,Holidays[CORRECTED],Holidays[DAY]),0),2),""),""),"")</f>
        <v/>
      </c>
      <c r="E12" s="46" t="str">
        <f ca="1">IFERROR(IF(ShowHolidays,IF(INDEX(Holidays[],MATCH(DATE(CalYear,MONTH(E11),DAY(E11)),IF(ShowObserved,Holidays[CORRECTED],Holidays[DAY]),0),6),INDEX(Holidays[],MATCH(DATE(CalYear,MONTH(E11),DAY(E11)),IF(ShowObserved,Holidays[CORRECTED],Holidays[DAY]),0),2),""),""),"")</f>
        <v/>
      </c>
      <c r="F12" s="46" t="str">
        <f ca="1">IFERROR(IF(ShowHolidays,IF(INDEX(Holidays[],MATCH(DATE(CalYear,MONTH(F11),DAY(F11)),IF(ShowObserved,Holidays[CORRECTED],Holidays[DAY]),0),6),INDEX(Holidays[],MATCH(DATE(CalYear,MONTH(F11),DAY(F11)),IF(ShowObserved,Holidays[CORRECTED],Holidays[DAY]),0),2),""),""),"")</f>
        <v/>
      </c>
      <c r="G12" s="47" t="str">
        <f ca="1">IFERROR(IF(ShowHolidays,IF(INDEX(Holidays[],MATCH(DATE(CalYear,MONTH(G11),DAY(G11)),IF(ShowObserved,Holidays[CORRECTED],Holidays[DAY]),0),6),INDEX(Holidays[],MATCH(DATE(CalYear,MONTH(G11),DAY(G11)),IF(ShowObserved,Holidays[CORRECTED],Holidays[DAY]),0),2),""),""),"")</f>
        <v/>
      </c>
      <c r="H12" s="48" t="str">
        <f ca="1">IFERROR(IF(ShowHolidays,IF(INDEX(Holidays[],MATCH(DATE(CalYear,MONTH(H11),DAY(H11)),IF(ShowObserved,Holidays[CORRECTED],Holidays[DAY]),0),6),INDEX(Holidays[],MATCH(DATE(CalYear,MONTH(H11),DAY(H11)),IF(ShowObserved,Holidays[CORRECTED],Holidays[DAY]),0),2),""),""),"")</f>
        <v/>
      </c>
    </row>
    <row r="13" spans="1:8" ht="19.5" customHeight="1" x14ac:dyDescent="0.3">
      <c r="A13" s="50" t="s">
        <v>63</v>
      </c>
      <c r="B13" s="20">
        <f t="array" ref="B13:H13">Days+DATE(CalYear,6,1)-WEEKDAY(DATE(CalYear,6,1),(WeekStart="Monday")+1)+29</f>
        <v>44738</v>
      </c>
      <c r="C13" s="21">
        <v>44739</v>
      </c>
      <c r="D13" s="21">
        <v>44740</v>
      </c>
      <c r="E13" s="21">
        <v>44741</v>
      </c>
      <c r="F13" s="21">
        <v>44742</v>
      </c>
      <c r="G13" s="21">
        <v>44743</v>
      </c>
      <c r="H13" s="22">
        <v>44744</v>
      </c>
    </row>
    <row r="14" spans="1:8" ht="57.95" customHeight="1" x14ac:dyDescent="0.3">
      <c r="A14" s="50" t="s">
        <v>95</v>
      </c>
      <c r="B14" s="39" t="str">
        <f ca="1">IFERROR(IF(ShowHolidays,IF(INDEX(Holidays[],MATCH(DATE(CalYear,MONTH(B13),DAY(B13)),IF(ShowObserved,Holidays[CORRECTED],Holidays[DAY]),0),6),INDEX(Holidays[],MATCH(DATE(CalYear,MONTH(B13),DAY(B13)),IF(ShowObserved,Holidays[CORRECTED],Holidays[DAY]),0),2),""),""),"")</f>
        <v/>
      </c>
      <c r="C14" s="40" t="str">
        <f ca="1">IFERROR(IF(ShowHolidays,IF(INDEX(Holidays[],MATCH(DATE(CalYear,MONTH(C13),DAY(C13)),IF(ShowObserved,Holidays[CORRECTED],Holidays[DAY]),0),6),INDEX(Holidays[],MATCH(DATE(CalYear,MONTH(C13),DAY(C13)),IF(ShowObserved,Holidays[CORRECTED],Holidays[DAY]),0),2),""),""),"")</f>
        <v/>
      </c>
      <c r="D14" s="40" t="str">
        <f ca="1">IFERROR(IF(ShowHolidays,IF(INDEX(Holidays[],MATCH(DATE(CalYear,MONTH(D13),DAY(D13)),IF(ShowObserved,Holidays[CORRECTED],Holidays[DAY]),0),6),INDEX(Holidays[],MATCH(DATE(CalYear,MONTH(D13),DAY(D13)),IF(ShowObserved,Holidays[CORRECTED],Holidays[DAY]),0),2),""),""),"")</f>
        <v/>
      </c>
      <c r="E14" s="40" t="str">
        <f ca="1">IFERROR(IF(ShowHolidays,IF(INDEX(Holidays[],MATCH(DATE(CalYear,MONTH(E13),DAY(E13)),IF(ShowObserved,Holidays[CORRECTED],Holidays[DAY]),0),6),INDEX(Holidays[],MATCH(DATE(CalYear,MONTH(E13),DAY(E13)),IF(ShowObserved,Holidays[CORRECTED],Holidays[DAY]),0),2),""),""),"")</f>
        <v/>
      </c>
      <c r="F14" s="40" t="str">
        <f ca="1">IFERROR(IF(ShowHolidays,IF(INDEX(Holidays[],MATCH(DATE(CalYear,MONTH(F13),DAY(F13)),IF(ShowObserved,Holidays[CORRECTED],Holidays[DAY]),0),6),INDEX(Holidays[],MATCH(DATE(CalYear,MONTH(F13),DAY(F13)),IF(ShowObserved,Holidays[CORRECTED],Holidays[DAY]),0),2),""),""),"")</f>
        <v/>
      </c>
      <c r="G14" s="43" t="str">
        <f ca="1">IFERROR(IF(ShowHolidays,IF(INDEX(Holidays[],MATCH(DATE(CalYear,MONTH(G13),DAY(G13)),IF(ShowObserved,Holidays[CORRECTED],Holidays[DAY]),0),6),INDEX(Holidays[],MATCH(DATE(CalYear,MONTH(G13),DAY(G13)),IF(ShowObserved,Holidays[CORRECTED],Holidays[DAY]),0),2),""),""),"")</f>
        <v/>
      </c>
      <c r="H14" s="44" t="str">
        <f ca="1">IFERROR(IF(ShowHolidays,IF(INDEX(Holidays[],MATCH(DATE(CalYear,MONTH(H13),DAY(H13)),IF(ShowObserved,Holidays[CORRECTED],Holidays[DAY]),0),6),INDEX(Holidays[],MATCH(DATE(CalYear,MONTH(H13),DAY(H13)),IF(ShowObserved,Holidays[CORRECTED],Holidays[DAY]),0),2),""),""),"")</f>
        <v/>
      </c>
    </row>
    <row r="15" spans="1:8" ht="19.5" customHeight="1" x14ac:dyDescent="0.35">
      <c r="A15" s="50" t="s">
        <v>64</v>
      </c>
      <c r="B15" s="17">
        <f t="array" ref="B15:C15">Days+DATE(CalYear,6,1)-WEEKDAY(DATE(CalYear,6,1),(WeekStart="Monday")+1)+36</f>
        <v>44745</v>
      </c>
      <c r="C15" s="18">
        <v>44746</v>
      </c>
      <c r="D15" s="75" t="s">
        <v>0</v>
      </c>
      <c r="E15" s="75"/>
      <c r="F15" s="75"/>
      <c r="G15" s="75"/>
      <c r="H15" s="76"/>
    </row>
    <row r="16" spans="1:8" ht="57.95" customHeight="1" x14ac:dyDescent="0.3">
      <c r="A16" s="50" t="s">
        <v>111</v>
      </c>
      <c r="B16" s="45" t="str">
        <f ca="1">IFERROR(IF(ShowHolidays,IF(INDEX(Holidays[],MATCH(DATE(CalYear,MONTH(B15),DAY(B15)),IF(ShowObserved,Holidays[CORRECTED],Holidays[DAY]),0),6),INDEX(Holidays[],MATCH(DATE(CalYear,MONTH(B15),DAY(B15)),IF(ShowObserved,Holidays[CORRECTED],Holidays[DAY]),0),2),""),""),"")</f>
        <v/>
      </c>
      <c r="C16" s="46" t="str">
        <f ca="1">IFERROR(IF(ShowHolidays,IF(INDEX(Holidays[],MATCH(DATE(CalYear,MONTH(C15),DAY(C15)),IF(ShowObserved,Holidays[CORRECTED],Holidays[DAY]),0),6),INDEX(Holidays[],MATCH(DATE(CalYear,MONTH(C15),DAY(C15)),IF(ShowObserved,Holidays[CORRECTED],Holidays[DAY]),0),2),""),""),"")</f>
        <v>Independence Day</v>
      </c>
      <c r="D16" s="73"/>
      <c r="E16" s="73"/>
      <c r="F16" s="73"/>
      <c r="G16" s="73"/>
      <c r="H16" s="74"/>
    </row>
    <row r="17" spans="2:8" x14ac:dyDescent="0.3">
      <c r="B17" s="78"/>
      <c r="C17" s="78"/>
      <c r="D17" s="78"/>
      <c r="E17" s="78"/>
      <c r="F17" s="78"/>
      <c r="G17" s="78"/>
      <c r="H17" s="78"/>
    </row>
  </sheetData>
  <sheetProtection password="CB9F" sheet="1" objects="1" scenarios="1"/>
  <mergeCells count="4">
    <mergeCell ref="B2:D2"/>
    <mergeCell ref="D15:H15"/>
    <mergeCell ref="D16:H16"/>
    <mergeCell ref="B17:H17"/>
  </mergeCells>
  <conditionalFormatting sqref="B13:H13 B15:C15">
    <cfRule type="expression" dxfId="13" priority="2">
      <formula>AND(DAY(B13)&gt;=1,DAY(B13)&lt;=15)</formula>
    </cfRule>
  </conditionalFormatting>
  <conditionalFormatting sqref="B5:G5">
    <cfRule type="expression" dxfId="12" priority="1">
      <formula>DAY(B5)&gt;8</formula>
    </cfRule>
  </conditionalFormatting>
  <hyperlinks>
    <hyperlink ref="H2" location="July!A1" tooltip="Navigation link to July worksheet" display="July"/>
    <hyperlink ref="G2" location="May!A1" tooltip="Navigation link to May worksheet" display="May"/>
  </hyperlinks>
  <printOptions horizontalCentered="1" verticalCentered="1"/>
  <pageMargins left="0.4" right="0.4" top="0.4" bottom="0.4" header="0.3" footer="0.3"/>
  <pageSetup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4" tint="-0.249977111117893"/>
    <pageSetUpPr fitToPage="1"/>
  </sheetPr>
  <dimension ref="A1:H17"/>
  <sheetViews>
    <sheetView showGridLines="0" zoomScaleNormal="100" workbookViewId="0"/>
  </sheetViews>
  <sheetFormatPr defaultColWidth="8.85546875" defaultRowHeight="15" x14ac:dyDescent="0.3"/>
  <cols>
    <col min="1" max="1" width="3.5703125" style="49" customWidth="1"/>
    <col min="2" max="2" width="18.28515625" customWidth="1"/>
    <col min="3" max="8" width="17.7109375" customWidth="1"/>
    <col min="9" max="9" width="3.5703125" customWidth="1"/>
    <col min="10" max="10" width="13.7109375" customWidth="1"/>
  </cols>
  <sheetData>
    <row r="1" spans="1:8" ht="15" customHeight="1" x14ac:dyDescent="0.3">
      <c r="A1" s="49" t="s">
        <v>79</v>
      </c>
    </row>
    <row r="2" spans="1:8" ht="30" customHeight="1" thickBot="1" x14ac:dyDescent="0.35">
      <c r="A2" s="49" t="s">
        <v>74</v>
      </c>
      <c r="B2" s="72">
        <f>B9</f>
        <v>44752</v>
      </c>
      <c r="C2" s="72"/>
      <c r="D2" s="72"/>
      <c r="E2" s="33"/>
      <c r="F2" s="33"/>
      <c r="G2" s="59" t="s">
        <v>105</v>
      </c>
      <c r="H2" s="59" t="s">
        <v>103</v>
      </c>
    </row>
    <row r="3" spans="1:8" ht="18" customHeight="1" thickTop="1" x14ac:dyDescent="0.3"/>
    <row r="4" spans="1:8" ht="24" customHeight="1" thickBot="1" x14ac:dyDescent="0.35">
      <c r="A4" s="50" t="s">
        <v>58</v>
      </c>
      <c r="B4" s="11" t="s">
        <v>1</v>
      </c>
      <c r="C4" s="12" t="str">
        <f t="shared" ref="C4:H4" si="0">UPPER(TEXT(C5,"dddd"))</f>
        <v>MONDAY</v>
      </c>
      <c r="D4" s="12" t="str">
        <f t="shared" si="0"/>
        <v>TUESDAY</v>
      </c>
      <c r="E4" s="12" t="str">
        <f t="shared" si="0"/>
        <v>WEDNESDAY</v>
      </c>
      <c r="F4" s="12" t="str">
        <f t="shared" si="0"/>
        <v>THURSDAY</v>
      </c>
      <c r="G4" s="12" t="str">
        <f t="shared" si="0"/>
        <v>FRIDAY</v>
      </c>
      <c r="H4" s="13" t="str">
        <f t="shared" si="0"/>
        <v>SATURDAY</v>
      </c>
    </row>
    <row r="5" spans="1:8" ht="19.5" customHeight="1" thickTop="1" x14ac:dyDescent="0.35">
      <c r="A5" s="50" t="s">
        <v>59</v>
      </c>
      <c r="B5" s="14">
        <f t="array" ref="B5:H5">Days+DATE(CalYear,7,1)-WEEKDAY(DATE(CalYear,7,1),(WeekStart="Monday")+1)+1</f>
        <v>44738</v>
      </c>
      <c r="C5" s="15">
        <v>44739</v>
      </c>
      <c r="D5" s="15">
        <v>44740</v>
      </c>
      <c r="E5" s="15">
        <v>44741</v>
      </c>
      <c r="F5" s="15">
        <v>44742</v>
      </c>
      <c r="G5" s="15">
        <v>44743</v>
      </c>
      <c r="H5" s="16">
        <v>44744</v>
      </c>
    </row>
    <row r="6" spans="1:8" ht="57.95" customHeight="1" x14ac:dyDescent="0.3">
      <c r="A6" s="49" t="s">
        <v>91</v>
      </c>
      <c r="B6" s="37" t="str">
        <f ca="1">IFERROR(IF(ShowHolidays,IF(INDEX(Holidays[],MATCH(DATE(CalYear-(DAY(B5)&gt;15)+(ROW()&gt;6),MONTH(B5),DAY(B5)),IF(ShowObserved,Holidays[CORRECTED],Holidays[DAY]),0),6),INDEX(Holidays[],MATCH(DATE(CalYear-(DAY(B5)&gt;15)+(ROW()&gt;6),MONTH(B5),DAY(B5)),IF(ShowObserved,Holidays[CORRECTED],Holidays[DAY]),0),2),""),""),"")</f>
        <v/>
      </c>
      <c r="C6" s="38" t="str">
        <f ca="1">IFERROR(IF(ShowHolidays,IF(INDEX(Holidays[],MATCH(DATE(CalYear-(DAY(C5)&gt;15)+(ROW()&gt;6),MONTH(C5),DAY(C5)),IF(ShowObserved,Holidays[CORRECTED],Holidays[DAY]),0),6),INDEX(Holidays[],MATCH(DATE(CalYear-(DAY(C5)&gt;15)+(ROW()&gt;6),MONTH(C5),DAY(C5)),IF(ShowObserved,Holidays[CORRECTED],Holidays[DAY]),0),2),""),""),"")</f>
        <v/>
      </c>
      <c r="D6" s="38" t="str">
        <f ca="1">IFERROR(IF(ShowHolidays,IF(INDEX(Holidays[],MATCH(DATE(CalYear-(DAY(D5)&gt;15)+(ROW()&gt;6),MONTH(D5),DAY(D5)),IF(ShowObserved,Holidays[CORRECTED],Holidays[DAY]),0),6),INDEX(Holidays[],MATCH(DATE(CalYear-(DAY(D5)&gt;15)+(ROW()&gt;6),MONTH(D5),DAY(D5)),IF(ShowObserved,Holidays[CORRECTED],Holidays[DAY]),0),2),""),""),"")</f>
        <v/>
      </c>
      <c r="E6" s="38" t="str">
        <f ca="1">IFERROR(IF(ShowHolidays,IF(INDEX(Holidays[],MATCH(DATE(CalYear-(DAY(E5)&gt;15)+(ROW()&gt;6),MONTH(E5),DAY(E5)),IF(ShowObserved,Holidays[CORRECTED],Holidays[DAY]),0),6),INDEX(Holidays[],MATCH(DATE(CalYear-(DAY(E5)&gt;15)+(ROW()&gt;6),MONTH(E5),DAY(E5)),IF(ShowObserved,Holidays[CORRECTED],Holidays[DAY]),0),2),""),""),"")</f>
        <v/>
      </c>
      <c r="F6" s="38" t="str">
        <f ca="1">IFERROR(IF(ShowHolidays,IF(INDEX(Holidays[],MATCH(DATE(CalYear-(DAY(F5)&gt;15)+(ROW()&gt;6),MONTH(F5),DAY(F5)),IF(ShowObserved,Holidays[CORRECTED],Holidays[DAY]),0),6),INDEX(Holidays[],MATCH(DATE(CalYear-(DAY(F5)&gt;15)+(ROW()&gt;6),MONTH(F5),DAY(F5)),IF(ShowObserved,Holidays[CORRECTED],Holidays[DAY]),0),2),""),""),"")</f>
        <v/>
      </c>
      <c r="G6" s="41" t="str">
        <f ca="1">IFERROR(IF(ShowHolidays,IF(INDEX(Holidays[],MATCH(DATE(CalYear-(DAY(G5)&gt;15)+(ROW()&gt;6),MONTH(G5),DAY(G5)),IF(ShowObserved,Holidays[CORRECTED],Holidays[DAY]),0),6),INDEX(Holidays[],MATCH(DATE(CalYear-(DAY(G5)&gt;15)+(ROW()&gt;6),MONTH(G5),DAY(G5)),IF(ShowObserved,Holidays[CORRECTED],Holidays[DAY]),0),2),""),""),"")</f>
        <v/>
      </c>
      <c r="H6" s="42" t="str">
        <f ca="1">IFERROR(IF(ShowHolidays,IF(INDEX(Holidays[],MATCH(DATE(CalYear-(DAY(H5)&gt;15)+(ROW()&gt;6),MONTH(H5),DAY(H5)),IF(ShowObserved,Holidays[CORRECTED],Holidays[DAY]),0),6),INDEX(Holidays[],MATCH(DATE(CalYear-(DAY(H5)&gt;15)+(ROW()&gt;6),MONTH(H5),DAY(H5)),IF(ShowObserved,Holidays[CORRECTED],Holidays[DAY]),0),2),""),""),"")</f>
        <v/>
      </c>
    </row>
    <row r="7" spans="1:8" ht="19.5" customHeight="1" x14ac:dyDescent="0.3">
      <c r="A7" s="50" t="s">
        <v>60</v>
      </c>
      <c r="B7" s="17">
        <f t="array" ref="B7:H7">Days+DATE(CalYear,7,1)-WEEKDAY(DATE(CalYear,7,1),(WeekStart="Monday")+1)+8</f>
        <v>44745</v>
      </c>
      <c r="C7" s="18">
        <v>44746</v>
      </c>
      <c r="D7" s="18">
        <v>44747</v>
      </c>
      <c r="E7" s="18">
        <v>44748</v>
      </c>
      <c r="F7" s="18">
        <v>44749</v>
      </c>
      <c r="G7" s="18">
        <v>44750</v>
      </c>
      <c r="H7" s="19">
        <v>44751</v>
      </c>
    </row>
    <row r="8" spans="1:8" ht="57.95" customHeight="1" x14ac:dyDescent="0.3">
      <c r="A8" s="50" t="s">
        <v>92</v>
      </c>
      <c r="B8" s="45" t="str">
        <f ca="1">IFERROR(IF(ShowHolidays,IF(INDEX(Holidays[],MATCH(DATE(CalYear,MONTH(B7),DAY(B7)),IF(ShowObserved,Holidays[CORRECTED],Holidays[DAY]),0),6),INDEX(Holidays[],MATCH(DATE(CalYear,MONTH(B7),DAY(B7)),IF(ShowObserved,Holidays[CORRECTED],Holidays[DAY]),0),2),""),""),"")</f>
        <v/>
      </c>
      <c r="C8" s="46" t="str">
        <f ca="1">IFERROR(IF(ShowHolidays,IF(INDEX(Holidays[],MATCH(DATE(CalYear,MONTH(C7),DAY(C7)),IF(ShowObserved,Holidays[CORRECTED],Holidays[DAY]),0),6),INDEX(Holidays[],MATCH(DATE(CalYear,MONTH(C7),DAY(C7)),IF(ShowObserved,Holidays[CORRECTED],Holidays[DAY]),0),2),""),""),"")</f>
        <v>Independence Day</v>
      </c>
      <c r="D8" s="46" t="str">
        <f ca="1">IFERROR(IF(ShowHolidays,IF(INDEX(Holidays[],MATCH(DATE(CalYear,MONTH(D7),DAY(D7)),IF(ShowObserved,Holidays[CORRECTED],Holidays[DAY]),0),6),INDEX(Holidays[],MATCH(DATE(CalYear,MONTH(D7),DAY(D7)),IF(ShowObserved,Holidays[CORRECTED],Holidays[DAY]),0),2),""),""),"")</f>
        <v/>
      </c>
      <c r="E8" s="46" t="str">
        <f ca="1">IFERROR(IF(ShowHolidays,IF(INDEX(Holidays[],MATCH(DATE(CalYear,MONTH(E7),DAY(E7)),IF(ShowObserved,Holidays[CORRECTED],Holidays[DAY]),0),6),INDEX(Holidays[],MATCH(DATE(CalYear,MONTH(E7),DAY(E7)),IF(ShowObserved,Holidays[CORRECTED],Holidays[DAY]),0),2),""),""),"")</f>
        <v/>
      </c>
      <c r="F8" s="46" t="str">
        <f ca="1">IFERROR(IF(ShowHolidays,IF(INDEX(Holidays[],MATCH(DATE(CalYear,MONTH(F7),DAY(F7)),IF(ShowObserved,Holidays[CORRECTED],Holidays[DAY]),0),6),INDEX(Holidays[],MATCH(DATE(CalYear,MONTH(F7),DAY(F7)),IF(ShowObserved,Holidays[CORRECTED],Holidays[DAY]),0),2),""),""),"")</f>
        <v/>
      </c>
      <c r="G8" s="47" t="str">
        <f ca="1">IFERROR(IF(ShowHolidays,IF(INDEX(Holidays[],MATCH(DATE(CalYear,MONTH(G7),DAY(G7)),IF(ShowObserved,Holidays[CORRECTED],Holidays[DAY]),0),6),INDEX(Holidays[],MATCH(DATE(CalYear,MONTH(G7),DAY(G7)),IF(ShowObserved,Holidays[CORRECTED],Holidays[DAY]),0),2),""),""),"")</f>
        <v/>
      </c>
      <c r="H8" s="48" t="str">
        <f ca="1">IFERROR(IF(ShowHolidays,IF(INDEX(Holidays[],MATCH(DATE(CalYear,MONTH(H7),DAY(H7)),IF(ShowObserved,Holidays[CORRECTED],Holidays[DAY]),0),6),INDEX(Holidays[],MATCH(DATE(CalYear,MONTH(H7),DAY(H7)),IF(ShowObserved,Holidays[CORRECTED],Holidays[DAY]),0),2),""),""),"")</f>
        <v/>
      </c>
    </row>
    <row r="9" spans="1:8" ht="19.5" customHeight="1" x14ac:dyDescent="0.3">
      <c r="A9" s="50" t="s">
        <v>61</v>
      </c>
      <c r="B9" s="20">
        <f t="array" ref="B9:H9">Days+DATE(CalYear,7,1)-WEEKDAY(DATE(CalYear,7,1),(WeekStart="Monday")+1)+15</f>
        <v>44752</v>
      </c>
      <c r="C9" s="21">
        <v>44753</v>
      </c>
      <c r="D9" s="21">
        <v>44754</v>
      </c>
      <c r="E9" s="21">
        <v>44755</v>
      </c>
      <c r="F9" s="21">
        <v>44756</v>
      </c>
      <c r="G9" s="21">
        <v>44757</v>
      </c>
      <c r="H9" s="22">
        <v>44758</v>
      </c>
    </row>
    <row r="10" spans="1:8" ht="57.95" customHeight="1" x14ac:dyDescent="0.3">
      <c r="A10" s="50" t="s">
        <v>93</v>
      </c>
      <c r="B10" s="39" t="str">
        <f ca="1">IFERROR(IF(ShowHolidays,IF(INDEX(Holidays[],MATCH(DATE(CalYear,MONTH(B9),DAY(B9)),IF(ShowObserved,Holidays[CORRECTED],Holidays[DAY]),0),6),INDEX(Holidays[],MATCH(DATE(CalYear,MONTH(B9),DAY(B9)),IF(ShowObserved,Holidays[CORRECTED],Holidays[DAY]),0),2),""),""),"")</f>
        <v/>
      </c>
      <c r="C10" s="40" t="str">
        <f ca="1">IFERROR(IF(ShowHolidays,IF(INDEX(Holidays[],MATCH(DATE(CalYear,MONTH(C9),DAY(C9)),IF(ShowObserved,Holidays[CORRECTED],Holidays[DAY]),0),6),INDEX(Holidays[],MATCH(DATE(CalYear,MONTH(C9),DAY(C9)),IF(ShowObserved,Holidays[CORRECTED],Holidays[DAY]),0),2),""),""),"")</f>
        <v/>
      </c>
      <c r="D10" s="40" t="str">
        <f ca="1">IFERROR(IF(ShowHolidays,IF(INDEX(Holidays[],MATCH(DATE(CalYear,MONTH(D9),DAY(D9)),IF(ShowObserved,Holidays[CORRECTED],Holidays[DAY]),0),6),INDEX(Holidays[],MATCH(DATE(CalYear,MONTH(D9),DAY(D9)),IF(ShowObserved,Holidays[CORRECTED],Holidays[DAY]),0),2),""),""),"")</f>
        <v/>
      </c>
      <c r="E10" s="40" t="str">
        <f ca="1">IFERROR(IF(ShowHolidays,IF(INDEX(Holidays[],MATCH(DATE(CalYear,MONTH(E9),DAY(E9)),IF(ShowObserved,Holidays[CORRECTED],Holidays[DAY]),0),6),INDEX(Holidays[],MATCH(DATE(CalYear,MONTH(E9),DAY(E9)),IF(ShowObserved,Holidays[CORRECTED],Holidays[DAY]),0),2),""),""),"")</f>
        <v/>
      </c>
      <c r="F10" s="40" t="str">
        <f ca="1">IFERROR(IF(ShowHolidays,IF(INDEX(Holidays[],MATCH(DATE(CalYear,MONTH(F9),DAY(F9)),IF(ShowObserved,Holidays[CORRECTED],Holidays[DAY]),0),6),INDEX(Holidays[],MATCH(DATE(CalYear,MONTH(F9),DAY(F9)),IF(ShowObserved,Holidays[CORRECTED],Holidays[DAY]),0),2),""),""),"")</f>
        <v/>
      </c>
      <c r="G10" s="43" t="str">
        <f ca="1">IFERROR(IF(ShowHolidays,IF(INDEX(Holidays[],MATCH(DATE(CalYear,MONTH(G9),DAY(G9)),IF(ShowObserved,Holidays[CORRECTED],Holidays[DAY]),0),6),INDEX(Holidays[],MATCH(DATE(CalYear,MONTH(G9),DAY(G9)),IF(ShowObserved,Holidays[CORRECTED],Holidays[DAY]),0),2),""),""),"")</f>
        <v/>
      </c>
      <c r="H10" s="44" t="str">
        <f ca="1">IFERROR(IF(ShowHolidays,IF(INDEX(Holidays[],MATCH(DATE(CalYear,MONTH(H9),DAY(H9)),IF(ShowObserved,Holidays[CORRECTED],Holidays[DAY]),0),6),INDEX(Holidays[],MATCH(DATE(CalYear,MONTH(H9),DAY(H9)),IF(ShowObserved,Holidays[CORRECTED],Holidays[DAY]),0),2),""),""),"")</f>
        <v/>
      </c>
    </row>
    <row r="11" spans="1:8" ht="19.5" customHeight="1" x14ac:dyDescent="0.3">
      <c r="A11" s="50" t="s">
        <v>62</v>
      </c>
      <c r="B11" s="17">
        <f t="array" ref="B11:H11">Days+DATE(CalYear,7,1)-WEEKDAY(DATE(CalYear,7,1),(WeekStart="Monday")+1)+22</f>
        <v>44759</v>
      </c>
      <c r="C11" s="18">
        <v>44760</v>
      </c>
      <c r="D11" s="18">
        <v>44761</v>
      </c>
      <c r="E11" s="18">
        <v>44762</v>
      </c>
      <c r="F11" s="18">
        <v>44763</v>
      </c>
      <c r="G11" s="18">
        <v>44764</v>
      </c>
      <c r="H11" s="19">
        <v>44765</v>
      </c>
    </row>
    <row r="12" spans="1:8" ht="57.95" customHeight="1" x14ac:dyDescent="0.3">
      <c r="A12" s="50" t="s">
        <v>94</v>
      </c>
      <c r="B12" s="45" t="str">
        <f ca="1">IFERROR(IF(ShowHolidays,IF(INDEX(Holidays[],MATCH(DATE(CalYear,MONTH(B11),DAY(B11)),IF(ShowObserved,Holidays[CORRECTED],Holidays[DAY]),0),6),INDEX(Holidays[],MATCH(DATE(CalYear,MONTH(B11),DAY(B11)),IF(ShowObserved,Holidays[CORRECTED],Holidays[DAY]),0),2),""),""),"")</f>
        <v/>
      </c>
      <c r="C12" s="46" t="str">
        <f ca="1">IFERROR(IF(ShowHolidays,IF(INDEX(Holidays[],MATCH(DATE(CalYear,MONTH(C11),DAY(C11)),IF(ShowObserved,Holidays[CORRECTED],Holidays[DAY]),0),6),INDEX(Holidays[],MATCH(DATE(CalYear,MONTH(C11),DAY(C11)),IF(ShowObserved,Holidays[CORRECTED],Holidays[DAY]),0),2),""),""),"")</f>
        <v/>
      </c>
      <c r="D12" s="46" t="str">
        <f ca="1">IFERROR(IF(ShowHolidays,IF(INDEX(Holidays[],MATCH(DATE(CalYear,MONTH(D11),DAY(D11)),IF(ShowObserved,Holidays[CORRECTED],Holidays[DAY]),0),6),INDEX(Holidays[],MATCH(DATE(CalYear,MONTH(D11),DAY(D11)),IF(ShowObserved,Holidays[CORRECTED],Holidays[DAY]),0),2),""),""),"")</f>
        <v/>
      </c>
      <c r="E12" s="46" t="str">
        <f ca="1">IFERROR(IF(ShowHolidays,IF(INDEX(Holidays[],MATCH(DATE(CalYear,MONTH(E11),DAY(E11)),IF(ShowObserved,Holidays[CORRECTED],Holidays[DAY]),0),6),INDEX(Holidays[],MATCH(DATE(CalYear,MONTH(E11),DAY(E11)),IF(ShowObserved,Holidays[CORRECTED],Holidays[DAY]),0),2),""),""),"")</f>
        <v/>
      </c>
      <c r="F12" s="46" t="str">
        <f ca="1">IFERROR(IF(ShowHolidays,IF(INDEX(Holidays[],MATCH(DATE(CalYear,MONTH(F11),DAY(F11)),IF(ShowObserved,Holidays[CORRECTED],Holidays[DAY]),0),6),INDEX(Holidays[],MATCH(DATE(CalYear,MONTH(F11),DAY(F11)),IF(ShowObserved,Holidays[CORRECTED],Holidays[DAY]),0),2),""),""),"")</f>
        <v/>
      </c>
      <c r="G12" s="47" t="str">
        <f ca="1">IFERROR(IF(ShowHolidays,IF(INDEX(Holidays[],MATCH(DATE(CalYear,MONTH(G11),DAY(G11)),IF(ShowObserved,Holidays[CORRECTED],Holidays[DAY]),0),6),INDEX(Holidays[],MATCH(DATE(CalYear,MONTH(G11),DAY(G11)),IF(ShowObserved,Holidays[CORRECTED],Holidays[DAY]),0),2),""),""),"")</f>
        <v/>
      </c>
      <c r="H12" s="48" t="str">
        <f ca="1">IFERROR(IF(ShowHolidays,IF(INDEX(Holidays[],MATCH(DATE(CalYear,MONTH(H11),DAY(H11)),IF(ShowObserved,Holidays[CORRECTED],Holidays[DAY]),0),6),INDEX(Holidays[],MATCH(DATE(CalYear,MONTH(H11),DAY(H11)),IF(ShowObserved,Holidays[CORRECTED],Holidays[DAY]),0),2),""),""),"")</f>
        <v/>
      </c>
    </row>
    <row r="13" spans="1:8" ht="19.5" customHeight="1" x14ac:dyDescent="0.3">
      <c r="A13" s="50" t="s">
        <v>63</v>
      </c>
      <c r="B13" s="20">
        <f t="array" ref="B13:H13">Days+DATE(CalYear,7,1)-WEEKDAY(DATE(CalYear,7,1),(WeekStart="Monday")+1)+29</f>
        <v>44766</v>
      </c>
      <c r="C13" s="21">
        <v>44767</v>
      </c>
      <c r="D13" s="21">
        <v>44768</v>
      </c>
      <c r="E13" s="21">
        <v>44769</v>
      </c>
      <c r="F13" s="21">
        <v>44770</v>
      </c>
      <c r="G13" s="21">
        <v>44771</v>
      </c>
      <c r="H13" s="22">
        <v>44772</v>
      </c>
    </row>
    <row r="14" spans="1:8" ht="57.95" customHeight="1" x14ac:dyDescent="0.3">
      <c r="A14" s="50" t="s">
        <v>95</v>
      </c>
      <c r="B14" s="39" t="str">
        <f ca="1">IFERROR(IF(ShowHolidays,IF(INDEX(Holidays[],MATCH(DATE(CalYear,MONTH(B13),DAY(B13)),IF(ShowObserved,Holidays[CORRECTED],Holidays[DAY]),0),6),INDEX(Holidays[],MATCH(DATE(CalYear,MONTH(B13),DAY(B13)),IF(ShowObserved,Holidays[CORRECTED],Holidays[DAY]),0),2),""),""),"")</f>
        <v/>
      </c>
      <c r="C14" s="40" t="str">
        <f ca="1">IFERROR(IF(ShowHolidays,IF(INDEX(Holidays[],MATCH(DATE(CalYear,MONTH(C13),DAY(C13)),IF(ShowObserved,Holidays[CORRECTED],Holidays[DAY]),0),6),INDEX(Holidays[],MATCH(DATE(CalYear,MONTH(C13),DAY(C13)),IF(ShowObserved,Holidays[CORRECTED],Holidays[DAY]),0),2),""),""),"")</f>
        <v/>
      </c>
      <c r="D14" s="40" t="str">
        <f ca="1">IFERROR(IF(ShowHolidays,IF(INDEX(Holidays[],MATCH(DATE(CalYear,MONTH(D13),DAY(D13)),IF(ShowObserved,Holidays[CORRECTED],Holidays[DAY]),0),6),INDEX(Holidays[],MATCH(DATE(CalYear,MONTH(D13),DAY(D13)),IF(ShowObserved,Holidays[CORRECTED],Holidays[DAY]),0),2),""),""),"")</f>
        <v/>
      </c>
      <c r="E14" s="40" t="str">
        <f ca="1">IFERROR(IF(ShowHolidays,IF(INDEX(Holidays[],MATCH(DATE(CalYear,MONTH(E13),DAY(E13)),IF(ShowObserved,Holidays[CORRECTED],Holidays[DAY]),0),6),INDEX(Holidays[],MATCH(DATE(CalYear,MONTH(E13),DAY(E13)),IF(ShowObserved,Holidays[CORRECTED],Holidays[DAY]),0),2),""),""),"")</f>
        <v/>
      </c>
      <c r="F14" s="40" t="str">
        <f ca="1">IFERROR(IF(ShowHolidays,IF(INDEX(Holidays[],MATCH(DATE(CalYear,MONTH(F13),DAY(F13)),IF(ShowObserved,Holidays[CORRECTED],Holidays[DAY]),0),6),INDEX(Holidays[],MATCH(DATE(CalYear,MONTH(F13),DAY(F13)),IF(ShowObserved,Holidays[CORRECTED],Holidays[DAY]),0),2),""),""),"")</f>
        <v/>
      </c>
      <c r="G14" s="43" t="str">
        <f ca="1">IFERROR(IF(ShowHolidays,IF(INDEX(Holidays[],MATCH(DATE(CalYear,MONTH(G13),DAY(G13)),IF(ShowObserved,Holidays[CORRECTED],Holidays[DAY]),0),6),INDEX(Holidays[],MATCH(DATE(CalYear,MONTH(G13),DAY(G13)),IF(ShowObserved,Holidays[CORRECTED],Holidays[DAY]),0),2),""),""),"")</f>
        <v/>
      </c>
      <c r="H14" s="44" t="str">
        <f ca="1">IFERROR(IF(ShowHolidays,IF(INDEX(Holidays[],MATCH(DATE(CalYear,MONTH(H13),DAY(H13)),IF(ShowObserved,Holidays[CORRECTED],Holidays[DAY]),0),6),INDEX(Holidays[],MATCH(DATE(CalYear,MONTH(H13),DAY(H13)),IF(ShowObserved,Holidays[CORRECTED],Holidays[DAY]),0),2),""),""),"")</f>
        <v/>
      </c>
    </row>
    <row r="15" spans="1:8" ht="19.5" customHeight="1" x14ac:dyDescent="0.35">
      <c r="A15" s="50" t="s">
        <v>64</v>
      </c>
      <c r="B15" s="17">
        <f t="array" ref="B15:C15">Days+DATE(CalYear,7,1)-WEEKDAY(DATE(CalYear,7,1),(WeekStart="Monday")+1)+36</f>
        <v>44773</v>
      </c>
      <c r="C15" s="18">
        <v>44774</v>
      </c>
      <c r="D15" s="75" t="s">
        <v>0</v>
      </c>
      <c r="E15" s="75"/>
      <c r="F15" s="75"/>
      <c r="G15" s="75"/>
      <c r="H15" s="76"/>
    </row>
    <row r="16" spans="1:8" ht="57.95" customHeight="1" x14ac:dyDescent="0.3">
      <c r="A16" s="50" t="s">
        <v>111</v>
      </c>
      <c r="B16" s="45" t="str">
        <f ca="1">IFERROR(IF(ShowHolidays,IF(INDEX(Holidays[],MATCH(DATE(CalYear,MONTH(B15),DAY(B15)),IF(ShowObserved,Holidays[CORRECTED],Holidays[DAY]),0),6),INDEX(Holidays[],MATCH(DATE(CalYear,MONTH(B15),DAY(B15)),IF(ShowObserved,Holidays[CORRECTED],Holidays[DAY]),0),2),""),""),"")</f>
        <v/>
      </c>
      <c r="C16" s="46" t="str">
        <f ca="1">IFERROR(IF(ShowHolidays,IF(INDEX(Holidays[],MATCH(DATE(CalYear,MONTH(C15),DAY(C15)),IF(ShowObserved,Holidays[CORRECTED],Holidays[DAY]),0),6),INDEX(Holidays[],MATCH(DATE(CalYear,MONTH(C15),DAY(C15)),IF(ShowObserved,Holidays[CORRECTED],Holidays[DAY]),0),2),""),""),"")</f>
        <v/>
      </c>
      <c r="D16" s="73"/>
      <c r="E16" s="73"/>
      <c r="F16" s="73"/>
      <c r="G16" s="73"/>
      <c r="H16" s="74"/>
    </row>
    <row r="17" spans="2:8" x14ac:dyDescent="0.3">
      <c r="B17" s="78"/>
      <c r="C17" s="78"/>
      <c r="D17" s="78"/>
      <c r="E17" s="78"/>
      <c r="F17" s="78"/>
      <c r="G17" s="78"/>
      <c r="H17" s="78"/>
    </row>
  </sheetData>
  <sheetProtection password="CB9F" sheet="1" objects="1" scenarios="1"/>
  <mergeCells count="4">
    <mergeCell ref="B2:D2"/>
    <mergeCell ref="D15:H15"/>
    <mergeCell ref="D16:H16"/>
    <mergeCell ref="B17:H17"/>
  </mergeCells>
  <conditionalFormatting sqref="B13:H13 B15:C15">
    <cfRule type="expression" dxfId="11" priority="2">
      <formula>AND(DAY(B13)&gt;=1,DAY(B13)&lt;=15)</formula>
    </cfRule>
  </conditionalFormatting>
  <conditionalFormatting sqref="B5:G5">
    <cfRule type="expression" dxfId="10" priority="1">
      <formula>DAY(B5)&gt;8</formula>
    </cfRule>
  </conditionalFormatting>
  <hyperlinks>
    <hyperlink ref="H2" location="August!A1" tooltip="Navigation link to August worksheet" display="August"/>
    <hyperlink ref="G2" location="June!A1" tooltip="Navigation link to June worksheet" display="June"/>
  </hyperlinks>
  <printOptions horizontalCentered="1" verticalCentered="1"/>
  <pageMargins left="0.4" right="0.4" top="0.4" bottom="0.4" header="0.3" footer="0.3"/>
  <pageSetup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4" tint="-0.249977111117893"/>
    <pageSetUpPr fitToPage="1"/>
  </sheetPr>
  <dimension ref="A1:H17"/>
  <sheetViews>
    <sheetView showGridLines="0" workbookViewId="0"/>
  </sheetViews>
  <sheetFormatPr defaultColWidth="8.85546875" defaultRowHeight="15" x14ac:dyDescent="0.3"/>
  <cols>
    <col min="1" max="1" width="3.5703125" style="49" customWidth="1"/>
    <col min="2" max="2" width="18.28515625" customWidth="1"/>
    <col min="3" max="8" width="17.7109375" customWidth="1"/>
    <col min="9" max="9" width="3.5703125" customWidth="1"/>
    <col min="10" max="10" width="13.7109375" customWidth="1"/>
  </cols>
  <sheetData>
    <row r="1" spans="1:8" ht="15" customHeight="1" x14ac:dyDescent="0.3">
      <c r="A1" s="49" t="s">
        <v>80</v>
      </c>
    </row>
    <row r="2" spans="1:8" ht="30" customHeight="1" thickBot="1" x14ac:dyDescent="0.35">
      <c r="A2" s="49" t="s">
        <v>75</v>
      </c>
      <c r="B2" s="72">
        <f>B9</f>
        <v>44787</v>
      </c>
      <c r="C2" s="72"/>
      <c r="D2" s="72"/>
      <c r="E2" s="33"/>
      <c r="F2" s="33"/>
      <c r="G2" s="59" t="s">
        <v>104</v>
      </c>
      <c r="H2" s="59" t="s">
        <v>102</v>
      </c>
    </row>
    <row r="3" spans="1:8" ht="18" customHeight="1" thickTop="1" x14ac:dyDescent="0.3"/>
    <row r="4" spans="1:8" ht="24" customHeight="1" thickBot="1" x14ac:dyDescent="0.35">
      <c r="A4" s="50" t="s">
        <v>58</v>
      </c>
      <c r="B4" s="11" t="s">
        <v>1</v>
      </c>
      <c r="C4" s="12" t="str">
        <f t="shared" ref="C4:H4" si="0">UPPER(TEXT(C5,"dddd"))</f>
        <v>MONDAY</v>
      </c>
      <c r="D4" s="12" t="str">
        <f t="shared" si="0"/>
        <v>TUESDAY</v>
      </c>
      <c r="E4" s="12" t="str">
        <f t="shared" si="0"/>
        <v>WEDNESDAY</v>
      </c>
      <c r="F4" s="12" t="str">
        <f t="shared" si="0"/>
        <v>THURSDAY</v>
      </c>
      <c r="G4" s="12" t="str">
        <f t="shared" si="0"/>
        <v>FRIDAY</v>
      </c>
      <c r="H4" s="13" t="str">
        <f t="shared" si="0"/>
        <v>SATURDAY</v>
      </c>
    </row>
    <row r="5" spans="1:8" ht="19.5" customHeight="1" thickTop="1" x14ac:dyDescent="0.35">
      <c r="A5" s="50" t="s">
        <v>59</v>
      </c>
      <c r="B5" s="14">
        <f t="array" ref="B5:H5">Days+DATE(CalYear,8,1)-WEEKDAY(DATE(CalYear,8,1),(WeekStart="Monday")+1)+1</f>
        <v>44773</v>
      </c>
      <c r="C5" s="15">
        <v>44774</v>
      </c>
      <c r="D5" s="15">
        <v>44775</v>
      </c>
      <c r="E5" s="15">
        <v>44776</v>
      </c>
      <c r="F5" s="15">
        <v>44777</v>
      </c>
      <c r="G5" s="15">
        <v>44778</v>
      </c>
      <c r="H5" s="16">
        <v>44779</v>
      </c>
    </row>
    <row r="6" spans="1:8" ht="57.95" customHeight="1" x14ac:dyDescent="0.3">
      <c r="A6" s="49" t="s">
        <v>91</v>
      </c>
      <c r="B6" s="37" t="str">
        <f ca="1">IFERROR(IF(ShowHolidays,IF(INDEX(Holidays[],MATCH(DATE(CalYear-(DAY(B5)&gt;15)+(ROW()&gt;6),MONTH(B5),DAY(B5)),IF(ShowObserved,Holidays[CORRECTED],Holidays[DAY]),0),6),INDEX(Holidays[],MATCH(DATE(CalYear-(DAY(B5)&gt;15)+(ROW()&gt;6),MONTH(B5),DAY(B5)),IF(ShowObserved,Holidays[CORRECTED],Holidays[DAY]),0),2),""),""),"")</f>
        <v/>
      </c>
      <c r="C6" s="38" t="str">
        <f ca="1">IFERROR(IF(ShowHolidays,IF(INDEX(Holidays[],MATCH(DATE(CalYear-(DAY(C5)&gt;15)+(ROW()&gt;6),MONTH(C5),DAY(C5)),IF(ShowObserved,Holidays[CORRECTED],Holidays[DAY]),0),6),INDEX(Holidays[],MATCH(DATE(CalYear-(DAY(C5)&gt;15)+(ROW()&gt;6),MONTH(C5),DAY(C5)),IF(ShowObserved,Holidays[CORRECTED],Holidays[DAY]),0),2),""),""),"")</f>
        <v/>
      </c>
      <c r="D6" s="38" t="str">
        <f ca="1">IFERROR(IF(ShowHolidays,IF(INDEX(Holidays[],MATCH(DATE(CalYear-(DAY(D5)&gt;15)+(ROW()&gt;6),MONTH(D5),DAY(D5)),IF(ShowObserved,Holidays[CORRECTED],Holidays[DAY]),0),6),INDEX(Holidays[],MATCH(DATE(CalYear-(DAY(D5)&gt;15)+(ROW()&gt;6),MONTH(D5),DAY(D5)),IF(ShowObserved,Holidays[CORRECTED],Holidays[DAY]),0),2),""),""),"")</f>
        <v/>
      </c>
      <c r="E6" s="38" t="str">
        <f ca="1">IFERROR(IF(ShowHolidays,IF(INDEX(Holidays[],MATCH(DATE(CalYear-(DAY(E5)&gt;15)+(ROW()&gt;6),MONTH(E5),DAY(E5)),IF(ShowObserved,Holidays[CORRECTED],Holidays[DAY]),0),6),INDEX(Holidays[],MATCH(DATE(CalYear-(DAY(E5)&gt;15)+(ROW()&gt;6),MONTH(E5),DAY(E5)),IF(ShowObserved,Holidays[CORRECTED],Holidays[DAY]),0),2),""),""),"")</f>
        <v/>
      </c>
      <c r="F6" s="38" t="str">
        <f ca="1">IFERROR(IF(ShowHolidays,IF(INDEX(Holidays[],MATCH(DATE(CalYear-(DAY(F5)&gt;15)+(ROW()&gt;6),MONTH(F5),DAY(F5)),IF(ShowObserved,Holidays[CORRECTED],Holidays[DAY]),0),6),INDEX(Holidays[],MATCH(DATE(CalYear-(DAY(F5)&gt;15)+(ROW()&gt;6),MONTH(F5),DAY(F5)),IF(ShowObserved,Holidays[CORRECTED],Holidays[DAY]),0),2),""),""),"")</f>
        <v/>
      </c>
      <c r="G6" s="41" t="str">
        <f ca="1">IFERROR(IF(ShowHolidays,IF(INDEX(Holidays[],MATCH(DATE(CalYear-(DAY(G5)&gt;15)+(ROW()&gt;6),MONTH(G5),DAY(G5)),IF(ShowObserved,Holidays[CORRECTED],Holidays[DAY]),0),6),INDEX(Holidays[],MATCH(DATE(CalYear-(DAY(G5)&gt;15)+(ROW()&gt;6),MONTH(G5),DAY(G5)),IF(ShowObserved,Holidays[CORRECTED],Holidays[DAY]),0),2),""),""),"")</f>
        <v/>
      </c>
      <c r="H6" s="42" t="str">
        <f ca="1">IFERROR(IF(ShowHolidays,IF(INDEX(Holidays[],MATCH(DATE(CalYear-(DAY(H5)&gt;15)+(ROW()&gt;6),MONTH(H5),DAY(H5)),IF(ShowObserved,Holidays[CORRECTED],Holidays[DAY]),0),6),INDEX(Holidays[],MATCH(DATE(CalYear-(DAY(H5)&gt;15)+(ROW()&gt;6),MONTH(H5),DAY(H5)),IF(ShowObserved,Holidays[CORRECTED],Holidays[DAY]),0),2),""),""),"")</f>
        <v/>
      </c>
    </row>
    <row r="7" spans="1:8" ht="19.5" customHeight="1" x14ac:dyDescent="0.3">
      <c r="A7" s="50" t="s">
        <v>60</v>
      </c>
      <c r="B7" s="17">
        <f t="array" ref="B7:H7">Days+DATE(CalYear,8,1)-WEEKDAY(DATE(CalYear,8,1),(WeekStart="Monday")+1)+8</f>
        <v>44780</v>
      </c>
      <c r="C7" s="18">
        <v>44781</v>
      </c>
      <c r="D7" s="18">
        <v>44782</v>
      </c>
      <c r="E7" s="18">
        <v>44783</v>
      </c>
      <c r="F7" s="18">
        <v>44784</v>
      </c>
      <c r="G7" s="18">
        <v>44785</v>
      </c>
      <c r="H7" s="19">
        <v>44786</v>
      </c>
    </row>
    <row r="8" spans="1:8" ht="57.95" customHeight="1" x14ac:dyDescent="0.3">
      <c r="A8" s="50" t="s">
        <v>92</v>
      </c>
      <c r="B8" s="45" t="str">
        <f ca="1">IFERROR(IF(ShowHolidays,IF(INDEX(Holidays[],MATCH(DATE(CalYear,MONTH(B7),DAY(B7)),IF(ShowObserved,Holidays[CORRECTED],Holidays[DAY]),0),6),INDEX(Holidays[],MATCH(DATE(CalYear,MONTH(B7),DAY(B7)),IF(ShowObserved,Holidays[CORRECTED],Holidays[DAY]),0),2),""),""),"")</f>
        <v/>
      </c>
      <c r="C8" s="46" t="str">
        <f ca="1">IFERROR(IF(ShowHolidays,IF(INDEX(Holidays[],MATCH(DATE(CalYear,MONTH(C7),DAY(C7)),IF(ShowObserved,Holidays[CORRECTED],Holidays[DAY]),0),6),INDEX(Holidays[],MATCH(DATE(CalYear,MONTH(C7),DAY(C7)),IF(ShowObserved,Holidays[CORRECTED],Holidays[DAY]),0),2),""),""),"")</f>
        <v/>
      </c>
      <c r="D8" s="46" t="str">
        <f ca="1">IFERROR(IF(ShowHolidays,IF(INDEX(Holidays[],MATCH(DATE(CalYear,MONTH(D7),DAY(D7)),IF(ShowObserved,Holidays[CORRECTED],Holidays[DAY]),0),6),INDEX(Holidays[],MATCH(DATE(CalYear,MONTH(D7),DAY(D7)),IF(ShowObserved,Holidays[CORRECTED],Holidays[DAY]),0),2),""),""),"")</f>
        <v/>
      </c>
      <c r="E8" s="46" t="str">
        <f ca="1">IFERROR(IF(ShowHolidays,IF(INDEX(Holidays[],MATCH(DATE(CalYear,MONTH(E7),DAY(E7)),IF(ShowObserved,Holidays[CORRECTED],Holidays[DAY]),0),6),INDEX(Holidays[],MATCH(DATE(CalYear,MONTH(E7),DAY(E7)),IF(ShowObserved,Holidays[CORRECTED],Holidays[DAY]),0),2),""),""),"")</f>
        <v/>
      </c>
      <c r="F8" s="46" t="str">
        <f ca="1">IFERROR(IF(ShowHolidays,IF(INDEX(Holidays[],MATCH(DATE(CalYear,MONTH(F7),DAY(F7)),IF(ShowObserved,Holidays[CORRECTED],Holidays[DAY]),0),6),INDEX(Holidays[],MATCH(DATE(CalYear,MONTH(F7),DAY(F7)),IF(ShowObserved,Holidays[CORRECTED],Holidays[DAY]),0),2),""),""),"")</f>
        <v/>
      </c>
      <c r="G8" s="47" t="str">
        <f ca="1">IFERROR(IF(ShowHolidays,IF(INDEX(Holidays[],MATCH(DATE(CalYear,MONTH(G7),DAY(G7)),IF(ShowObserved,Holidays[CORRECTED],Holidays[DAY]),0),6),INDEX(Holidays[],MATCH(DATE(CalYear,MONTH(G7),DAY(G7)),IF(ShowObserved,Holidays[CORRECTED],Holidays[DAY]),0),2),""),""),"")</f>
        <v/>
      </c>
      <c r="H8" s="48" t="str">
        <f ca="1">IFERROR(IF(ShowHolidays,IF(INDEX(Holidays[],MATCH(DATE(CalYear,MONTH(H7),DAY(H7)),IF(ShowObserved,Holidays[CORRECTED],Holidays[DAY]),0),6),INDEX(Holidays[],MATCH(DATE(CalYear,MONTH(H7),DAY(H7)),IF(ShowObserved,Holidays[CORRECTED],Holidays[DAY]),0),2),""),""),"")</f>
        <v/>
      </c>
    </row>
    <row r="9" spans="1:8" ht="19.5" customHeight="1" x14ac:dyDescent="0.3">
      <c r="A9" s="50" t="s">
        <v>61</v>
      </c>
      <c r="B9" s="20">
        <f t="array" ref="B9:H9">Days+DATE(CalYear,8,1)-WEEKDAY(DATE(CalYear,8,1),(WeekStart="Monday")+1)+15</f>
        <v>44787</v>
      </c>
      <c r="C9" s="21">
        <v>44788</v>
      </c>
      <c r="D9" s="21">
        <v>44789</v>
      </c>
      <c r="E9" s="21">
        <v>44790</v>
      </c>
      <c r="F9" s="21">
        <v>44791</v>
      </c>
      <c r="G9" s="21">
        <v>44792</v>
      </c>
      <c r="H9" s="22">
        <v>44793</v>
      </c>
    </row>
    <row r="10" spans="1:8" ht="57.95" customHeight="1" x14ac:dyDescent="0.3">
      <c r="A10" s="50" t="s">
        <v>93</v>
      </c>
      <c r="B10" s="39" t="str">
        <f ca="1">IFERROR(IF(ShowHolidays,IF(INDEX(Holidays[],MATCH(DATE(CalYear,MONTH(B9),DAY(B9)),IF(ShowObserved,Holidays[CORRECTED],Holidays[DAY]),0),6),INDEX(Holidays[],MATCH(DATE(CalYear,MONTH(B9),DAY(B9)),IF(ShowObserved,Holidays[CORRECTED],Holidays[DAY]),0),2),""),""),"")</f>
        <v/>
      </c>
      <c r="C10" s="40" t="str">
        <f ca="1">IFERROR(IF(ShowHolidays,IF(INDEX(Holidays[],MATCH(DATE(CalYear,MONTH(C9),DAY(C9)),IF(ShowObserved,Holidays[CORRECTED],Holidays[DAY]),0),6),INDEX(Holidays[],MATCH(DATE(CalYear,MONTH(C9),DAY(C9)),IF(ShowObserved,Holidays[CORRECTED],Holidays[DAY]),0),2),""),""),"")</f>
        <v/>
      </c>
      <c r="D10" s="40" t="str">
        <f ca="1">IFERROR(IF(ShowHolidays,IF(INDEX(Holidays[],MATCH(DATE(CalYear,MONTH(D9),DAY(D9)),IF(ShowObserved,Holidays[CORRECTED],Holidays[DAY]),0),6),INDEX(Holidays[],MATCH(DATE(CalYear,MONTH(D9),DAY(D9)),IF(ShowObserved,Holidays[CORRECTED],Holidays[DAY]),0),2),""),""),"")</f>
        <v/>
      </c>
      <c r="E10" s="40" t="str">
        <f ca="1">IFERROR(IF(ShowHolidays,IF(INDEX(Holidays[],MATCH(DATE(CalYear,MONTH(E9),DAY(E9)),IF(ShowObserved,Holidays[CORRECTED],Holidays[DAY]),0),6),INDEX(Holidays[],MATCH(DATE(CalYear,MONTH(E9),DAY(E9)),IF(ShowObserved,Holidays[CORRECTED],Holidays[DAY]),0),2),""),""),"")</f>
        <v/>
      </c>
      <c r="F10" s="40" t="str">
        <f ca="1">IFERROR(IF(ShowHolidays,IF(INDEX(Holidays[],MATCH(DATE(CalYear,MONTH(F9),DAY(F9)),IF(ShowObserved,Holidays[CORRECTED],Holidays[DAY]),0),6),INDEX(Holidays[],MATCH(DATE(CalYear,MONTH(F9),DAY(F9)),IF(ShowObserved,Holidays[CORRECTED],Holidays[DAY]),0),2),""),""),"")</f>
        <v/>
      </c>
      <c r="G10" s="43" t="str">
        <f ca="1">IFERROR(IF(ShowHolidays,IF(INDEX(Holidays[],MATCH(DATE(CalYear,MONTH(G9),DAY(G9)),IF(ShowObserved,Holidays[CORRECTED],Holidays[DAY]),0),6),INDEX(Holidays[],MATCH(DATE(CalYear,MONTH(G9),DAY(G9)),IF(ShowObserved,Holidays[CORRECTED],Holidays[DAY]),0),2),""),""),"")</f>
        <v/>
      </c>
      <c r="H10" s="44" t="str">
        <f ca="1">IFERROR(IF(ShowHolidays,IF(INDEX(Holidays[],MATCH(DATE(CalYear,MONTH(H9),DAY(H9)),IF(ShowObserved,Holidays[CORRECTED],Holidays[DAY]),0),6),INDEX(Holidays[],MATCH(DATE(CalYear,MONTH(H9),DAY(H9)),IF(ShowObserved,Holidays[CORRECTED],Holidays[DAY]),0),2),""),""),"")</f>
        <v/>
      </c>
    </row>
    <row r="11" spans="1:8" ht="19.5" customHeight="1" x14ac:dyDescent="0.3">
      <c r="A11" s="50" t="s">
        <v>62</v>
      </c>
      <c r="B11" s="17">
        <f t="array" ref="B11:H11">Days+DATE(CalYear,8,1)-WEEKDAY(DATE(CalYear,8,1),(WeekStart="Monday")+1)+22</f>
        <v>44794</v>
      </c>
      <c r="C11" s="18">
        <v>44795</v>
      </c>
      <c r="D11" s="18">
        <v>44796</v>
      </c>
      <c r="E11" s="18">
        <v>44797</v>
      </c>
      <c r="F11" s="18">
        <v>44798</v>
      </c>
      <c r="G11" s="18">
        <v>44799</v>
      </c>
      <c r="H11" s="19">
        <v>44800</v>
      </c>
    </row>
    <row r="12" spans="1:8" ht="57.95" customHeight="1" x14ac:dyDescent="0.3">
      <c r="A12" s="50" t="s">
        <v>94</v>
      </c>
      <c r="B12" s="45" t="str">
        <f ca="1">IFERROR(IF(ShowHolidays,IF(INDEX(Holidays[],MATCH(DATE(CalYear,MONTH(B11),DAY(B11)),IF(ShowObserved,Holidays[CORRECTED],Holidays[DAY]),0),6),INDEX(Holidays[],MATCH(DATE(CalYear,MONTH(B11),DAY(B11)),IF(ShowObserved,Holidays[CORRECTED],Holidays[DAY]),0),2),""),""),"")</f>
        <v/>
      </c>
      <c r="C12" s="46" t="str">
        <f ca="1">IFERROR(IF(ShowHolidays,IF(INDEX(Holidays[],MATCH(DATE(CalYear,MONTH(C11),DAY(C11)),IF(ShowObserved,Holidays[CORRECTED],Holidays[DAY]),0),6),INDEX(Holidays[],MATCH(DATE(CalYear,MONTH(C11),DAY(C11)),IF(ShowObserved,Holidays[CORRECTED],Holidays[DAY]),0),2),""),""),"")</f>
        <v/>
      </c>
      <c r="D12" s="46" t="str">
        <f ca="1">IFERROR(IF(ShowHolidays,IF(INDEX(Holidays[],MATCH(DATE(CalYear,MONTH(D11),DAY(D11)),IF(ShowObserved,Holidays[CORRECTED],Holidays[DAY]),0),6),INDEX(Holidays[],MATCH(DATE(CalYear,MONTH(D11),DAY(D11)),IF(ShowObserved,Holidays[CORRECTED],Holidays[DAY]),0),2),""),""),"")</f>
        <v/>
      </c>
      <c r="E12" s="46" t="str">
        <f ca="1">IFERROR(IF(ShowHolidays,IF(INDEX(Holidays[],MATCH(DATE(CalYear,MONTH(E11),DAY(E11)),IF(ShowObserved,Holidays[CORRECTED],Holidays[DAY]),0),6),INDEX(Holidays[],MATCH(DATE(CalYear,MONTH(E11),DAY(E11)),IF(ShowObserved,Holidays[CORRECTED],Holidays[DAY]),0),2),""),""),"")</f>
        <v/>
      </c>
      <c r="F12" s="46" t="str">
        <f ca="1">IFERROR(IF(ShowHolidays,IF(INDEX(Holidays[],MATCH(DATE(CalYear,MONTH(F11),DAY(F11)),IF(ShowObserved,Holidays[CORRECTED],Holidays[DAY]),0),6),INDEX(Holidays[],MATCH(DATE(CalYear,MONTH(F11),DAY(F11)),IF(ShowObserved,Holidays[CORRECTED],Holidays[DAY]),0),2),""),""),"")</f>
        <v/>
      </c>
      <c r="G12" s="47" t="str">
        <f ca="1">IFERROR(IF(ShowHolidays,IF(INDEX(Holidays[],MATCH(DATE(CalYear,MONTH(G11),DAY(G11)),IF(ShowObserved,Holidays[CORRECTED],Holidays[DAY]),0),6),INDEX(Holidays[],MATCH(DATE(CalYear,MONTH(G11),DAY(G11)),IF(ShowObserved,Holidays[CORRECTED],Holidays[DAY]),0),2),""),""),"")</f>
        <v/>
      </c>
      <c r="H12" s="48" t="str">
        <f ca="1">IFERROR(IF(ShowHolidays,IF(INDEX(Holidays[],MATCH(DATE(CalYear,MONTH(H11),DAY(H11)),IF(ShowObserved,Holidays[CORRECTED],Holidays[DAY]),0),6),INDEX(Holidays[],MATCH(DATE(CalYear,MONTH(H11),DAY(H11)),IF(ShowObserved,Holidays[CORRECTED],Holidays[DAY]),0),2),""),""),"")</f>
        <v/>
      </c>
    </row>
    <row r="13" spans="1:8" ht="19.5" customHeight="1" x14ac:dyDescent="0.3">
      <c r="A13" s="50" t="s">
        <v>63</v>
      </c>
      <c r="B13" s="20">
        <f t="array" ref="B13:H13">Days+DATE(CalYear,8,1)-WEEKDAY(DATE(CalYear,8,1),(WeekStart="Monday")+1)+29</f>
        <v>44801</v>
      </c>
      <c r="C13" s="21">
        <v>44802</v>
      </c>
      <c r="D13" s="21">
        <v>44803</v>
      </c>
      <c r="E13" s="21">
        <v>44804</v>
      </c>
      <c r="F13" s="21">
        <v>44805</v>
      </c>
      <c r="G13" s="21">
        <v>44806</v>
      </c>
      <c r="H13" s="22">
        <v>44807</v>
      </c>
    </row>
    <row r="14" spans="1:8" ht="57.95" customHeight="1" x14ac:dyDescent="0.3">
      <c r="A14" s="50" t="s">
        <v>95</v>
      </c>
      <c r="B14" s="39" t="str">
        <f ca="1">IFERROR(IF(ShowHolidays,IF(INDEX(Holidays[],MATCH(DATE(CalYear,MONTH(B13),DAY(B13)),IF(ShowObserved,Holidays[CORRECTED],Holidays[DAY]),0),6),INDEX(Holidays[],MATCH(DATE(CalYear,MONTH(B13),DAY(B13)),IF(ShowObserved,Holidays[CORRECTED],Holidays[DAY]),0),2),""),""),"")</f>
        <v/>
      </c>
      <c r="C14" s="40" t="str">
        <f ca="1">IFERROR(IF(ShowHolidays,IF(INDEX(Holidays[],MATCH(DATE(CalYear,MONTH(C13),DAY(C13)),IF(ShowObserved,Holidays[CORRECTED],Holidays[DAY]),0),6),INDEX(Holidays[],MATCH(DATE(CalYear,MONTH(C13),DAY(C13)),IF(ShowObserved,Holidays[CORRECTED],Holidays[DAY]),0),2),""),""),"")</f>
        <v/>
      </c>
      <c r="D14" s="40" t="str">
        <f ca="1">IFERROR(IF(ShowHolidays,IF(INDEX(Holidays[],MATCH(DATE(CalYear,MONTH(D13),DAY(D13)),IF(ShowObserved,Holidays[CORRECTED],Holidays[DAY]),0),6),INDEX(Holidays[],MATCH(DATE(CalYear,MONTH(D13),DAY(D13)),IF(ShowObserved,Holidays[CORRECTED],Holidays[DAY]),0),2),""),""),"")</f>
        <v/>
      </c>
      <c r="E14" s="40" t="str">
        <f ca="1">IFERROR(IF(ShowHolidays,IF(INDEX(Holidays[],MATCH(DATE(CalYear,MONTH(E13),DAY(E13)),IF(ShowObserved,Holidays[CORRECTED],Holidays[DAY]),0),6),INDEX(Holidays[],MATCH(DATE(CalYear,MONTH(E13),DAY(E13)),IF(ShowObserved,Holidays[CORRECTED],Holidays[DAY]),0),2),""),""),"")</f>
        <v/>
      </c>
      <c r="F14" s="40" t="str">
        <f ca="1">IFERROR(IF(ShowHolidays,IF(INDEX(Holidays[],MATCH(DATE(CalYear,MONTH(F13),DAY(F13)),IF(ShowObserved,Holidays[CORRECTED],Holidays[DAY]),0),6),INDEX(Holidays[],MATCH(DATE(CalYear,MONTH(F13),DAY(F13)),IF(ShowObserved,Holidays[CORRECTED],Holidays[DAY]),0),2),""),""),"")</f>
        <v/>
      </c>
      <c r="G14" s="43" t="str">
        <f ca="1">IFERROR(IF(ShowHolidays,IF(INDEX(Holidays[],MATCH(DATE(CalYear,MONTH(G13),DAY(G13)),IF(ShowObserved,Holidays[CORRECTED],Holidays[DAY]),0),6),INDEX(Holidays[],MATCH(DATE(CalYear,MONTH(G13),DAY(G13)),IF(ShowObserved,Holidays[CORRECTED],Holidays[DAY]),0),2),""),""),"")</f>
        <v/>
      </c>
      <c r="H14" s="44" t="str">
        <f ca="1">IFERROR(IF(ShowHolidays,IF(INDEX(Holidays[],MATCH(DATE(CalYear,MONTH(H13),DAY(H13)),IF(ShowObserved,Holidays[CORRECTED],Holidays[DAY]),0),6),INDEX(Holidays[],MATCH(DATE(CalYear,MONTH(H13),DAY(H13)),IF(ShowObserved,Holidays[CORRECTED],Holidays[DAY]),0),2),""),""),"")</f>
        <v/>
      </c>
    </row>
    <row r="15" spans="1:8" ht="19.5" customHeight="1" x14ac:dyDescent="0.35">
      <c r="A15" s="50" t="s">
        <v>64</v>
      </c>
      <c r="B15" s="17">
        <f t="array" ref="B15:C15">Days+DATE(CalYear,8,1)-WEEKDAY(DATE(CalYear,8,1),(WeekStart="Monday")+1)+36</f>
        <v>44808</v>
      </c>
      <c r="C15" s="18">
        <v>44809</v>
      </c>
      <c r="D15" s="75" t="s">
        <v>0</v>
      </c>
      <c r="E15" s="75"/>
      <c r="F15" s="75"/>
      <c r="G15" s="75"/>
      <c r="H15" s="76"/>
    </row>
    <row r="16" spans="1:8" ht="57.95" customHeight="1" x14ac:dyDescent="0.3">
      <c r="A16" s="50" t="s">
        <v>111</v>
      </c>
      <c r="B16" s="45" t="str">
        <f ca="1">IFERROR(IF(ShowHolidays,IF(INDEX(Holidays[],MATCH(DATE(CalYear,MONTH(B15),DAY(B15)),IF(ShowObserved,Holidays[CORRECTED],Holidays[DAY]),0),6),INDEX(Holidays[],MATCH(DATE(CalYear,MONTH(B15),DAY(B15)),IF(ShowObserved,Holidays[CORRECTED],Holidays[DAY]),0),2),""),""),"")</f>
        <v/>
      </c>
      <c r="C16" s="46" t="str">
        <f ca="1">IFERROR(IF(ShowHolidays,IF(INDEX(Holidays[],MATCH(DATE(CalYear,MONTH(C15),DAY(C15)),IF(ShowObserved,Holidays[CORRECTED],Holidays[DAY]),0),6),INDEX(Holidays[],MATCH(DATE(CalYear,MONTH(C15),DAY(C15)),IF(ShowObserved,Holidays[CORRECTED],Holidays[DAY]),0),2),""),""),"")</f>
        <v>Labor Day</v>
      </c>
      <c r="D16" s="73"/>
      <c r="E16" s="73"/>
      <c r="F16" s="73"/>
      <c r="G16" s="73"/>
      <c r="H16" s="74"/>
    </row>
    <row r="17" spans="2:8" x14ac:dyDescent="0.3">
      <c r="B17" s="78"/>
      <c r="C17" s="78"/>
      <c r="D17" s="78"/>
      <c r="E17" s="78"/>
      <c r="F17" s="78"/>
      <c r="G17" s="78"/>
      <c r="H17" s="78"/>
    </row>
  </sheetData>
  <sheetProtection password="CB9F" sheet="1" objects="1" scenarios="1"/>
  <mergeCells count="4">
    <mergeCell ref="B2:D2"/>
    <mergeCell ref="D15:H15"/>
    <mergeCell ref="D16:H16"/>
    <mergeCell ref="B17:H17"/>
  </mergeCells>
  <conditionalFormatting sqref="B13:H13 B15:C15">
    <cfRule type="expression" dxfId="9" priority="2">
      <formula>AND(DAY(B13)&gt;=1,DAY(B13)&lt;=15)</formula>
    </cfRule>
  </conditionalFormatting>
  <conditionalFormatting sqref="B5:G5">
    <cfRule type="expression" dxfId="8" priority="1">
      <formula>DAY(B5)&gt;8</formula>
    </cfRule>
  </conditionalFormatting>
  <hyperlinks>
    <hyperlink ref="H2" location="September!A1" tooltip="Navigation link to September worksheet" display="September"/>
    <hyperlink ref="G2" location="July!A1" tooltip="Navigation link to July worksheet" display="July"/>
  </hyperlinks>
  <printOptions horizontalCentered="1" verticalCentered="1"/>
  <pageMargins left="0.4" right="0.4" top="0.4" bottom="0.4" header="0.3" footer="0.3"/>
  <pageSetup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4" tint="-0.249977111117893"/>
    <pageSetUpPr fitToPage="1"/>
  </sheetPr>
  <dimension ref="A1:H17"/>
  <sheetViews>
    <sheetView showGridLines="0" workbookViewId="0"/>
  </sheetViews>
  <sheetFormatPr defaultColWidth="8.85546875" defaultRowHeight="15" x14ac:dyDescent="0.3"/>
  <cols>
    <col min="1" max="1" width="3.5703125" style="49" customWidth="1"/>
    <col min="2" max="2" width="18.28515625" customWidth="1"/>
    <col min="3" max="8" width="17.7109375" customWidth="1"/>
    <col min="9" max="9" width="3.5703125" customWidth="1"/>
    <col min="10" max="10" width="13.7109375" customWidth="1"/>
  </cols>
  <sheetData>
    <row r="1" spans="1:8" ht="15" customHeight="1" x14ac:dyDescent="0.3">
      <c r="A1" s="49" t="s">
        <v>81</v>
      </c>
    </row>
    <row r="2" spans="1:8" ht="30" customHeight="1" thickBot="1" x14ac:dyDescent="0.35">
      <c r="A2" s="50" t="s">
        <v>76</v>
      </c>
      <c r="B2" s="72">
        <f>B9</f>
        <v>44815</v>
      </c>
      <c r="C2" s="72"/>
      <c r="D2" s="72"/>
      <c r="E2" s="33"/>
      <c r="F2" s="33"/>
      <c r="G2" s="59" t="s">
        <v>103</v>
      </c>
      <c r="H2" s="59" t="s">
        <v>101</v>
      </c>
    </row>
    <row r="3" spans="1:8" ht="18" customHeight="1" thickTop="1" x14ac:dyDescent="0.3"/>
    <row r="4" spans="1:8" ht="24" customHeight="1" thickBot="1" x14ac:dyDescent="0.35">
      <c r="A4" s="50" t="s">
        <v>58</v>
      </c>
      <c r="B4" s="11" t="s">
        <v>1</v>
      </c>
      <c r="C4" s="12" t="str">
        <f t="shared" ref="C4:H4" si="0">UPPER(TEXT(C5,"dddd"))</f>
        <v>MONDAY</v>
      </c>
      <c r="D4" s="12" t="str">
        <f t="shared" si="0"/>
        <v>TUESDAY</v>
      </c>
      <c r="E4" s="12" t="str">
        <f t="shared" si="0"/>
        <v>WEDNESDAY</v>
      </c>
      <c r="F4" s="12" t="str">
        <f t="shared" si="0"/>
        <v>THURSDAY</v>
      </c>
      <c r="G4" s="12" t="str">
        <f t="shared" si="0"/>
        <v>FRIDAY</v>
      </c>
      <c r="H4" s="13" t="str">
        <f t="shared" si="0"/>
        <v>SATURDAY</v>
      </c>
    </row>
    <row r="5" spans="1:8" ht="19.5" customHeight="1" thickTop="1" x14ac:dyDescent="0.35">
      <c r="A5" s="50" t="s">
        <v>59</v>
      </c>
      <c r="B5" s="14">
        <f t="array" ref="B5:H5">Days+DATE(CalYear,9,1)-WEEKDAY(DATE(CalYear,9,1),(WeekStart="Monday")+1)+1</f>
        <v>44801</v>
      </c>
      <c r="C5" s="15">
        <v>44802</v>
      </c>
      <c r="D5" s="15">
        <v>44803</v>
      </c>
      <c r="E5" s="15">
        <v>44804</v>
      </c>
      <c r="F5" s="15">
        <v>44805</v>
      </c>
      <c r="G5" s="15">
        <v>44806</v>
      </c>
      <c r="H5" s="16">
        <v>44807</v>
      </c>
    </row>
    <row r="6" spans="1:8" ht="57.95" customHeight="1" x14ac:dyDescent="0.3">
      <c r="A6" s="55" t="s">
        <v>91</v>
      </c>
      <c r="B6" s="37" t="str">
        <f ca="1">IFERROR(IF(ShowHolidays,IF(INDEX(Holidays[],MATCH(DATE(CalYear-(DAY(B5)&gt;15)+(ROW()&gt;6),MONTH(B5),DAY(B5)),IF(ShowObserved,Holidays[CORRECTED],Holidays[DAY]),0),6),INDEX(Holidays[],MATCH(DATE(CalYear-(DAY(B5)&gt;15)+(ROW()&gt;6),MONTH(B5),DAY(B5)),IF(ShowObserved,Holidays[CORRECTED],Holidays[DAY]),0),2),""),""),"")</f>
        <v/>
      </c>
      <c r="C6" s="38" t="str">
        <f ca="1">IFERROR(IF(ShowHolidays,IF(INDEX(Holidays[],MATCH(DATE(CalYear-(DAY(C5)&gt;15)+(ROW()&gt;6),MONTH(C5),DAY(C5)),IF(ShowObserved,Holidays[CORRECTED],Holidays[DAY]),0),6),INDEX(Holidays[],MATCH(DATE(CalYear-(DAY(C5)&gt;15)+(ROW()&gt;6),MONTH(C5),DAY(C5)),IF(ShowObserved,Holidays[CORRECTED],Holidays[DAY]),0),2),""),""),"")</f>
        <v/>
      </c>
      <c r="D6" s="38" t="str">
        <f ca="1">IFERROR(IF(ShowHolidays,IF(INDEX(Holidays[],MATCH(DATE(CalYear-(DAY(D5)&gt;15)+(ROW()&gt;6),MONTH(D5),DAY(D5)),IF(ShowObserved,Holidays[CORRECTED],Holidays[DAY]),0),6),INDEX(Holidays[],MATCH(DATE(CalYear-(DAY(D5)&gt;15)+(ROW()&gt;6),MONTH(D5),DAY(D5)),IF(ShowObserved,Holidays[CORRECTED],Holidays[DAY]),0),2),""),""),"")</f>
        <v/>
      </c>
      <c r="E6" s="38" t="str">
        <f ca="1">IFERROR(IF(ShowHolidays,IF(INDEX(Holidays[],MATCH(DATE(CalYear-(DAY(E5)&gt;15)+(ROW()&gt;6),MONTH(E5),DAY(E5)),IF(ShowObserved,Holidays[CORRECTED],Holidays[DAY]),0),6),INDEX(Holidays[],MATCH(DATE(CalYear-(DAY(E5)&gt;15)+(ROW()&gt;6),MONTH(E5),DAY(E5)),IF(ShowObserved,Holidays[CORRECTED],Holidays[DAY]),0),2),""),""),"")</f>
        <v/>
      </c>
      <c r="F6" s="38" t="str">
        <f ca="1">IFERROR(IF(ShowHolidays,IF(INDEX(Holidays[],MATCH(DATE(CalYear-(DAY(F5)&gt;15)+(ROW()&gt;6),MONTH(F5),DAY(F5)),IF(ShowObserved,Holidays[CORRECTED],Holidays[DAY]),0),6),INDEX(Holidays[],MATCH(DATE(CalYear-(DAY(F5)&gt;15)+(ROW()&gt;6),MONTH(F5),DAY(F5)),IF(ShowObserved,Holidays[CORRECTED],Holidays[DAY]),0),2),""),""),"")</f>
        <v/>
      </c>
      <c r="G6" s="41" t="str">
        <f ca="1">IFERROR(IF(ShowHolidays,IF(INDEX(Holidays[],MATCH(DATE(CalYear-(DAY(G5)&gt;15)+(ROW()&gt;6),MONTH(G5),DAY(G5)),IF(ShowObserved,Holidays[CORRECTED],Holidays[DAY]),0),6),INDEX(Holidays[],MATCH(DATE(CalYear-(DAY(G5)&gt;15)+(ROW()&gt;6),MONTH(G5),DAY(G5)),IF(ShowObserved,Holidays[CORRECTED],Holidays[DAY]),0),2),""),""),"")</f>
        <v/>
      </c>
      <c r="H6" s="42" t="str">
        <f ca="1">IFERROR(IF(ShowHolidays,IF(INDEX(Holidays[],MATCH(DATE(CalYear-(DAY(H5)&gt;15)+(ROW()&gt;6),MONTH(H5),DAY(H5)),IF(ShowObserved,Holidays[CORRECTED],Holidays[DAY]),0),6),INDEX(Holidays[],MATCH(DATE(CalYear-(DAY(H5)&gt;15)+(ROW()&gt;6),MONTH(H5),DAY(H5)),IF(ShowObserved,Holidays[CORRECTED],Holidays[DAY]),0),2),""),""),"")</f>
        <v/>
      </c>
    </row>
    <row r="7" spans="1:8" ht="19.5" customHeight="1" x14ac:dyDescent="0.3">
      <c r="A7" s="50" t="s">
        <v>60</v>
      </c>
      <c r="B7" s="17">
        <f t="array" ref="B7:H7">Days+DATE(CalYear,9,1)-WEEKDAY(DATE(CalYear,9,1),(WeekStart="Monday")+1)+8</f>
        <v>44808</v>
      </c>
      <c r="C7" s="18">
        <v>44809</v>
      </c>
      <c r="D7" s="18">
        <v>44810</v>
      </c>
      <c r="E7" s="18">
        <v>44811</v>
      </c>
      <c r="F7" s="18">
        <v>44812</v>
      </c>
      <c r="G7" s="18">
        <v>44813</v>
      </c>
      <c r="H7" s="19">
        <v>44814</v>
      </c>
    </row>
    <row r="8" spans="1:8" ht="57.95" customHeight="1" x14ac:dyDescent="0.3">
      <c r="A8" s="50" t="s">
        <v>92</v>
      </c>
      <c r="B8" s="45" t="str">
        <f ca="1">IFERROR(IF(ShowHolidays,IF(INDEX(Holidays[],MATCH(DATE(CalYear,MONTH(B7),DAY(B7)),IF(ShowObserved,Holidays[CORRECTED],Holidays[DAY]),0),6),INDEX(Holidays[],MATCH(DATE(CalYear,MONTH(B7),DAY(B7)),IF(ShowObserved,Holidays[CORRECTED],Holidays[DAY]),0),2),""),""),"")</f>
        <v/>
      </c>
      <c r="C8" s="46" t="str">
        <f ca="1">IFERROR(IF(ShowHolidays,IF(INDEX(Holidays[],MATCH(DATE(CalYear,MONTH(C7),DAY(C7)),IF(ShowObserved,Holidays[CORRECTED],Holidays[DAY]),0),6),INDEX(Holidays[],MATCH(DATE(CalYear,MONTH(C7),DAY(C7)),IF(ShowObserved,Holidays[CORRECTED],Holidays[DAY]),0),2),""),""),"")</f>
        <v>Labor Day</v>
      </c>
      <c r="D8" s="46" t="str">
        <f ca="1">IFERROR(IF(ShowHolidays,IF(INDEX(Holidays[],MATCH(DATE(CalYear,MONTH(D7),DAY(D7)),IF(ShowObserved,Holidays[CORRECTED],Holidays[DAY]),0),6),INDEX(Holidays[],MATCH(DATE(CalYear,MONTH(D7),DAY(D7)),IF(ShowObserved,Holidays[CORRECTED],Holidays[DAY]),0),2),""),""),"")</f>
        <v/>
      </c>
      <c r="E8" s="46" t="str">
        <f ca="1">IFERROR(IF(ShowHolidays,IF(INDEX(Holidays[],MATCH(DATE(CalYear,MONTH(E7),DAY(E7)),IF(ShowObserved,Holidays[CORRECTED],Holidays[DAY]),0),6),INDEX(Holidays[],MATCH(DATE(CalYear,MONTH(E7),DAY(E7)),IF(ShowObserved,Holidays[CORRECTED],Holidays[DAY]),0),2),""),""),"")</f>
        <v/>
      </c>
      <c r="F8" s="46" t="str">
        <f ca="1">IFERROR(IF(ShowHolidays,IF(INDEX(Holidays[],MATCH(DATE(CalYear,MONTH(F7),DAY(F7)),IF(ShowObserved,Holidays[CORRECTED],Holidays[DAY]),0),6),INDEX(Holidays[],MATCH(DATE(CalYear,MONTH(F7),DAY(F7)),IF(ShowObserved,Holidays[CORRECTED],Holidays[DAY]),0),2),""),""),"")</f>
        <v/>
      </c>
      <c r="G8" s="47" t="str">
        <f ca="1">IFERROR(IF(ShowHolidays,IF(INDEX(Holidays[],MATCH(DATE(CalYear,MONTH(G7),DAY(G7)),IF(ShowObserved,Holidays[CORRECTED],Holidays[DAY]),0),6),INDEX(Holidays[],MATCH(DATE(CalYear,MONTH(G7),DAY(G7)),IF(ShowObserved,Holidays[CORRECTED],Holidays[DAY]),0),2),""),""),"")</f>
        <v/>
      </c>
      <c r="H8" s="48" t="str">
        <f ca="1">IFERROR(IF(ShowHolidays,IF(INDEX(Holidays[],MATCH(DATE(CalYear,MONTH(H7),DAY(H7)),IF(ShowObserved,Holidays[CORRECTED],Holidays[DAY]),0),6),INDEX(Holidays[],MATCH(DATE(CalYear,MONTH(H7),DAY(H7)),IF(ShowObserved,Holidays[CORRECTED],Holidays[DAY]),0),2),""),""),"")</f>
        <v/>
      </c>
    </row>
    <row r="9" spans="1:8" ht="19.5" customHeight="1" x14ac:dyDescent="0.3">
      <c r="A9" s="50" t="s">
        <v>61</v>
      </c>
      <c r="B9" s="20">
        <f t="array" ref="B9:H9">Days+DATE(CalYear,9,1)-WEEKDAY(DATE(CalYear,9,1),(WeekStart="Monday")+1)+15</f>
        <v>44815</v>
      </c>
      <c r="C9" s="21">
        <v>44816</v>
      </c>
      <c r="D9" s="21">
        <v>44817</v>
      </c>
      <c r="E9" s="21">
        <v>44818</v>
      </c>
      <c r="F9" s="21">
        <v>44819</v>
      </c>
      <c r="G9" s="21">
        <v>44820</v>
      </c>
      <c r="H9" s="22">
        <v>44821</v>
      </c>
    </row>
    <row r="10" spans="1:8" ht="57.95" customHeight="1" x14ac:dyDescent="0.3">
      <c r="A10" s="50" t="s">
        <v>93</v>
      </c>
      <c r="B10" s="39" t="str">
        <f ca="1">IFERROR(IF(ShowHolidays,IF(INDEX(Holidays[],MATCH(DATE(CalYear,MONTH(B9),DAY(B9)),IF(ShowObserved,Holidays[CORRECTED],Holidays[DAY]),0),6),INDEX(Holidays[],MATCH(DATE(CalYear,MONTH(B9),DAY(B9)),IF(ShowObserved,Holidays[CORRECTED],Holidays[DAY]),0),2),""),""),"")</f>
        <v/>
      </c>
      <c r="C10" s="40" t="str">
        <f ca="1">IFERROR(IF(ShowHolidays,IF(INDEX(Holidays[],MATCH(DATE(CalYear,MONTH(C9),DAY(C9)),IF(ShowObserved,Holidays[CORRECTED],Holidays[DAY]),0),6),INDEX(Holidays[],MATCH(DATE(CalYear,MONTH(C9),DAY(C9)),IF(ShowObserved,Holidays[CORRECTED],Holidays[DAY]),0),2),""),""),"")</f>
        <v/>
      </c>
      <c r="D10" s="40" t="str">
        <f ca="1">IFERROR(IF(ShowHolidays,IF(INDEX(Holidays[],MATCH(DATE(CalYear,MONTH(D9),DAY(D9)),IF(ShowObserved,Holidays[CORRECTED],Holidays[DAY]),0),6),INDEX(Holidays[],MATCH(DATE(CalYear,MONTH(D9),DAY(D9)),IF(ShowObserved,Holidays[CORRECTED],Holidays[DAY]),0),2),""),""),"")</f>
        <v/>
      </c>
      <c r="E10" s="40" t="str">
        <f ca="1">IFERROR(IF(ShowHolidays,IF(INDEX(Holidays[],MATCH(DATE(CalYear,MONTH(E9),DAY(E9)),IF(ShowObserved,Holidays[CORRECTED],Holidays[DAY]),0),6),INDEX(Holidays[],MATCH(DATE(CalYear,MONTH(E9),DAY(E9)),IF(ShowObserved,Holidays[CORRECTED],Holidays[DAY]),0),2),""),""),"")</f>
        <v/>
      </c>
      <c r="F10" s="40" t="str">
        <f ca="1">IFERROR(IF(ShowHolidays,IF(INDEX(Holidays[],MATCH(DATE(CalYear,MONTH(F9),DAY(F9)),IF(ShowObserved,Holidays[CORRECTED],Holidays[DAY]),0),6),INDEX(Holidays[],MATCH(DATE(CalYear,MONTH(F9),DAY(F9)),IF(ShowObserved,Holidays[CORRECTED],Holidays[DAY]),0),2),""),""),"")</f>
        <v/>
      </c>
      <c r="G10" s="43" t="str">
        <f ca="1">IFERROR(IF(ShowHolidays,IF(INDEX(Holidays[],MATCH(DATE(CalYear,MONTH(G9),DAY(G9)),IF(ShowObserved,Holidays[CORRECTED],Holidays[DAY]),0),6),INDEX(Holidays[],MATCH(DATE(CalYear,MONTH(G9),DAY(G9)),IF(ShowObserved,Holidays[CORRECTED],Holidays[DAY]),0),2),""),""),"")</f>
        <v/>
      </c>
      <c r="H10" s="44" t="str">
        <f ca="1">IFERROR(IF(ShowHolidays,IF(INDEX(Holidays[],MATCH(DATE(CalYear,MONTH(H9),DAY(H9)),IF(ShowObserved,Holidays[CORRECTED],Holidays[DAY]),0),6),INDEX(Holidays[],MATCH(DATE(CalYear,MONTH(H9),DAY(H9)),IF(ShowObserved,Holidays[CORRECTED],Holidays[DAY]),0),2),""),""),"")</f>
        <v/>
      </c>
    </row>
    <row r="11" spans="1:8" ht="19.5" customHeight="1" x14ac:dyDescent="0.3">
      <c r="A11" s="50" t="s">
        <v>62</v>
      </c>
      <c r="B11" s="17">
        <f t="array" ref="B11:H11">Days+DATE(CalYear,9,1)-WEEKDAY(DATE(CalYear,9,1),(WeekStart="Monday")+1)+22</f>
        <v>44822</v>
      </c>
      <c r="C11" s="18">
        <v>44823</v>
      </c>
      <c r="D11" s="18">
        <v>44824</v>
      </c>
      <c r="E11" s="18">
        <v>44825</v>
      </c>
      <c r="F11" s="18">
        <v>44826</v>
      </c>
      <c r="G11" s="18">
        <v>44827</v>
      </c>
      <c r="H11" s="19">
        <v>44828</v>
      </c>
    </row>
    <row r="12" spans="1:8" ht="57.95" customHeight="1" x14ac:dyDescent="0.3">
      <c r="A12" s="50" t="s">
        <v>94</v>
      </c>
      <c r="B12" s="45" t="str">
        <f ca="1">IFERROR(IF(ShowHolidays,IF(INDEX(Holidays[],MATCH(DATE(CalYear,MONTH(B11),DAY(B11)),IF(ShowObserved,Holidays[CORRECTED],Holidays[DAY]),0),6),INDEX(Holidays[],MATCH(DATE(CalYear,MONTH(B11),DAY(B11)),IF(ShowObserved,Holidays[CORRECTED],Holidays[DAY]),0),2),""),""),"")</f>
        <v/>
      </c>
      <c r="C12" s="46" t="str">
        <f ca="1">IFERROR(IF(ShowHolidays,IF(INDEX(Holidays[],MATCH(DATE(CalYear,MONTH(C11),DAY(C11)),IF(ShowObserved,Holidays[CORRECTED],Holidays[DAY]),0),6),INDEX(Holidays[],MATCH(DATE(CalYear,MONTH(C11),DAY(C11)),IF(ShowObserved,Holidays[CORRECTED],Holidays[DAY]),0),2),""),""),"")</f>
        <v/>
      </c>
      <c r="D12" s="46" t="str">
        <f ca="1">IFERROR(IF(ShowHolidays,IF(INDEX(Holidays[],MATCH(DATE(CalYear,MONTH(D11),DAY(D11)),IF(ShowObserved,Holidays[CORRECTED],Holidays[DAY]),0),6),INDEX(Holidays[],MATCH(DATE(CalYear,MONTH(D11),DAY(D11)),IF(ShowObserved,Holidays[CORRECTED],Holidays[DAY]),0),2),""),""),"")</f>
        <v/>
      </c>
      <c r="E12" s="46" t="str">
        <f ca="1">IFERROR(IF(ShowHolidays,IF(INDEX(Holidays[],MATCH(DATE(CalYear,MONTH(E11),DAY(E11)),IF(ShowObserved,Holidays[CORRECTED],Holidays[DAY]),0),6),INDEX(Holidays[],MATCH(DATE(CalYear,MONTH(E11),DAY(E11)),IF(ShowObserved,Holidays[CORRECTED],Holidays[DAY]),0),2),""),""),"")</f>
        <v/>
      </c>
      <c r="F12" s="46" t="str">
        <f ca="1">IFERROR(IF(ShowHolidays,IF(INDEX(Holidays[],MATCH(DATE(CalYear,MONTH(F11),DAY(F11)),IF(ShowObserved,Holidays[CORRECTED],Holidays[DAY]),0),6),INDEX(Holidays[],MATCH(DATE(CalYear,MONTH(F11),DAY(F11)),IF(ShowObserved,Holidays[CORRECTED],Holidays[DAY]),0),2),""),""),"")</f>
        <v/>
      </c>
      <c r="G12" s="47" t="str">
        <f ca="1">IFERROR(IF(ShowHolidays,IF(INDEX(Holidays[],MATCH(DATE(CalYear,MONTH(G11),DAY(G11)),IF(ShowObserved,Holidays[CORRECTED],Holidays[DAY]),0),6),INDEX(Holidays[],MATCH(DATE(CalYear,MONTH(G11),DAY(G11)),IF(ShowObserved,Holidays[CORRECTED],Holidays[DAY]),0),2),""),""),"")</f>
        <v/>
      </c>
      <c r="H12" s="48" t="str">
        <f ca="1">IFERROR(IF(ShowHolidays,IF(INDEX(Holidays[],MATCH(DATE(CalYear,MONTH(H11),DAY(H11)),IF(ShowObserved,Holidays[CORRECTED],Holidays[DAY]),0),6),INDEX(Holidays[],MATCH(DATE(CalYear,MONTH(H11),DAY(H11)),IF(ShowObserved,Holidays[CORRECTED],Holidays[DAY]),0),2),""),""),"")</f>
        <v/>
      </c>
    </row>
    <row r="13" spans="1:8" ht="19.5" customHeight="1" x14ac:dyDescent="0.3">
      <c r="A13" s="50" t="s">
        <v>63</v>
      </c>
      <c r="B13" s="20">
        <f t="array" ref="B13:H13">Days+DATE(CalYear,9,1)-WEEKDAY(DATE(CalYear,9,1),(WeekStart="Monday")+1)+29</f>
        <v>44829</v>
      </c>
      <c r="C13" s="21">
        <v>44830</v>
      </c>
      <c r="D13" s="21">
        <v>44831</v>
      </c>
      <c r="E13" s="21">
        <v>44832</v>
      </c>
      <c r="F13" s="21">
        <v>44833</v>
      </c>
      <c r="G13" s="21">
        <v>44834</v>
      </c>
      <c r="H13" s="22">
        <v>44835</v>
      </c>
    </row>
    <row r="14" spans="1:8" ht="57.95" customHeight="1" x14ac:dyDescent="0.3">
      <c r="A14" s="50" t="s">
        <v>95</v>
      </c>
      <c r="B14" s="39" t="str">
        <f ca="1">IFERROR(IF(ShowHolidays,IF(INDEX(Holidays[],MATCH(DATE(CalYear,MONTH(B13),DAY(B13)),IF(ShowObserved,Holidays[CORRECTED],Holidays[DAY]),0),6),INDEX(Holidays[],MATCH(DATE(CalYear,MONTH(B13),DAY(B13)),IF(ShowObserved,Holidays[CORRECTED],Holidays[DAY]),0),2),""),""),"")</f>
        <v/>
      </c>
      <c r="C14" s="40" t="str">
        <f ca="1">IFERROR(IF(ShowHolidays,IF(INDEX(Holidays[],MATCH(DATE(CalYear,MONTH(C13),DAY(C13)),IF(ShowObserved,Holidays[CORRECTED],Holidays[DAY]),0),6),INDEX(Holidays[],MATCH(DATE(CalYear,MONTH(C13),DAY(C13)),IF(ShowObserved,Holidays[CORRECTED],Holidays[DAY]),0),2),""),""),"")</f>
        <v/>
      </c>
      <c r="D14" s="40" t="str">
        <f ca="1">IFERROR(IF(ShowHolidays,IF(INDEX(Holidays[],MATCH(DATE(CalYear,MONTH(D13),DAY(D13)),IF(ShowObserved,Holidays[CORRECTED],Holidays[DAY]),0),6),INDEX(Holidays[],MATCH(DATE(CalYear,MONTH(D13),DAY(D13)),IF(ShowObserved,Holidays[CORRECTED],Holidays[DAY]),0),2),""),""),"")</f>
        <v/>
      </c>
      <c r="E14" s="40" t="str">
        <f ca="1">IFERROR(IF(ShowHolidays,IF(INDEX(Holidays[],MATCH(DATE(CalYear,MONTH(E13),DAY(E13)),IF(ShowObserved,Holidays[CORRECTED],Holidays[DAY]),0),6),INDEX(Holidays[],MATCH(DATE(CalYear,MONTH(E13),DAY(E13)),IF(ShowObserved,Holidays[CORRECTED],Holidays[DAY]),0),2),""),""),"")</f>
        <v/>
      </c>
      <c r="F14" s="40" t="str">
        <f ca="1">IFERROR(IF(ShowHolidays,IF(INDEX(Holidays[],MATCH(DATE(CalYear,MONTH(F13),DAY(F13)),IF(ShowObserved,Holidays[CORRECTED],Holidays[DAY]),0),6),INDEX(Holidays[],MATCH(DATE(CalYear,MONTH(F13),DAY(F13)),IF(ShowObserved,Holidays[CORRECTED],Holidays[DAY]),0),2),""),""),"")</f>
        <v/>
      </c>
      <c r="G14" s="43" t="str">
        <f ca="1">IFERROR(IF(ShowHolidays,IF(INDEX(Holidays[],MATCH(DATE(CalYear,MONTH(G13),DAY(G13)),IF(ShowObserved,Holidays[CORRECTED],Holidays[DAY]),0),6),INDEX(Holidays[],MATCH(DATE(CalYear,MONTH(G13),DAY(G13)),IF(ShowObserved,Holidays[CORRECTED],Holidays[DAY]),0),2),""),""),"")</f>
        <v/>
      </c>
      <c r="H14" s="44" t="str">
        <f ca="1">IFERROR(IF(ShowHolidays,IF(INDEX(Holidays[],MATCH(DATE(CalYear,MONTH(H13),DAY(H13)),IF(ShowObserved,Holidays[CORRECTED],Holidays[DAY]),0),6),INDEX(Holidays[],MATCH(DATE(CalYear,MONTH(H13),DAY(H13)),IF(ShowObserved,Holidays[CORRECTED],Holidays[DAY]),0),2),""),""),"")</f>
        <v/>
      </c>
    </row>
    <row r="15" spans="1:8" ht="19.5" customHeight="1" x14ac:dyDescent="0.35">
      <c r="A15" s="50" t="s">
        <v>64</v>
      </c>
      <c r="B15" s="17">
        <f t="array" ref="B15:C15">Days+DATE(CalYear,9,1)-WEEKDAY(DATE(CalYear,9,1),(WeekStart="Monday")+1)+36</f>
        <v>44836</v>
      </c>
      <c r="C15" s="18">
        <v>44837</v>
      </c>
      <c r="D15" s="75" t="s">
        <v>0</v>
      </c>
      <c r="E15" s="75"/>
      <c r="F15" s="75"/>
      <c r="G15" s="75"/>
      <c r="H15" s="76"/>
    </row>
    <row r="16" spans="1:8" ht="57.95" customHeight="1" x14ac:dyDescent="0.3">
      <c r="A16" s="50" t="s">
        <v>111</v>
      </c>
      <c r="B16" s="45" t="str">
        <f ca="1">IFERROR(IF(ShowHolidays,IF(INDEX(Holidays[],MATCH(DATE(CalYear,MONTH(B15),DAY(B15)),IF(ShowObserved,Holidays[CORRECTED],Holidays[DAY]),0),6),INDEX(Holidays[],MATCH(DATE(CalYear,MONTH(B15),DAY(B15)),IF(ShowObserved,Holidays[CORRECTED],Holidays[DAY]),0),2),""),""),"")</f>
        <v/>
      </c>
      <c r="C16" s="46" t="str">
        <f ca="1">IFERROR(IF(ShowHolidays,IF(INDEX(Holidays[],MATCH(DATE(CalYear,MONTH(C15),DAY(C15)),IF(ShowObserved,Holidays[CORRECTED],Holidays[DAY]),0),6),INDEX(Holidays[],MATCH(DATE(CalYear,MONTH(C15),DAY(C15)),IF(ShowObserved,Holidays[CORRECTED],Holidays[DAY]),0),2),""),""),"")</f>
        <v/>
      </c>
      <c r="D16" s="73"/>
      <c r="E16" s="73"/>
      <c r="F16" s="73"/>
      <c r="G16" s="73"/>
      <c r="H16" s="74"/>
    </row>
    <row r="17" spans="2:8" x14ac:dyDescent="0.3">
      <c r="B17" s="78"/>
      <c r="C17" s="78"/>
      <c r="D17" s="78"/>
      <c r="E17" s="78"/>
      <c r="F17" s="78"/>
      <c r="G17" s="78"/>
      <c r="H17" s="78"/>
    </row>
  </sheetData>
  <sheetProtection password="CB9F" sheet="1" objects="1" scenarios="1"/>
  <mergeCells count="4">
    <mergeCell ref="B2:D2"/>
    <mergeCell ref="D15:H15"/>
    <mergeCell ref="D16:H16"/>
    <mergeCell ref="B17:H17"/>
  </mergeCells>
  <conditionalFormatting sqref="B13:H13 B15:C15">
    <cfRule type="expression" dxfId="7" priority="2">
      <formula>AND(DAY(B13)&gt;=1,DAY(B13)&lt;=15)</formula>
    </cfRule>
  </conditionalFormatting>
  <conditionalFormatting sqref="B5:G5">
    <cfRule type="expression" dxfId="6" priority="1">
      <formula>DAY(B5)&gt;8</formula>
    </cfRule>
  </conditionalFormatting>
  <hyperlinks>
    <hyperlink ref="H2" location="October!A1" tooltip="Navigation link to October worksheet" display="October"/>
    <hyperlink ref="G2" location="August!A1" tooltip="Navigation link to August worksheet" display="August"/>
  </hyperlinks>
  <printOptions horizontalCentered="1" verticalCentered="1"/>
  <pageMargins left="0.4" right="0.4" top="0.4" bottom="0.4" header="0.3" footer="0.3"/>
  <pageSetup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4" tint="-0.249977111117893"/>
    <pageSetUpPr fitToPage="1"/>
  </sheetPr>
  <dimension ref="A1:H17"/>
  <sheetViews>
    <sheetView showGridLines="0" workbookViewId="0"/>
  </sheetViews>
  <sheetFormatPr defaultColWidth="8.85546875" defaultRowHeight="15" x14ac:dyDescent="0.3"/>
  <cols>
    <col min="1" max="1" width="3.5703125" style="49" customWidth="1"/>
    <col min="2" max="2" width="18.28515625" customWidth="1"/>
    <col min="3" max="8" width="17.7109375" customWidth="1"/>
    <col min="9" max="9" width="3.5703125" customWidth="1"/>
    <col min="10" max="10" width="13.7109375" customWidth="1"/>
  </cols>
  <sheetData>
    <row r="1" spans="1:8" ht="15" customHeight="1" x14ac:dyDescent="0.3">
      <c r="A1" s="49" t="s">
        <v>82</v>
      </c>
    </row>
    <row r="2" spans="1:8" ht="30" customHeight="1" thickBot="1" x14ac:dyDescent="0.35">
      <c r="A2" s="50" t="s">
        <v>77</v>
      </c>
      <c r="B2" s="72">
        <f>B9</f>
        <v>44843</v>
      </c>
      <c r="C2" s="72"/>
      <c r="D2" s="72"/>
      <c r="E2" s="33"/>
      <c r="F2" s="33"/>
      <c r="G2" s="59" t="s">
        <v>102</v>
      </c>
      <c r="H2" s="59" t="s">
        <v>100</v>
      </c>
    </row>
    <row r="3" spans="1:8" ht="18" customHeight="1" thickTop="1" x14ac:dyDescent="0.3"/>
    <row r="4" spans="1:8" ht="24" customHeight="1" thickBot="1" x14ac:dyDescent="0.35">
      <c r="A4" s="50" t="s">
        <v>58</v>
      </c>
      <c r="B4" s="11" t="s">
        <v>1</v>
      </c>
      <c r="C4" s="12" t="str">
        <f t="shared" ref="C4:H4" si="0">UPPER(TEXT(C5,"dddd"))</f>
        <v>MONDAY</v>
      </c>
      <c r="D4" s="12" t="str">
        <f t="shared" si="0"/>
        <v>TUESDAY</v>
      </c>
      <c r="E4" s="12" t="str">
        <f t="shared" si="0"/>
        <v>WEDNESDAY</v>
      </c>
      <c r="F4" s="12" t="str">
        <f t="shared" si="0"/>
        <v>THURSDAY</v>
      </c>
      <c r="G4" s="12" t="str">
        <f t="shared" si="0"/>
        <v>FRIDAY</v>
      </c>
      <c r="H4" s="13" t="str">
        <f t="shared" si="0"/>
        <v>SATURDAY</v>
      </c>
    </row>
    <row r="5" spans="1:8" ht="19.5" customHeight="1" thickTop="1" x14ac:dyDescent="0.35">
      <c r="A5" s="50" t="s">
        <v>59</v>
      </c>
      <c r="B5" s="14">
        <f t="array" ref="B5:H5">Days+DATE(CalYear,10,1)-WEEKDAY(DATE(CalYear,10,1),(WeekStart="Monday")+1)+1</f>
        <v>44829</v>
      </c>
      <c r="C5" s="15">
        <v>44830</v>
      </c>
      <c r="D5" s="15">
        <v>44831</v>
      </c>
      <c r="E5" s="15">
        <v>44832</v>
      </c>
      <c r="F5" s="15">
        <v>44833</v>
      </c>
      <c r="G5" s="15">
        <v>44834</v>
      </c>
      <c r="H5" s="16">
        <v>44835</v>
      </c>
    </row>
    <row r="6" spans="1:8" ht="57.95" customHeight="1" x14ac:dyDescent="0.3">
      <c r="A6" s="55" t="s">
        <v>91</v>
      </c>
      <c r="B6" s="37" t="str">
        <f ca="1">IFERROR(IF(ShowHolidays,IF(INDEX(Holidays[],MATCH(DATE(CalYear-(DAY(B5)&gt;15)+(ROW()&gt;6),MONTH(B5),DAY(B5)),IF(ShowObserved,Holidays[CORRECTED],Holidays[DAY]),0),6),INDEX(Holidays[],MATCH(DATE(CalYear-(DAY(B5)&gt;15)+(ROW()&gt;6),MONTH(B5),DAY(B5)),IF(ShowObserved,Holidays[CORRECTED],Holidays[DAY]),0),2),""),""),"")</f>
        <v/>
      </c>
      <c r="C6" s="38" t="str">
        <f ca="1">IFERROR(IF(ShowHolidays,IF(INDEX(Holidays[],MATCH(DATE(CalYear-(DAY(C5)&gt;15)+(ROW()&gt;6),MONTH(C5),DAY(C5)),IF(ShowObserved,Holidays[CORRECTED],Holidays[DAY]),0),6),INDEX(Holidays[],MATCH(DATE(CalYear-(DAY(C5)&gt;15)+(ROW()&gt;6),MONTH(C5),DAY(C5)),IF(ShowObserved,Holidays[CORRECTED],Holidays[DAY]),0),2),""),""),"")</f>
        <v/>
      </c>
      <c r="D6" s="38" t="str">
        <f ca="1">IFERROR(IF(ShowHolidays,IF(INDEX(Holidays[],MATCH(DATE(CalYear-(DAY(D5)&gt;15)+(ROW()&gt;6),MONTH(D5),DAY(D5)),IF(ShowObserved,Holidays[CORRECTED],Holidays[DAY]),0),6),INDEX(Holidays[],MATCH(DATE(CalYear-(DAY(D5)&gt;15)+(ROW()&gt;6),MONTH(D5),DAY(D5)),IF(ShowObserved,Holidays[CORRECTED],Holidays[DAY]),0),2),""),""),"")</f>
        <v/>
      </c>
      <c r="E6" s="38" t="str">
        <f ca="1">IFERROR(IF(ShowHolidays,IF(INDEX(Holidays[],MATCH(DATE(CalYear-(DAY(E5)&gt;15)+(ROW()&gt;6),MONTH(E5),DAY(E5)),IF(ShowObserved,Holidays[CORRECTED],Holidays[DAY]),0),6),INDEX(Holidays[],MATCH(DATE(CalYear-(DAY(E5)&gt;15)+(ROW()&gt;6),MONTH(E5),DAY(E5)),IF(ShowObserved,Holidays[CORRECTED],Holidays[DAY]),0),2),""),""),"")</f>
        <v/>
      </c>
      <c r="F6" s="38" t="str">
        <f ca="1">IFERROR(IF(ShowHolidays,IF(INDEX(Holidays[],MATCH(DATE(CalYear-(DAY(F5)&gt;15)+(ROW()&gt;6),MONTH(F5),DAY(F5)),IF(ShowObserved,Holidays[CORRECTED],Holidays[DAY]),0),6),INDEX(Holidays[],MATCH(DATE(CalYear-(DAY(F5)&gt;15)+(ROW()&gt;6),MONTH(F5),DAY(F5)),IF(ShowObserved,Holidays[CORRECTED],Holidays[DAY]),0),2),""),""),"")</f>
        <v/>
      </c>
      <c r="G6" s="41" t="str">
        <f ca="1">IFERROR(IF(ShowHolidays,IF(INDEX(Holidays[],MATCH(DATE(CalYear-(DAY(G5)&gt;15)+(ROW()&gt;6),MONTH(G5),DAY(G5)),IF(ShowObserved,Holidays[CORRECTED],Holidays[DAY]),0),6),INDEX(Holidays[],MATCH(DATE(CalYear-(DAY(G5)&gt;15)+(ROW()&gt;6),MONTH(G5),DAY(G5)),IF(ShowObserved,Holidays[CORRECTED],Holidays[DAY]),0),2),""),""),"")</f>
        <v/>
      </c>
      <c r="H6" s="42" t="str">
        <f ca="1">IFERROR(IF(ShowHolidays,IF(INDEX(Holidays[],MATCH(DATE(CalYear-(DAY(H5)&gt;15)+(ROW()&gt;6),MONTH(H5),DAY(H5)),IF(ShowObserved,Holidays[CORRECTED],Holidays[DAY]),0),6),INDEX(Holidays[],MATCH(DATE(CalYear-(DAY(H5)&gt;15)+(ROW()&gt;6),MONTH(H5),DAY(H5)),IF(ShowObserved,Holidays[CORRECTED],Holidays[DAY]),0),2),""),""),"")</f>
        <v/>
      </c>
    </row>
    <row r="7" spans="1:8" ht="19.5" customHeight="1" x14ac:dyDescent="0.3">
      <c r="A7" s="50" t="s">
        <v>60</v>
      </c>
      <c r="B7" s="17">
        <f t="array" ref="B7:H7">Days+DATE(CalYear,10,1)-WEEKDAY(DATE(CalYear,10,1),(WeekStart="Monday")+1)+8</f>
        <v>44836</v>
      </c>
      <c r="C7" s="18">
        <v>44837</v>
      </c>
      <c r="D7" s="18">
        <v>44838</v>
      </c>
      <c r="E7" s="18">
        <v>44839</v>
      </c>
      <c r="F7" s="18">
        <v>44840</v>
      </c>
      <c r="G7" s="18">
        <v>44841</v>
      </c>
      <c r="H7" s="19">
        <v>44842</v>
      </c>
    </row>
    <row r="8" spans="1:8" ht="57.95" customHeight="1" x14ac:dyDescent="0.3">
      <c r="A8" s="50" t="s">
        <v>92</v>
      </c>
      <c r="B8" s="45" t="str">
        <f ca="1">IFERROR(IF(ShowHolidays,IF(INDEX(Holidays[],MATCH(DATE(CalYear,MONTH(B7),DAY(B7)),IF(ShowObserved,Holidays[CORRECTED],Holidays[DAY]),0),6),INDEX(Holidays[],MATCH(DATE(CalYear,MONTH(B7),DAY(B7)),IF(ShowObserved,Holidays[CORRECTED],Holidays[DAY]),0),2),""),""),"")</f>
        <v/>
      </c>
      <c r="C8" s="46" t="str">
        <f ca="1">IFERROR(IF(ShowHolidays,IF(INDEX(Holidays[],MATCH(DATE(CalYear,MONTH(C7),DAY(C7)),IF(ShowObserved,Holidays[CORRECTED],Holidays[DAY]),0),6),INDEX(Holidays[],MATCH(DATE(CalYear,MONTH(C7),DAY(C7)),IF(ShowObserved,Holidays[CORRECTED],Holidays[DAY]),0),2),""),""),"")</f>
        <v/>
      </c>
      <c r="D8" s="46" t="str">
        <f ca="1">IFERROR(IF(ShowHolidays,IF(INDEX(Holidays[],MATCH(DATE(CalYear,MONTH(D7),DAY(D7)),IF(ShowObserved,Holidays[CORRECTED],Holidays[DAY]),0),6),INDEX(Holidays[],MATCH(DATE(CalYear,MONTH(D7),DAY(D7)),IF(ShowObserved,Holidays[CORRECTED],Holidays[DAY]),0),2),""),""),"")</f>
        <v/>
      </c>
      <c r="E8" s="46" t="str">
        <f ca="1">IFERROR(IF(ShowHolidays,IF(INDEX(Holidays[],MATCH(DATE(CalYear,MONTH(E7),DAY(E7)),IF(ShowObserved,Holidays[CORRECTED],Holidays[DAY]),0),6),INDEX(Holidays[],MATCH(DATE(CalYear,MONTH(E7),DAY(E7)),IF(ShowObserved,Holidays[CORRECTED],Holidays[DAY]),0),2),""),""),"")</f>
        <v/>
      </c>
      <c r="F8" s="46" t="str">
        <f ca="1">IFERROR(IF(ShowHolidays,IF(INDEX(Holidays[],MATCH(DATE(CalYear,MONTH(F7),DAY(F7)),IF(ShowObserved,Holidays[CORRECTED],Holidays[DAY]),0),6),INDEX(Holidays[],MATCH(DATE(CalYear,MONTH(F7),DAY(F7)),IF(ShowObserved,Holidays[CORRECTED],Holidays[DAY]),0),2),""),""),"")</f>
        <v/>
      </c>
      <c r="G8" s="47" t="str">
        <f ca="1">IFERROR(IF(ShowHolidays,IF(INDEX(Holidays[],MATCH(DATE(CalYear,MONTH(G7),DAY(G7)),IF(ShowObserved,Holidays[CORRECTED],Holidays[DAY]),0),6),INDEX(Holidays[],MATCH(DATE(CalYear,MONTH(G7),DAY(G7)),IF(ShowObserved,Holidays[CORRECTED],Holidays[DAY]),0),2),""),""),"")</f>
        <v/>
      </c>
      <c r="H8" s="48" t="str">
        <f ca="1">IFERROR(IF(ShowHolidays,IF(INDEX(Holidays[],MATCH(DATE(CalYear,MONTH(H7),DAY(H7)),IF(ShowObserved,Holidays[CORRECTED],Holidays[DAY]),0),6),INDEX(Holidays[],MATCH(DATE(CalYear,MONTH(H7),DAY(H7)),IF(ShowObserved,Holidays[CORRECTED],Holidays[DAY]),0),2),""),""),"")</f>
        <v/>
      </c>
    </row>
    <row r="9" spans="1:8" ht="19.5" customHeight="1" x14ac:dyDescent="0.3">
      <c r="A9" s="50" t="s">
        <v>61</v>
      </c>
      <c r="B9" s="20">
        <f t="array" ref="B9:H9">Days+DATE(CalYear,10,1)-WEEKDAY(DATE(CalYear,10,1),(WeekStart="Monday")+1)+15</f>
        <v>44843</v>
      </c>
      <c r="C9" s="21">
        <v>44844</v>
      </c>
      <c r="D9" s="21">
        <v>44845</v>
      </c>
      <c r="E9" s="21">
        <v>44846</v>
      </c>
      <c r="F9" s="21">
        <v>44847</v>
      </c>
      <c r="G9" s="21">
        <v>44848</v>
      </c>
      <c r="H9" s="22">
        <v>44849</v>
      </c>
    </row>
    <row r="10" spans="1:8" ht="57.95" customHeight="1" x14ac:dyDescent="0.3">
      <c r="A10" s="50" t="s">
        <v>93</v>
      </c>
      <c r="B10" s="39" t="str">
        <f ca="1">IFERROR(IF(ShowHolidays,IF(INDEX(Holidays[],MATCH(DATE(CalYear,MONTH(B9),DAY(B9)),IF(ShowObserved,Holidays[CORRECTED],Holidays[DAY]),0),6),INDEX(Holidays[],MATCH(DATE(CalYear,MONTH(B9),DAY(B9)),IF(ShowObserved,Holidays[CORRECTED],Holidays[DAY]),0),2),""),""),"")</f>
        <v/>
      </c>
      <c r="C10" s="40" t="str">
        <f ca="1">IFERROR(IF(ShowHolidays,IF(INDEX(Holidays[],MATCH(DATE(CalYear,MONTH(C9),DAY(C9)),IF(ShowObserved,Holidays[CORRECTED],Holidays[DAY]),0),6),INDEX(Holidays[],MATCH(DATE(CalYear,MONTH(C9),DAY(C9)),IF(ShowObserved,Holidays[CORRECTED],Holidays[DAY]),0),2),""),""),"")</f>
        <v>Columbus Day</v>
      </c>
      <c r="D10" s="40" t="str">
        <f ca="1">IFERROR(IF(ShowHolidays,IF(INDEX(Holidays[],MATCH(DATE(CalYear,MONTH(D9),DAY(D9)),IF(ShowObserved,Holidays[CORRECTED],Holidays[DAY]),0),6),INDEX(Holidays[],MATCH(DATE(CalYear,MONTH(D9),DAY(D9)),IF(ShowObserved,Holidays[CORRECTED],Holidays[DAY]),0),2),""),""),"")</f>
        <v/>
      </c>
      <c r="E10" s="40" t="str">
        <f ca="1">IFERROR(IF(ShowHolidays,IF(INDEX(Holidays[],MATCH(DATE(CalYear,MONTH(E9),DAY(E9)),IF(ShowObserved,Holidays[CORRECTED],Holidays[DAY]),0),6),INDEX(Holidays[],MATCH(DATE(CalYear,MONTH(E9),DAY(E9)),IF(ShowObserved,Holidays[CORRECTED],Holidays[DAY]),0),2),""),""),"")</f>
        <v/>
      </c>
      <c r="F10" s="40" t="str">
        <f ca="1">IFERROR(IF(ShowHolidays,IF(INDEX(Holidays[],MATCH(DATE(CalYear,MONTH(F9),DAY(F9)),IF(ShowObserved,Holidays[CORRECTED],Holidays[DAY]),0),6),INDEX(Holidays[],MATCH(DATE(CalYear,MONTH(F9),DAY(F9)),IF(ShowObserved,Holidays[CORRECTED],Holidays[DAY]),0),2),""),""),"")</f>
        <v/>
      </c>
      <c r="G10" s="43" t="str">
        <f ca="1">IFERROR(IF(ShowHolidays,IF(INDEX(Holidays[],MATCH(DATE(CalYear,MONTH(G9),DAY(G9)),IF(ShowObserved,Holidays[CORRECTED],Holidays[DAY]),0),6),INDEX(Holidays[],MATCH(DATE(CalYear,MONTH(G9),DAY(G9)),IF(ShowObserved,Holidays[CORRECTED],Holidays[DAY]),0),2),""),""),"")</f>
        <v/>
      </c>
      <c r="H10" s="44" t="str">
        <f ca="1">IFERROR(IF(ShowHolidays,IF(INDEX(Holidays[],MATCH(DATE(CalYear,MONTH(H9),DAY(H9)),IF(ShowObserved,Holidays[CORRECTED],Holidays[DAY]),0),6),INDEX(Holidays[],MATCH(DATE(CalYear,MONTH(H9),DAY(H9)),IF(ShowObserved,Holidays[CORRECTED],Holidays[DAY]),0),2),""),""),"")</f>
        <v/>
      </c>
    </row>
    <row r="11" spans="1:8" ht="19.5" customHeight="1" x14ac:dyDescent="0.3">
      <c r="A11" s="50" t="s">
        <v>62</v>
      </c>
      <c r="B11" s="17">
        <f t="array" ref="B11:H11">Days+DATE(CalYear,10,1)-WEEKDAY(DATE(CalYear,10,1),(WeekStart="Monday")+1)+22</f>
        <v>44850</v>
      </c>
      <c r="C11" s="18">
        <v>44851</v>
      </c>
      <c r="D11" s="18">
        <v>44852</v>
      </c>
      <c r="E11" s="18">
        <v>44853</v>
      </c>
      <c r="F11" s="18">
        <v>44854</v>
      </c>
      <c r="G11" s="18">
        <v>44855</v>
      </c>
      <c r="H11" s="19">
        <v>44856</v>
      </c>
    </row>
    <row r="12" spans="1:8" ht="57.95" customHeight="1" x14ac:dyDescent="0.3">
      <c r="A12" s="50" t="s">
        <v>94</v>
      </c>
      <c r="B12" s="45" t="str">
        <f ca="1">IFERROR(IF(ShowHolidays,IF(INDEX(Holidays[],MATCH(DATE(CalYear,MONTH(B11),DAY(B11)),IF(ShowObserved,Holidays[CORRECTED],Holidays[DAY]),0),6),INDEX(Holidays[],MATCH(DATE(CalYear,MONTH(B11),DAY(B11)),IF(ShowObserved,Holidays[CORRECTED],Holidays[DAY]),0),2),""),""),"")</f>
        <v/>
      </c>
      <c r="C12" s="46" t="str">
        <f ca="1">IFERROR(IF(ShowHolidays,IF(INDEX(Holidays[],MATCH(DATE(CalYear,MONTH(C11),DAY(C11)),IF(ShowObserved,Holidays[CORRECTED],Holidays[DAY]),0),6),INDEX(Holidays[],MATCH(DATE(CalYear,MONTH(C11),DAY(C11)),IF(ShowObserved,Holidays[CORRECTED],Holidays[DAY]),0),2),""),""),"")</f>
        <v/>
      </c>
      <c r="D12" s="46" t="str">
        <f ca="1">IFERROR(IF(ShowHolidays,IF(INDEX(Holidays[],MATCH(DATE(CalYear,MONTH(D11),DAY(D11)),IF(ShowObserved,Holidays[CORRECTED],Holidays[DAY]),0),6),INDEX(Holidays[],MATCH(DATE(CalYear,MONTH(D11),DAY(D11)),IF(ShowObserved,Holidays[CORRECTED],Holidays[DAY]),0),2),""),""),"")</f>
        <v/>
      </c>
      <c r="E12" s="46" t="str">
        <f ca="1">IFERROR(IF(ShowHolidays,IF(INDEX(Holidays[],MATCH(DATE(CalYear,MONTH(E11),DAY(E11)),IF(ShowObserved,Holidays[CORRECTED],Holidays[DAY]),0),6),INDEX(Holidays[],MATCH(DATE(CalYear,MONTH(E11),DAY(E11)),IF(ShowObserved,Holidays[CORRECTED],Holidays[DAY]),0),2),""),""),"")</f>
        <v/>
      </c>
      <c r="F12" s="46" t="str">
        <f ca="1">IFERROR(IF(ShowHolidays,IF(INDEX(Holidays[],MATCH(DATE(CalYear,MONTH(F11),DAY(F11)),IF(ShowObserved,Holidays[CORRECTED],Holidays[DAY]),0),6),INDEX(Holidays[],MATCH(DATE(CalYear,MONTH(F11),DAY(F11)),IF(ShowObserved,Holidays[CORRECTED],Holidays[DAY]),0),2),""),""),"")</f>
        <v/>
      </c>
      <c r="G12" s="47" t="str">
        <f ca="1">IFERROR(IF(ShowHolidays,IF(INDEX(Holidays[],MATCH(DATE(CalYear,MONTH(G11),DAY(G11)),IF(ShowObserved,Holidays[CORRECTED],Holidays[DAY]),0),6),INDEX(Holidays[],MATCH(DATE(CalYear,MONTH(G11),DAY(G11)),IF(ShowObserved,Holidays[CORRECTED],Holidays[DAY]),0),2),""),""),"")</f>
        <v/>
      </c>
      <c r="H12" s="48" t="str">
        <f ca="1">IFERROR(IF(ShowHolidays,IF(INDEX(Holidays[],MATCH(DATE(CalYear,MONTH(H11),DAY(H11)),IF(ShowObserved,Holidays[CORRECTED],Holidays[DAY]),0),6),INDEX(Holidays[],MATCH(DATE(CalYear,MONTH(H11),DAY(H11)),IF(ShowObserved,Holidays[CORRECTED],Holidays[DAY]),0),2),""),""),"")</f>
        <v/>
      </c>
    </row>
    <row r="13" spans="1:8" ht="19.5" customHeight="1" x14ac:dyDescent="0.3">
      <c r="A13" s="50" t="s">
        <v>63</v>
      </c>
      <c r="B13" s="20">
        <f t="array" ref="B13:H13">Days+DATE(CalYear,10,1)-WEEKDAY(DATE(CalYear,10,1),(WeekStart="Monday")+1)+29</f>
        <v>44857</v>
      </c>
      <c r="C13" s="21">
        <v>44858</v>
      </c>
      <c r="D13" s="21">
        <v>44859</v>
      </c>
      <c r="E13" s="21">
        <v>44860</v>
      </c>
      <c r="F13" s="21">
        <v>44861</v>
      </c>
      <c r="G13" s="21">
        <v>44862</v>
      </c>
      <c r="H13" s="22">
        <v>44863</v>
      </c>
    </row>
    <row r="14" spans="1:8" ht="57.95" customHeight="1" x14ac:dyDescent="0.3">
      <c r="A14" s="50" t="s">
        <v>95</v>
      </c>
      <c r="B14" s="39" t="str">
        <f ca="1">IFERROR(IF(ShowHolidays,IF(INDEX(Holidays[],MATCH(DATE(CalYear,MONTH(B13),DAY(B13)),IF(ShowObserved,Holidays[CORRECTED],Holidays[DAY]),0),6),INDEX(Holidays[],MATCH(DATE(CalYear,MONTH(B13),DAY(B13)),IF(ShowObserved,Holidays[CORRECTED],Holidays[DAY]),0),2),""),""),"")</f>
        <v/>
      </c>
      <c r="C14" s="40" t="str">
        <f ca="1">IFERROR(IF(ShowHolidays,IF(INDEX(Holidays[],MATCH(DATE(CalYear,MONTH(C13),DAY(C13)),IF(ShowObserved,Holidays[CORRECTED],Holidays[DAY]),0),6),INDEX(Holidays[],MATCH(DATE(CalYear,MONTH(C13),DAY(C13)),IF(ShowObserved,Holidays[CORRECTED],Holidays[DAY]),0),2),""),""),"")</f>
        <v/>
      </c>
      <c r="D14" s="40" t="str">
        <f ca="1">IFERROR(IF(ShowHolidays,IF(INDEX(Holidays[],MATCH(DATE(CalYear,MONTH(D13),DAY(D13)),IF(ShowObserved,Holidays[CORRECTED],Holidays[DAY]),0),6),INDEX(Holidays[],MATCH(DATE(CalYear,MONTH(D13),DAY(D13)),IF(ShowObserved,Holidays[CORRECTED],Holidays[DAY]),0),2),""),""),"")</f>
        <v/>
      </c>
      <c r="E14" s="40" t="str">
        <f ca="1">IFERROR(IF(ShowHolidays,IF(INDEX(Holidays[],MATCH(DATE(CalYear,MONTH(E13),DAY(E13)),IF(ShowObserved,Holidays[CORRECTED],Holidays[DAY]),0),6),INDEX(Holidays[],MATCH(DATE(CalYear,MONTH(E13),DAY(E13)),IF(ShowObserved,Holidays[CORRECTED],Holidays[DAY]),0),2),""),""),"")</f>
        <v/>
      </c>
      <c r="F14" s="40" t="str">
        <f ca="1">IFERROR(IF(ShowHolidays,IF(INDEX(Holidays[],MATCH(DATE(CalYear,MONTH(F13),DAY(F13)),IF(ShowObserved,Holidays[CORRECTED],Holidays[DAY]),0),6),INDEX(Holidays[],MATCH(DATE(CalYear,MONTH(F13),DAY(F13)),IF(ShowObserved,Holidays[CORRECTED],Holidays[DAY]),0),2),""),""),"")</f>
        <v/>
      </c>
      <c r="G14" s="43" t="str">
        <f ca="1">IFERROR(IF(ShowHolidays,IF(INDEX(Holidays[],MATCH(DATE(CalYear,MONTH(G13),DAY(G13)),IF(ShowObserved,Holidays[CORRECTED],Holidays[DAY]),0),6),INDEX(Holidays[],MATCH(DATE(CalYear,MONTH(G13),DAY(G13)),IF(ShowObserved,Holidays[CORRECTED],Holidays[DAY]),0),2),""),""),"")</f>
        <v/>
      </c>
      <c r="H14" s="44" t="str">
        <f ca="1">IFERROR(IF(ShowHolidays,IF(INDEX(Holidays[],MATCH(DATE(CalYear,MONTH(H13),DAY(H13)),IF(ShowObserved,Holidays[CORRECTED],Holidays[DAY]),0),6),INDEX(Holidays[],MATCH(DATE(CalYear,MONTH(H13),DAY(H13)),IF(ShowObserved,Holidays[CORRECTED],Holidays[DAY]),0),2),""),""),"")</f>
        <v/>
      </c>
    </row>
    <row r="15" spans="1:8" ht="19.5" customHeight="1" x14ac:dyDescent="0.35">
      <c r="A15" s="50" t="s">
        <v>64</v>
      </c>
      <c r="B15" s="17">
        <f t="array" ref="B15:C15">Days+DATE(CalYear,10,1)-WEEKDAY(DATE(CalYear,10,1),(WeekStart="Monday")+1)+36</f>
        <v>44864</v>
      </c>
      <c r="C15" s="18">
        <v>44865</v>
      </c>
      <c r="D15" s="75" t="s">
        <v>0</v>
      </c>
      <c r="E15" s="75"/>
      <c r="F15" s="75"/>
      <c r="G15" s="75"/>
      <c r="H15" s="76"/>
    </row>
    <row r="16" spans="1:8" ht="57.95" customHeight="1" x14ac:dyDescent="0.3">
      <c r="A16" s="50" t="s">
        <v>111</v>
      </c>
      <c r="B16" s="45" t="str">
        <f ca="1">IFERROR(IF(ShowHolidays,IF(INDEX(Holidays[],MATCH(DATE(CalYear,MONTH(B15),DAY(B15)),IF(ShowObserved,Holidays[CORRECTED],Holidays[DAY]),0),6),INDEX(Holidays[],MATCH(DATE(CalYear,MONTH(B15),DAY(B15)),IF(ShowObserved,Holidays[CORRECTED],Holidays[DAY]),0),2),""),""),"")</f>
        <v/>
      </c>
      <c r="C16" s="46" t="str">
        <f ca="1">IFERROR(IF(ShowHolidays,IF(INDEX(Holidays[],MATCH(DATE(CalYear,MONTH(C15),DAY(C15)),IF(ShowObserved,Holidays[CORRECTED],Holidays[DAY]),0),6),INDEX(Holidays[],MATCH(DATE(CalYear,MONTH(C15),DAY(C15)),IF(ShowObserved,Holidays[CORRECTED],Holidays[DAY]),0),2),""),""),"")</f>
        <v/>
      </c>
      <c r="D16" s="73"/>
      <c r="E16" s="73"/>
      <c r="F16" s="73"/>
      <c r="G16" s="73"/>
      <c r="H16" s="74"/>
    </row>
    <row r="17" spans="2:8" x14ac:dyDescent="0.3">
      <c r="B17" s="78"/>
      <c r="C17" s="78"/>
      <c r="D17" s="78"/>
      <c r="E17" s="78"/>
      <c r="F17" s="78"/>
      <c r="G17" s="78"/>
      <c r="H17" s="78"/>
    </row>
  </sheetData>
  <sheetProtection password="CB9F" sheet="1" objects="1" scenarios="1"/>
  <mergeCells count="4">
    <mergeCell ref="B2:D2"/>
    <mergeCell ref="D15:H15"/>
    <mergeCell ref="D16:H16"/>
    <mergeCell ref="B17:H17"/>
  </mergeCells>
  <conditionalFormatting sqref="B13:H13 B15:C15">
    <cfRule type="expression" dxfId="5" priority="2">
      <formula>AND(DAY(B13)&gt;=1,DAY(B13)&lt;=15)</formula>
    </cfRule>
  </conditionalFormatting>
  <conditionalFormatting sqref="B5:G5">
    <cfRule type="expression" dxfId="4" priority="1">
      <formula>DAY(B5)&gt;8</formula>
    </cfRule>
  </conditionalFormatting>
  <hyperlinks>
    <hyperlink ref="H2" location="November!A1" tooltip="Navigation link to November worksheet" display="November"/>
    <hyperlink ref="G2" location="September!A1" tooltip="Navigation link to September worksheet" display="September"/>
  </hyperlinks>
  <printOptions horizontalCentered="1" verticalCentered="1"/>
  <pageMargins left="0.4" right="0.4" top="0.4" bottom="0.4" header="0.3" footer="0.3"/>
  <pageSetup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4" tint="-0.249977111117893"/>
    <pageSetUpPr fitToPage="1"/>
  </sheetPr>
  <dimension ref="A1:H17"/>
  <sheetViews>
    <sheetView showGridLines="0" workbookViewId="0"/>
  </sheetViews>
  <sheetFormatPr defaultColWidth="8.85546875" defaultRowHeight="15" x14ac:dyDescent="0.3"/>
  <cols>
    <col min="1" max="1" width="3.5703125" style="49" customWidth="1"/>
    <col min="2" max="2" width="18.28515625" customWidth="1"/>
    <col min="3" max="8" width="17.7109375" customWidth="1"/>
    <col min="9" max="9" width="3.5703125" customWidth="1"/>
    <col min="10" max="10" width="13.7109375" customWidth="1"/>
  </cols>
  <sheetData>
    <row r="1" spans="1:8" ht="15" customHeight="1" x14ac:dyDescent="0.3">
      <c r="A1" s="50" t="s">
        <v>83</v>
      </c>
    </row>
    <row r="2" spans="1:8" ht="30" customHeight="1" thickBot="1" x14ac:dyDescent="0.35">
      <c r="A2" s="50" t="s">
        <v>84</v>
      </c>
      <c r="B2" s="72">
        <f>B9</f>
        <v>44878</v>
      </c>
      <c r="C2" s="72"/>
      <c r="D2" s="72"/>
      <c r="E2" s="33"/>
      <c r="F2" s="33"/>
      <c r="G2" s="59" t="s">
        <v>101</v>
      </c>
      <c r="H2" s="59" t="s">
        <v>99</v>
      </c>
    </row>
    <row r="3" spans="1:8" ht="18" customHeight="1" thickTop="1" x14ac:dyDescent="0.3"/>
    <row r="4" spans="1:8" ht="24" customHeight="1" thickBot="1" x14ac:dyDescent="0.35">
      <c r="A4" s="50" t="s">
        <v>58</v>
      </c>
      <c r="B4" s="11" t="s">
        <v>1</v>
      </c>
      <c r="C4" s="12" t="str">
        <f t="shared" ref="C4:H4" si="0">UPPER(TEXT(C5,"dddd"))</f>
        <v>MONDAY</v>
      </c>
      <c r="D4" s="12" t="str">
        <f t="shared" si="0"/>
        <v>TUESDAY</v>
      </c>
      <c r="E4" s="12" t="str">
        <f t="shared" si="0"/>
        <v>WEDNESDAY</v>
      </c>
      <c r="F4" s="12" t="str">
        <f t="shared" si="0"/>
        <v>THURSDAY</v>
      </c>
      <c r="G4" s="12" t="str">
        <f t="shared" si="0"/>
        <v>FRIDAY</v>
      </c>
      <c r="H4" s="13" t="str">
        <f t="shared" si="0"/>
        <v>SATURDAY</v>
      </c>
    </row>
    <row r="5" spans="1:8" ht="19.5" customHeight="1" thickTop="1" x14ac:dyDescent="0.35">
      <c r="A5" s="50" t="s">
        <v>59</v>
      </c>
      <c r="B5" s="14">
        <f t="array" ref="B5:H5">Days+DATE(CalYear,11,1)-WEEKDAY(DATE(CalYear,11,1),(WeekStart="Monday")+1)+1</f>
        <v>44864</v>
      </c>
      <c r="C5" s="15">
        <v>44865</v>
      </c>
      <c r="D5" s="15">
        <v>44866</v>
      </c>
      <c r="E5" s="15">
        <v>44867</v>
      </c>
      <c r="F5" s="15">
        <v>44868</v>
      </c>
      <c r="G5" s="15">
        <v>44869</v>
      </c>
      <c r="H5" s="16">
        <v>44870</v>
      </c>
    </row>
    <row r="6" spans="1:8" ht="57.95" customHeight="1" x14ac:dyDescent="0.3">
      <c r="A6" s="55" t="s">
        <v>91</v>
      </c>
      <c r="B6" s="37" t="str">
        <f ca="1">IFERROR(IF(ShowHolidays,IF(INDEX(Holidays[],MATCH(DATE(CalYear-(DAY(B5)&gt;15)+(ROW()&gt;6),MONTH(B5),DAY(B5)),IF(ShowObserved,Holidays[CORRECTED],Holidays[DAY]),0),6),INDEX(Holidays[],MATCH(DATE(CalYear-(DAY(B5)&gt;15)+(ROW()&gt;6),MONTH(B5),DAY(B5)),IF(ShowObserved,Holidays[CORRECTED],Holidays[DAY]),0),2),""),""),"")</f>
        <v/>
      </c>
      <c r="C6" s="38" t="str">
        <f ca="1">IFERROR(IF(ShowHolidays,IF(INDEX(Holidays[],MATCH(DATE(CalYear-(DAY(C5)&gt;15)+(ROW()&gt;6),MONTH(C5),DAY(C5)),IF(ShowObserved,Holidays[CORRECTED],Holidays[DAY]),0),6),INDEX(Holidays[],MATCH(DATE(CalYear-(DAY(C5)&gt;15)+(ROW()&gt;6),MONTH(C5),DAY(C5)),IF(ShowObserved,Holidays[CORRECTED],Holidays[DAY]),0),2),""),""),"")</f>
        <v/>
      </c>
      <c r="D6" s="38" t="str">
        <f ca="1">IFERROR(IF(ShowHolidays,IF(INDEX(Holidays[],MATCH(DATE(CalYear-(DAY(D5)&gt;15)+(ROW()&gt;6),MONTH(D5),DAY(D5)),IF(ShowObserved,Holidays[CORRECTED],Holidays[DAY]),0),6),INDEX(Holidays[],MATCH(DATE(CalYear-(DAY(D5)&gt;15)+(ROW()&gt;6),MONTH(D5),DAY(D5)),IF(ShowObserved,Holidays[CORRECTED],Holidays[DAY]),0),2),""),""),"")</f>
        <v/>
      </c>
      <c r="E6" s="38" t="str">
        <f ca="1">IFERROR(IF(ShowHolidays,IF(INDEX(Holidays[],MATCH(DATE(CalYear-(DAY(E5)&gt;15)+(ROW()&gt;6),MONTH(E5),DAY(E5)),IF(ShowObserved,Holidays[CORRECTED],Holidays[DAY]),0),6),INDEX(Holidays[],MATCH(DATE(CalYear-(DAY(E5)&gt;15)+(ROW()&gt;6),MONTH(E5),DAY(E5)),IF(ShowObserved,Holidays[CORRECTED],Holidays[DAY]),0),2),""),""),"")</f>
        <v/>
      </c>
      <c r="F6" s="38" t="str">
        <f ca="1">IFERROR(IF(ShowHolidays,IF(INDEX(Holidays[],MATCH(DATE(CalYear-(DAY(F5)&gt;15)+(ROW()&gt;6),MONTH(F5),DAY(F5)),IF(ShowObserved,Holidays[CORRECTED],Holidays[DAY]),0),6),INDEX(Holidays[],MATCH(DATE(CalYear-(DAY(F5)&gt;15)+(ROW()&gt;6),MONTH(F5),DAY(F5)),IF(ShowObserved,Holidays[CORRECTED],Holidays[DAY]),0),2),""),""),"")</f>
        <v/>
      </c>
      <c r="G6" s="41" t="str">
        <f ca="1">IFERROR(IF(ShowHolidays,IF(INDEX(Holidays[],MATCH(DATE(CalYear-(DAY(G5)&gt;15)+(ROW()&gt;6),MONTH(G5),DAY(G5)),IF(ShowObserved,Holidays[CORRECTED],Holidays[DAY]),0),6),INDEX(Holidays[],MATCH(DATE(CalYear-(DAY(G5)&gt;15)+(ROW()&gt;6),MONTH(G5),DAY(G5)),IF(ShowObserved,Holidays[CORRECTED],Holidays[DAY]),0),2),""),""),"")</f>
        <v/>
      </c>
      <c r="H6" s="42" t="str">
        <f ca="1">IFERROR(IF(ShowHolidays,IF(INDEX(Holidays[],MATCH(DATE(CalYear-(DAY(H5)&gt;15)+(ROW()&gt;6),MONTH(H5),DAY(H5)),IF(ShowObserved,Holidays[CORRECTED],Holidays[DAY]),0),6),INDEX(Holidays[],MATCH(DATE(CalYear-(DAY(H5)&gt;15)+(ROW()&gt;6),MONTH(H5),DAY(H5)),IF(ShowObserved,Holidays[CORRECTED],Holidays[DAY]),0),2),""),""),"")</f>
        <v/>
      </c>
    </row>
    <row r="7" spans="1:8" ht="19.5" customHeight="1" x14ac:dyDescent="0.3">
      <c r="A7" s="50" t="s">
        <v>60</v>
      </c>
      <c r="B7" s="17">
        <f t="array" ref="B7:H7">Days+DATE(CalYear,11,1)-WEEKDAY(DATE(CalYear,11,1),(WeekStart="Monday")+1)+8</f>
        <v>44871</v>
      </c>
      <c r="C7" s="18">
        <v>44872</v>
      </c>
      <c r="D7" s="18">
        <v>44873</v>
      </c>
      <c r="E7" s="18">
        <v>44874</v>
      </c>
      <c r="F7" s="18">
        <v>44875</v>
      </c>
      <c r="G7" s="18">
        <v>44876</v>
      </c>
      <c r="H7" s="19">
        <v>44877</v>
      </c>
    </row>
    <row r="8" spans="1:8" ht="57.95" customHeight="1" x14ac:dyDescent="0.3">
      <c r="A8" s="50" t="s">
        <v>96</v>
      </c>
      <c r="B8" s="45" t="str">
        <f ca="1">IFERROR(IF(ShowHolidays,IF(INDEX(Holidays[],MATCH(DATE(CalYear,MONTH(B7),DAY(B7)),IF(ShowObserved,Holidays[CORRECTED],Holidays[DAY]),0),6),INDEX(Holidays[],MATCH(DATE(CalYear,MONTH(B7),DAY(B7)),IF(ShowObserved,Holidays[CORRECTED],Holidays[DAY]),0),2),""),""),"")</f>
        <v/>
      </c>
      <c r="C8" s="46" t="str">
        <f ca="1">IFERROR(IF(ShowHolidays,IF(INDEX(Holidays[],MATCH(DATE(CalYear,MONTH(C7),DAY(C7)),IF(ShowObserved,Holidays[CORRECTED],Holidays[DAY]),0),6),INDEX(Holidays[],MATCH(DATE(CalYear,MONTH(C7),DAY(C7)),IF(ShowObserved,Holidays[CORRECTED],Holidays[DAY]),0),2),""),""),"")</f>
        <v/>
      </c>
      <c r="D8" s="46" t="str">
        <f ca="1">IFERROR(IF(ShowHolidays,IF(INDEX(Holidays[],MATCH(DATE(CalYear,MONTH(D7),DAY(D7)),IF(ShowObserved,Holidays[CORRECTED],Holidays[DAY]),0),6),INDEX(Holidays[],MATCH(DATE(CalYear,MONTH(D7),DAY(D7)),IF(ShowObserved,Holidays[CORRECTED],Holidays[DAY]),0),2),""),""),"")</f>
        <v/>
      </c>
      <c r="E8" s="46" t="str">
        <f ca="1">IFERROR(IF(ShowHolidays,IF(INDEX(Holidays[],MATCH(DATE(CalYear,MONTH(E7),DAY(E7)),IF(ShowObserved,Holidays[CORRECTED],Holidays[DAY]),0),6),INDEX(Holidays[],MATCH(DATE(CalYear,MONTH(E7),DAY(E7)),IF(ShowObserved,Holidays[CORRECTED],Holidays[DAY]),0),2),""),""),"")</f>
        <v/>
      </c>
      <c r="F8" s="46" t="str">
        <f ca="1">IFERROR(IF(ShowHolidays,IF(INDEX(Holidays[],MATCH(DATE(CalYear,MONTH(F7),DAY(F7)),IF(ShowObserved,Holidays[CORRECTED],Holidays[DAY]),0),6),INDEX(Holidays[],MATCH(DATE(CalYear,MONTH(F7),DAY(F7)),IF(ShowObserved,Holidays[CORRECTED],Holidays[DAY]),0),2),""),""),"")</f>
        <v/>
      </c>
      <c r="G8" s="47" t="str">
        <f ca="1">IFERROR(IF(ShowHolidays,IF(INDEX(Holidays[],MATCH(DATE(CalYear,MONTH(G7),DAY(G7)),IF(ShowObserved,Holidays[CORRECTED],Holidays[DAY]),0),6),INDEX(Holidays[],MATCH(DATE(CalYear,MONTH(G7),DAY(G7)),IF(ShowObserved,Holidays[CORRECTED],Holidays[DAY]),0),2),""),""),"")</f>
        <v>Veterans Day</v>
      </c>
      <c r="H8" s="48" t="str">
        <f ca="1">IFERROR(IF(ShowHolidays,IF(INDEX(Holidays[],MATCH(DATE(CalYear,MONTH(H7),DAY(H7)),IF(ShowObserved,Holidays[CORRECTED],Holidays[DAY]),0),6),INDEX(Holidays[],MATCH(DATE(CalYear,MONTH(H7),DAY(H7)),IF(ShowObserved,Holidays[CORRECTED],Holidays[DAY]),0),2),""),""),"")</f>
        <v/>
      </c>
    </row>
    <row r="9" spans="1:8" ht="19.5" customHeight="1" x14ac:dyDescent="0.3">
      <c r="A9" s="50" t="s">
        <v>61</v>
      </c>
      <c r="B9" s="20">
        <f t="array" ref="B9:H9">Days+DATE(CalYear,11,1)-WEEKDAY(DATE(CalYear,11,1),(WeekStart="Monday")+1)+15</f>
        <v>44878</v>
      </c>
      <c r="C9" s="21">
        <v>44879</v>
      </c>
      <c r="D9" s="21">
        <v>44880</v>
      </c>
      <c r="E9" s="21">
        <v>44881</v>
      </c>
      <c r="F9" s="21">
        <v>44882</v>
      </c>
      <c r="G9" s="21">
        <v>44883</v>
      </c>
      <c r="H9" s="22">
        <v>44884</v>
      </c>
    </row>
    <row r="10" spans="1:8" ht="57.95" customHeight="1" x14ac:dyDescent="0.3">
      <c r="A10" s="50" t="s">
        <v>93</v>
      </c>
      <c r="B10" s="39" t="str">
        <f ca="1">IFERROR(IF(ShowHolidays,IF(INDEX(Holidays[],MATCH(DATE(CalYear,MONTH(B9),DAY(B9)),IF(ShowObserved,Holidays[CORRECTED],Holidays[DAY]),0),6),INDEX(Holidays[],MATCH(DATE(CalYear,MONTH(B9),DAY(B9)),IF(ShowObserved,Holidays[CORRECTED],Holidays[DAY]),0),2),""),""),"")</f>
        <v/>
      </c>
      <c r="C10" s="40" t="str">
        <f ca="1">IFERROR(IF(ShowHolidays,IF(INDEX(Holidays[],MATCH(DATE(CalYear,MONTH(C9),DAY(C9)),IF(ShowObserved,Holidays[CORRECTED],Holidays[DAY]),0),6),INDEX(Holidays[],MATCH(DATE(CalYear,MONTH(C9),DAY(C9)),IF(ShowObserved,Holidays[CORRECTED],Holidays[DAY]),0),2),""),""),"")</f>
        <v/>
      </c>
      <c r="D10" s="40" t="str">
        <f ca="1">IFERROR(IF(ShowHolidays,IF(INDEX(Holidays[],MATCH(DATE(CalYear,MONTH(D9),DAY(D9)),IF(ShowObserved,Holidays[CORRECTED],Holidays[DAY]),0),6),INDEX(Holidays[],MATCH(DATE(CalYear,MONTH(D9),DAY(D9)),IF(ShowObserved,Holidays[CORRECTED],Holidays[DAY]),0),2),""),""),"")</f>
        <v/>
      </c>
      <c r="E10" s="40" t="str">
        <f ca="1">IFERROR(IF(ShowHolidays,IF(INDEX(Holidays[],MATCH(DATE(CalYear,MONTH(E9),DAY(E9)),IF(ShowObserved,Holidays[CORRECTED],Holidays[DAY]),0),6),INDEX(Holidays[],MATCH(DATE(CalYear,MONTH(E9),DAY(E9)),IF(ShowObserved,Holidays[CORRECTED],Holidays[DAY]),0),2),""),""),"")</f>
        <v/>
      </c>
      <c r="F10" s="40" t="str">
        <f ca="1">IFERROR(IF(ShowHolidays,IF(INDEX(Holidays[],MATCH(DATE(CalYear,MONTH(F9),DAY(F9)),IF(ShowObserved,Holidays[CORRECTED],Holidays[DAY]),0),6),INDEX(Holidays[],MATCH(DATE(CalYear,MONTH(F9),DAY(F9)),IF(ShowObserved,Holidays[CORRECTED],Holidays[DAY]),0),2),""),""),"")</f>
        <v/>
      </c>
      <c r="G10" s="43" t="str">
        <f ca="1">IFERROR(IF(ShowHolidays,IF(INDEX(Holidays[],MATCH(DATE(CalYear,MONTH(G9),DAY(G9)),IF(ShowObserved,Holidays[CORRECTED],Holidays[DAY]),0),6),INDEX(Holidays[],MATCH(DATE(CalYear,MONTH(G9),DAY(G9)),IF(ShowObserved,Holidays[CORRECTED],Holidays[DAY]),0),2),""),""),"")</f>
        <v/>
      </c>
      <c r="H10" s="44" t="str">
        <f ca="1">IFERROR(IF(ShowHolidays,IF(INDEX(Holidays[],MATCH(DATE(CalYear,MONTH(H9),DAY(H9)),IF(ShowObserved,Holidays[CORRECTED],Holidays[DAY]),0),6),INDEX(Holidays[],MATCH(DATE(CalYear,MONTH(H9),DAY(H9)),IF(ShowObserved,Holidays[CORRECTED],Holidays[DAY]),0),2),""),""),"")</f>
        <v/>
      </c>
    </row>
    <row r="11" spans="1:8" ht="19.5" customHeight="1" x14ac:dyDescent="0.3">
      <c r="A11" s="50" t="s">
        <v>62</v>
      </c>
      <c r="B11" s="17">
        <f t="array" ref="B11:H11">Days+DATE(CalYear,11,1)-WEEKDAY(DATE(CalYear,11,1),(WeekStart="Monday")+1)+22</f>
        <v>44885</v>
      </c>
      <c r="C11" s="18">
        <v>44886</v>
      </c>
      <c r="D11" s="18">
        <v>44887</v>
      </c>
      <c r="E11" s="18">
        <v>44888</v>
      </c>
      <c r="F11" s="18">
        <v>44889</v>
      </c>
      <c r="G11" s="18">
        <v>44890</v>
      </c>
      <c r="H11" s="19">
        <v>44891</v>
      </c>
    </row>
    <row r="12" spans="1:8" ht="57.95" customHeight="1" x14ac:dyDescent="0.3">
      <c r="A12" s="50" t="s">
        <v>94</v>
      </c>
      <c r="B12" s="45" t="str">
        <f ca="1">IFERROR(IF(ShowHolidays,IF(INDEX(Holidays[],MATCH(DATE(CalYear,MONTH(B11),DAY(B11)),IF(ShowObserved,Holidays[CORRECTED],Holidays[DAY]),0),6),INDEX(Holidays[],MATCH(DATE(CalYear,MONTH(B11),DAY(B11)),IF(ShowObserved,Holidays[CORRECTED],Holidays[DAY]),0),2),""),""),"")</f>
        <v/>
      </c>
      <c r="C12" s="46" t="str">
        <f ca="1">IFERROR(IF(ShowHolidays,IF(INDEX(Holidays[],MATCH(DATE(CalYear,MONTH(C11),DAY(C11)),IF(ShowObserved,Holidays[CORRECTED],Holidays[DAY]),0),6),INDEX(Holidays[],MATCH(DATE(CalYear,MONTH(C11),DAY(C11)),IF(ShowObserved,Holidays[CORRECTED],Holidays[DAY]),0),2),""),""),"")</f>
        <v/>
      </c>
      <c r="D12" s="46" t="str">
        <f ca="1">IFERROR(IF(ShowHolidays,IF(INDEX(Holidays[],MATCH(DATE(CalYear,MONTH(D11),DAY(D11)),IF(ShowObserved,Holidays[CORRECTED],Holidays[DAY]),0),6),INDEX(Holidays[],MATCH(DATE(CalYear,MONTH(D11),DAY(D11)),IF(ShowObserved,Holidays[CORRECTED],Holidays[DAY]),0),2),""),""),"")</f>
        <v/>
      </c>
      <c r="E12" s="46" t="str">
        <f ca="1">IFERROR(IF(ShowHolidays,IF(INDEX(Holidays[],MATCH(DATE(CalYear,MONTH(E11),DAY(E11)),IF(ShowObserved,Holidays[CORRECTED],Holidays[DAY]),0),6),INDEX(Holidays[],MATCH(DATE(CalYear,MONTH(E11),DAY(E11)),IF(ShowObserved,Holidays[CORRECTED],Holidays[DAY]),0),2),""),""),"")</f>
        <v/>
      </c>
      <c r="F12" s="46" t="str">
        <f ca="1">IFERROR(IF(ShowHolidays,IF(INDEX(Holidays[],MATCH(DATE(CalYear,MONTH(F11),DAY(F11)),IF(ShowObserved,Holidays[CORRECTED],Holidays[DAY]),0),6),INDEX(Holidays[],MATCH(DATE(CalYear,MONTH(F11),DAY(F11)),IF(ShowObserved,Holidays[CORRECTED],Holidays[DAY]),0),2),""),""),"")</f>
        <v>Thanksgiving Day</v>
      </c>
      <c r="G12" s="47" t="str">
        <f ca="1">IFERROR(IF(ShowHolidays,IF(INDEX(Holidays[],MATCH(DATE(CalYear,MONTH(G11),DAY(G11)),IF(ShowObserved,Holidays[CORRECTED],Holidays[DAY]),0),6),INDEX(Holidays[],MATCH(DATE(CalYear,MONTH(G11),DAY(G11)),IF(ShowObserved,Holidays[CORRECTED],Holidays[DAY]),0),2),""),""),"")</f>
        <v/>
      </c>
      <c r="H12" s="48" t="str">
        <f ca="1">IFERROR(IF(ShowHolidays,IF(INDEX(Holidays[],MATCH(DATE(CalYear,MONTH(H11),DAY(H11)),IF(ShowObserved,Holidays[CORRECTED],Holidays[DAY]),0),6),INDEX(Holidays[],MATCH(DATE(CalYear,MONTH(H11),DAY(H11)),IF(ShowObserved,Holidays[CORRECTED],Holidays[DAY]),0),2),""),""),"")</f>
        <v/>
      </c>
    </row>
    <row r="13" spans="1:8" ht="19.5" customHeight="1" x14ac:dyDescent="0.3">
      <c r="A13" s="50" t="s">
        <v>63</v>
      </c>
      <c r="B13" s="20">
        <f t="array" ref="B13:H13">Days+DATE(CalYear,11,1)-WEEKDAY(DATE(CalYear,11,1),(WeekStart="Monday")+1)+29</f>
        <v>44892</v>
      </c>
      <c r="C13" s="21">
        <v>44893</v>
      </c>
      <c r="D13" s="21">
        <v>44894</v>
      </c>
      <c r="E13" s="21">
        <v>44895</v>
      </c>
      <c r="F13" s="21">
        <v>44896</v>
      </c>
      <c r="G13" s="21">
        <v>44897</v>
      </c>
      <c r="H13" s="22">
        <v>44898</v>
      </c>
    </row>
    <row r="14" spans="1:8" ht="57.95" customHeight="1" x14ac:dyDescent="0.3">
      <c r="A14" s="50" t="s">
        <v>95</v>
      </c>
      <c r="B14" s="39" t="str">
        <f ca="1">IFERROR(IF(ShowHolidays,IF(INDEX(Holidays[],MATCH(DATE(CalYear,MONTH(B13),DAY(B13)),IF(ShowObserved,Holidays[CORRECTED],Holidays[DAY]),0),6),INDEX(Holidays[],MATCH(DATE(CalYear,MONTH(B13),DAY(B13)),IF(ShowObserved,Holidays[CORRECTED],Holidays[DAY]),0),2),""),""),"")</f>
        <v/>
      </c>
      <c r="C14" s="40" t="str">
        <f ca="1">IFERROR(IF(ShowHolidays,IF(INDEX(Holidays[],MATCH(DATE(CalYear,MONTH(C13),DAY(C13)),IF(ShowObserved,Holidays[CORRECTED],Holidays[DAY]),0),6),INDEX(Holidays[],MATCH(DATE(CalYear,MONTH(C13),DAY(C13)),IF(ShowObserved,Holidays[CORRECTED],Holidays[DAY]),0),2),""),""),"")</f>
        <v/>
      </c>
      <c r="D14" s="40" t="str">
        <f ca="1">IFERROR(IF(ShowHolidays,IF(INDEX(Holidays[],MATCH(DATE(CalYear,MONTH(D13),DAY(D13)),IF(ShowObserved,Holidays[CORRECTED],Holidays[DAY]),0),6),INDEX(Holidays[],MATCH(DATE(CalYear,MONTH(D13),DAY(D13)),IF(ShowObserved,Holidays[CORRECTED],Holidays[DAY]),0),2),""),""),"")</f>
        <v/>
      </c>
      <c r="E14" s="40" t="str">
        <f ca="1">IFERROR(IF(ShowHolidays,IF(INDEX(Holidays[],MATCH(DATE(CalYear,MONTH(E13),DAY(E13)),IF(ShowObserved,Holidays[CORRECTED],Holidays[DAY]),0),6),INDEX(Holidays[],MATCH(DATE(CalYear,MONTH(E13),DAY(E13)),IF(ShowObserved,Holidays[CORRECTED],Holidays[DAY]),0),2),""),""),"")</f>
        <v/>
      </c>
      <c r="F14" s="40" t="str">
        <f ca="1">IFERROR(IF(ShowHolidays,IF(INDEX(Holidays[],MATCH(DATE(CalYear,MONTH(F13),DAY(F13)),IF(ShowObserved,Holidays[CORRECTED],Holidays[DAY]),0),6),INDEX(Holidays[],MATCH(DATE(CalYear,MONTH(F13),DAY(F13)),IF(ShowObserved,Holidays[CORRECTED],Holidays[DAY]),0),2),""),""),"")</f>
        <v/>
      </c>
      <c r="G14" s="43" t="str">
        <f ca="1">IFERROR(IF(ShowHolidays,IF(INDEX(Holidays[],MATCH(DATE(CalYear,MONTH(G13),DAY(G13)),IF(ShowObserved,Holidays[CORRECTED],Holidays[DAY]),0),6),INDEX(Holidays[],MATCH(DATE(CalYear,MONTH(G13),DAY(G13)),IF(ShowObserved,Holidays[CORRECTED],Holidays[DAY]),0),2),""),""),"")</f>
        <v/>
      </c>
      <c r="H14" s="44" t="str">
        <f ca="1">IFERROR(IF(ShowHolidays,IF(INDEX(Holidays[],MATCH(DATE(CalYear,MONTH(H13),DAY(H13)),IF(ShowObserved,Holidays[CORRECTED],Holidays[DAY]),0),6),INDEX(Holidays[],MATCH(DATE(CalYear,MONTH(H13),DAY(H13)),IF(ShowObserved,Holidays[CORRECTED],Holidays[DAY]),0),2),""),""),"")</f>
        <v/>
      </c>
    </row>
    <row r="15" spans="1:8" ht="19.5" customHeight="1" x14ac:dyDescent="0.35">
      <c r="A15" s="50" t="s">
        <v>64</v>
      </c>
      <c r="B15" s="17">
        <f t="array" ref="B15:C15">Days+DATE(CalYear,11,1)-WEEKDAY(DATE(CalYear,11,1),(WeekStart="Monday")+1)+36</f>
        <v>44899</v>
      </c>
      <c r="C15" s="18">
        <v>44900</v>
      </c>
      <c r="D15" s="75" t="s">
        <v>0</v>
      </c>
      <c r="E15" s="75"/>
      <c r="F15" s="75"/>
      <c r="G15" s="75"/>
      <c r="H15" s="76"/>
    </row>
    <row r="16" spans="1:8" ht="57.95" customHeight="1" x14ac:dyDescent="0.3">
      <c r="A16" s="50" t="s">
        <v>111</v>
      </c>
      <c r="B16" s="45" t="str">
        <f ca="1">IFERROR(IF(ShowHolidays,IF(INDEX(Holidays[],MATCH(DATE(CalYear,MONTH(B15),DAY(B15)),IF(ShowObserved,Holidays[CORRECTED],Holidays[DAY]),0),6),INDEX(Holidays[],MATCH(DATE(CalYear,MONTH(B15),DAY(B15)),IF(ShowObserved,Holidays[CORRECTED],Holidays[DAY]),0),2),""),""),"")</f>
        <v/>
      </c>
      <c r="C16" s="46" t="str">
        <f ca="1">IFERROR(IF(ShowHolidays,IF(INDEX(Holidays[],MATCH(DATE(CalYear,MONTH(C15),DAY(C15)),IF(ShowObserved,Holidays[CORRECTED],Holidays[DAY]),0),6),INDEX(Holidays[],MATCH(DATE(CalYear,MONTH(C15),DAY(C15)),IF(ShowObserved,Holidays[CORRECTED],Holidays[DAY]),0),2),""),""),"")</f>
        <v/>
      </c>
      <c r="D16" s="73"/>
      <c r="E16" s="73"/>
      <c r="F16" s="73"/>
      <c r="G16" s="73"/>
      <c r="H16" s="74"/>
    </row>
    <row r="17" spans="2:8" x14ac:dyDescent="0.3">
      <c r="B17" s="78"/>
      <c r="C17" s="78"/>
      <c r="D17" s="78"/>
      <c r="E17" s="78"/>
      <c r="F17" s="78"/>
      <c r="G17" s="78"/>
      <c r="H17" s="78"/>
    </row>
  </sheetData>
  <sheetProtection password="CB9F" sheet="1" objects="1" scenarios="1"/>
  <mergeCells count="4">
    <mergeCell ref="B2:D2"/>
    <mergeCell ref="D15:H15"/>
    <mergeCell ref="D16:H16"/>
    <mergeCell ref="B17:H17"/>
  </mergeCells>
  <conditionalFormatting sqref="B13:H13 B15:C15">
    <cfRule type="expression" dxfId="3" priority="2">
      <formula>AND(DAY(B13)&gt;=1,DAY(B13)&lt;=15)</formula>
    </cfRule>
  </conditionalFormatting>
  <conditionalFormatting sqref="B5:G5">
    <cfRule type="expression" dxfId="2" priority="1">
      <formula>DAY(B5)&gt;8</formula>
    </cfRule>
  </conditionalFormatting>
  <hyperlinks>
    <hyperlink ref="G2" location="October!A1" tooltip="Navigation link to October worksheet" display="October"/>
    <hyperlink ref="H2" location="December!A1" tooltip="Navigation link to December worksheet" display="December"/>
  </hyperlinks>
  <printOptions horizontalCentered="1" verticalCentered="1"/>
  <pageMargins left="0.4" right="0.4" top="0.4" bottom="0.4" header="0.3" footer="0.3"/>
  <pageSetup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tint="-0.249977111117893"/>
    <pageSetUpPr fitToPage="1"/>
  </sheetPr>
  <dimension ref="A1:H17"/>
  <sheetViews>
    <sheetView showGridLines="0" workbookViewId="0"/>
  </sheetViews>
  <sheetFormatPr defaultColWidth="8.85546875" defaultRowHeight="15" x14ac:dyDescent="0.3"/>
  <cols>
    <col min="1" max="1" width="3.5703125" style="49" customWidth="1"/>
    <col min="2" max="2" width="18.28515625" customWidth="1"/>
    <col min="3" max="8" width="17.7109375" customWidth="1"/>
    <col min="9" max="9" width="3.5703125" customWidth="1"/>
    <col min="10" max="10" width="13.7109375" customWidth="1"/>
  </cols>
  <sheetData>
    <row r="1" spans="1:8" ht="15" customHeight="1" x14ac:dyDescent="0.3">
      <c r="A1" s="50" t="s">
        <v>85</v>
      </c>
    </row>
    <row r="2" spans="1:8" ht="30" customHeight="1" thickBot="1" x14ac:dyDescent="0.35">
      <c r="A2" s="50" t="s">
        <v>86</v>
      </c>
      <c r="B2" s="72">
        <f>B9</f>
        <v>44906</v>
      </c>
      <c r="C2" s="72"/>
      <c r="D2" s="72"/>
      <c r="E2" s="32"/>
      <c r="F2" s="32"/>
      <c r="G2" s="60" t="s">
        <v>100</v>
      </c>
      <c r="H2" s="60" t="s">
        <v>97</v>
      </c>
    </row>
    <row r="3" spans="1:8" ht="18" customHeight="1" thickTop="1" x14ac:dyDescent="0.3"/>
    <row r="4" spans="1:8" ht="24" customHeight="1" thickBot="1" x14ac:dyDescent="0.35">
      <c r="A4" s="50" t="s">
        <v>58</v>
      </c>
      <c r="B4" s="11" t="s">
        <v>1</v>
      </c>
      <c r="C4" s="12" t="str">
        <f t="shared" ref="C4:H4" si="0">UPPER(TEXT(C5,"dddd"))</f>
        <v>MONDAY</v>
      </c>
      <c r="D4" s="12" t="str">
        <f t="shared" si="0"/>
        <v>TUESDAY</v>
      </c>
      <c r="E4" s="12" t="str">
        <f t="shared" si="0"/>
        <v>WEDNESDAY</v>
      </c>
      <c r="F4" s="12" t="str">
        <f t="shared" si="0"/>
        <v>THURSDAY</v>
      </c>
      <c r="G4" s="12" t="str">
        <f t="shared" si="0"/>
        <v>FRIDAY</v>
      </c>
      <c r="H4" s="13" t="str">
        <f t="shared" si="0"/>
        <v>SATURDAY</v>
      </c>
    </row>
    <row r="5" spans="1:8" ht="19.5" customHeight="1" thickTop="1" x14ac:dyDescent="0.35">
      <c r="A5" s="50" t="s">
        <v>59</v>
      </c>
      <c r="B5" s="14">
        <f t="array" ref="B5:H5">Days+DATE(CalYear,12,1)-WEEKDAY(DATE(CalYear,12,1),(WeekStart="Monday")+1)+1</f>
        <v>44892</v>
      </c>
      <c r="C5" s="15">
        <v>44893</v>
      </c>
      <c r="D5" s="15">
        <v>44894</v>
      </c>
      <c r="E5" s="15">
        <v>44895</v>
      </c>
      <c r="F5" s="15">
        <v>44896</v>
      </c>
      <c r="G5" s="15">
        <v>44897</v>
      </c>
      <c r="H5" s="16">
        <v>44898</v>
      </c>
    </row>
    <row r="6" spans="1:8" ht="57.95" customHeight="1" x14ac:dyDescent="0.3">
      <c r="A6" s="55" t="s">
        <v>91</v>
      </c>
      <c r="B6" s="37" t="str">
        <f ca="1">IFERROR(IF(ShowHolidays,IF(INDEX(Holidays[],MATCH(DATE(CalYear-(DAY(B5)&gt;15)+(ROW()&gt;6),MONTH(B5),DAY(B5)),IF(ShowObserved,Holidays[CORRECTED],Holidays[DAY]),0),6),INDEX(Holidays[],MATCH(DATE(CalYear-(DAY(B5)&gt;15)+(ROW()&gt;6),MONTH(B5),DAY(B5)),IF(ShowObserved,Holidays[CORRECTED],Holidays[DAY]),0),2),""),""),"")</f>
        <v/>
      </c>
      <c r="C6" s="38" t="str">
        <f ca="1">IFERROR(IF(ShowHolidays,IF(INDEX(Holidays[],MATCH(DATE(CalYear-(DAY(C5)&gt;15)+(ROW()&gt;6),MONTH(C5),DAY(C5)),IF(ShowObserved,Holidays[CORRECTED],Holidays[DAY]),0),6),INDEX(Holidays[],MATCH(DATE(CalYear-(DAY(C5)&gt;15)+(ROW()&gt;6),MONTH(C5),DAY(C5)),IF(ShowObserved,Holidays[CORRECTED],Holidays[DAY]),0),2),""),""),"")</f>
        <v/>
      </c>
      <c r="D6" s="38" t="str">
        <f ca="1">IFERROR(IF(ShowHolidays,IF(INDEX(Holidays[],MATCH(DATE(CalYear-(DAY(D5)&gt;15)+(ROW()&gt;6),MONTH(D5),DAY(D5)),IF(ShowObserved,Holidays[CORRECTED],Holidays[DAY]),0),6),INDEX(Holidays[],MATCH(DATE(CalYear-(DAY(D5)&gt;15)+(ROW()&gt;6),MONTH(D5),DAY(D5)),IF(ShowObserved,Holidays[CORRECTED],Holidays[DAY]),0),2),""),""),"")</f>
        <v/>
      </c>
      <c r="E6" s="38" t="str">
        <f ca="1">IFERROR(IF(ShowHolidays,IF(INDEX(Holidays[],MATCH(DATE(CalYear-(DAY(E5)&gt;15)+(ROW()&gt;6),MONTH(E5),DAY(E5)),IF(ShowObserved,Holidays[CORRECTED],Holidays[DAY]),0),6),INDEX(Holidays[],MATCH(DATE(CalYear-(DAY(E5)&gt;15)+(ROW()&gt;6),MONTH(E5),DAY(E5)),IF(ShowObserved,Holidays[CORRECTED],Holidays[DAY]),0),2),""),""),"")</f>
        <v/>
      </c>
      <c r="F6" s="38" t="str">
        <f ca="1">IFERROR(IF(ShowHolidays,IF(INDEX(Holidays[],MATCH(DATE(CalYear-(DAY(F5)&gt;15)+(ROW()&gt;6),MONTH(F5),DAY(F5)),IF(ShowObserved,Holidays[CORRECTED],Holidays[DAY]),0),6),INDEX(Holidays[],MATCH(DATE(CalYear-(DAY(F5)&gt;15)+(ROW()&gt;6),MONTH(F5),DAY(F5)),IF(ShowObserved,Holidays[CORRECTED],Holidays[DAY]),0),2),""),""),"")</f>
        <v/>
      </c>
      <c r="G6" s="41" t="str">
        <f ca="1">IFERROR(IF(ShowHolidays,IF(INDEX(Holidays[],MATCH(DATE(CalYear-(DAY(G5)&gt;15)+(ROW()&gt;6),MONTH(G5),DAY(G5)),IF(ShowObserved,Holidays[CORRECTED],Holidays[DAY]),0),6),INDEX(Holidays[],MATCH(DATE(CalYear-(DAY(G5)&gt;15)+(ROW()&gt;6),MONTH(G5),DAY(G5)),IF(ShowObserved,Holidays[CORRECTED],Holidays[DAY]),0),2),""),""),"")</f>
        <v/>
      </c>
      <c r="H6" s="42" t="str">
        <f ca="1">IFERROR(IF(ShowHolidays,IF(INDEX(Holidays[],MATCH(DATE(CalYear-(DAY(H5)&gt;15)+(ROW()&gt;6),MONTH(H5),DAY(H5)),IF(ShowObserved,Holidays[CORRECTED],Holidays[DAY]),0),6),INDEX(Holidays[],MATCH(DATE(CalYear-(DAY(H5)&gt;15)+(ROW()&gt;6),MONTH(H5),DAY(H5)),IF(ShowObserved,Holidays[CORRECTED],Holidays[DAY]),0),2),""),""),"")</f>
        <v/>
      </c>
    </row>
    <row r="7" spans="1:8" ht="19.5" customHeight="1" x14ac:dyDescent="0.3">
      <c r="A7" s="50" t="s">
        <v>60</v>
      </c>
      <c r="B7" s="17">
        <f t="array" ref="B7:H7">Days+DATE(CalYear,12,1)-WEEKDAY(DATE(CalYear,12,1),(WeekStart="Monday")+1)+8</f>
        <v>44899</v>
      </c>
      <c r="C7" s="18">
        <v>44900</v>
      </c>
      <c r="D7" s="18">
        <v>44901</v>
      </c>
      <c r="E7" s="18">
        <v>44902</v>
      </c>
      <c r="F7" s="18">
        <v>44903</v>
      </c>
      <c r="G7" s="18">
        <v>44904</v>
      </c>
      <c r="H7" s="19">
        <v>44905</v>
      </c>
    </row>
    <row r="8" spans="1:8" ht="57.95" customHeight="1" x14ac:dyDescent="0.3">
      <c r="A8" s="50" t="s">
        <v>96</v>
      </c>
      <c r="B8" s="45" t="str">
        <f ca="1">IFERROR(IF(ShowHolidays,IF(INDEX(Holidays[],MATCH(DATE(CalYear,MONTH(B7),DAY(B7)),IF(ShowObserved,Holidays[CORRECTED],Holidays[DAY]),0),6),INDEX(Holidays[],MATCH(DATE(CalYear,MONTH(B7),DAY(B7)),IF(ShowObserved,Holidays[CORRECTED],Holidays[DAY]),0),2),""),""),"")</f>
        <v/>
      </c>
      <c r="C8" s="46" t="str">
        <f ca="1">IFERROR(IF(ShowHolidays,IF(INDEX(Holidays[],MATCH(DATE(CalYear,MONTH(C7),DAY(C7)),IF(ShowObserved,Holidays[CORRECTED],Holidays[DAY]),0),6),INDEX(Holidays[],MATCH(DATE(CalYear,MONTH(C7),DAY(C7)),IF(ShowObserved,Holidays[CORRECTED],Holidays[DAY]),0),2),""),""),"")</f>
        <v/>
      </c>
      <c r="D8" s="46" t="str">
        <f ca="1">IFERROR(IF(ShowHolidays,IF(INDEX(Holidays[],MATCH(DATE(CalYear,MONTH(D7),DAY(D7)),IF(ShowObserved,Holidays[CORRECTED],Holidays[DAY]),0),6),INDEX(Holidays[],MATCH(DATE(CalYear,MONTH(D7),DAY(D7)),IF(ShowObserved,Holidays[CORRECTED],Holidays[DAY]),0),2),""),""),"")</f>
        <v/>
      </c>
      <c r="E8" s="46" t="str">
        <f ca="1">IFERROR(IF(ShowHolidays,IF(INDEX(Holidays[],MATCH(DATE(CalYear,MONTH(E7),DAY(E7)),IF(ShowObserved,Holidays[CORRECTED],Holidays[DAY]),0),6),INDEX(Holidays[],MATCH(DATE(CalYear,MONTH(E7),DAY(E7)),IF(ShowObserved,Holidays[CORRECTED],Holidays[DAY]),0),2),""),""),"")</f>
        <v/>
      </c>
      <c r="F8" s="46" t="str">
        <f ca="1">IFERROR(IF(ShowHolidays,IF(INDEX(Holidays[],MATCH(DATE(CalYear,MONTH(F7),DAY(F7)),IF(ShowObserved,Holidays[CORRECTED],Holidays[DAY]),0),6),INDEX(Holidays[],MATCH(DATE(CalYear,MONTH(F7),DAY(F7)),IF(ShowObserved,Holidays[CORRECTED],Holidays[DAY]),0),2),""),""),"")</f>
        <v/>
      </c>
      <c r="G8" s="47" t="str">
        <f ca="1">IFERROR(IF(ShowHolidays,IF(INDEX(Holidays[],MATCH(DATE(CalYear,MONTH(G7),DAY(G7)),IF(ShowObserved,Holidays[CORRECTED],Holidays[DAY]),0),6),INDEX(Holidays[],MATCH(DATE(CalYear,MONTH(G7),DAY(G7)),IF(ShowObserved,Holidays[CORRECTED],Holidays[DAY]),0),2),""),""),"")</f>
        <v/>
      </c>
      <c r="H8" s="48" t="str">
        <f ca="1">IFERROR(IF(ShowHolidays,IF(INDEX(Holidays[],MATCH(DATE(CalYear,MONTH(H7),DAY(H7)),IF(ShowObserved,Holidays[CORRECTED],Holidays[DAY]),0),6),INDEX(Holidays[],MATCH(DATE(CalYear,MONTH(H7),DAY(H7)),IF(ShowObserved,Holidays[CORRECTED],Holidays[DAY]),0),2),""),""),"")</f>
        <v/>
      </c>
    </row>
    <row r="9" spans="1:8" ht="19.5" customHeight="1" x14ac:dyDescent="0.3">
      <c r="A9" s="50" t="s">
        <v>61</v>
      </c>
      <c r="B9" s="20">
        <f t="array" ref="B9:H9">Days+DATE(CalYear,12,1)-WEEKDAY(DATE(CalYear,12,1),(WeekStart="Monday")+1)+15</f>
        <v>44906</v>
      </c>
      <c r="C9" s="21">
        <v>44907</v>
      </c>
      <c r="D9" s="21">
        <v>44908</v>
      </c>
      <c r="E9" s="21">
        <v>44909</v>
      </c>
      <c r="F9" s="21">
        <v>44910</v>
      </c>
      <c r="G9" s="21">
        <v>44911</v>
      </c>
      <c r="H9" s="22">
        <v>44912</v>
      </c>
    </row>
    <row r="10" spans="1:8" ht="57.95" customHeight="1" x14ac:dyDescent="0.3">
      <c r="A10" s="50" t="s">
        <v>93</v>
      </c>
      <c r="B10" s="39" t="str">
        <f ca="1">IFERROR(IF(ShowHolidays,IF(INDEX(Holidays[],MATCH(DATE(CalYear,MONTH(B9),DAY(B9)),IF(ShowObserved,Holidays[CORRECTED],Holidays[DAY]),0),6),INDEX(Holidays[],MATCH(DATE(CalYear,MONTH(B9),DAY(B9)),IF(ShowObserved,Holidays[CORRECTED],Holidays[DAY]),0),2),""),""),"")</f>
        <v/>
      </c>
      <c r="C10" s="40" t="str">
        <f ca="1">IFERROR(IF(ShowHolidays,IF(INDEX(Holidays[],MATCH(DATE(CalYear,MONTH(C9),DAY(C9)),IF(ShowObserved,Holidays[CORRECTED],Holidays[DAY]),0),6),INDEX(Holidays[],MATCH(DATE(CalYear,MONTH(C9),DAY(C9)),IF(ShowObserved,Holidays[CORRECTED],Holidays[DAY]),0),2),""),""),"")</f>
        <v/>
      </c>
      <c r="D10" s="40" t="str">
        <f ca="1">IFERROR(IF(ShowHolidays,IF(INDEX(Holidays[],MATCH(DATE(CalYear,MONTH(D9),DAY(D9)),IF(ShowObserved,Holidays[CORRECTED],Holidays[DAY]),0),6),INDEX(Holidays[],MATCH(DATE(CalYear,MONTH(D9),DAY(D9)),IF(ShowObserved,Holidays[CORRECTED],Holidays[DAY]),0),2),""),""),"")</f>
        <v/>
      </c>
      <c r="E10" s="40" t="str">
        <f ca="1">IFERROR(IF(ShowHolidays,IF(INDEX(Holidays[],MATCH(DATE(CalYear,MONTH(E9),DAY(E9)),IF(ShowObserved,Holidays[CORRECTED],Holidays[DAY]),0),6),INDEX(Holidays[],MATCH(DATE(CalYear,MONTH(E9),DAY(E9)),IF(ShowObserved,Holidays[CORRECTED],Holidays[DAY]),0),2),""),""),"")</f>
        <v/>
      </c>
      <c r="F10" s="40" t="str">
        <f ca="1">IFERROR(IF(ShowHolidays,IF(INDEX(Holidays[],MATCH(DATE(CalYear,MONTH(F9),DAY(F9)),IF(ShowObserved,Holidays[CORRECTED],Holidays[DAY]),0),6),INDEX(Holidays[],MATCH(DATE(CalYear,MONTH(F9),DAY(F9)),IF(ShowObserved,Holidays[CORRECTED],Holidays[DAY]),0),2),""),""),"")</f>
        <v/>
      </c>
      <c r="G10" s="43" t="str">
        <f ca="1">IFERROR(IF(ShowHolidays,IF(INDEX(Holidays[],MATCH(DATE(CalYear,MONTH(G9),DAY(G9)),IF(ShowObserved,Holidays[CORRECTED],Holidays[DAY]),0),6),INDEX(Holidays[],MATCH(DATE(CalYear,MONTH(G9),DAY(G9)),IF(ShowObserved,Holidays[CORRECTED],Holidays[DAY]),0),2),""),""),"")</f>
        <v/>
      </c>
      <c r="H10" s="44" t="str">
        <f ca="1">IFERROR(IF(ShowHolidays,IF(INDEX(Holidays[],MATCH(DATE(CalYear,MONTH(H9),DAY(H9)),IF(ShowObserved,Holidays[CORRECTED],Holidays[DAY]),0),6),INDEX(Holidays[],MATCH(DATE(CalYear,MONTH(H9),DAY(H9)),IF(ShowObserved,Holidays[CORRECTED],Holidays[DAY]),0),2),""),""),"")</f>
        <v/>
      </c>
    </row>
    <row r="11" spans="1:8" ht="19.5" customHeight="1" x14ac:dyDescent="0.3">
      <c r="A11" s="50" t="s">
        <v>62</v>
      </c>
      <c r="B11" s="17">
        <f t="array" ref="B11:H11">Days+DATE(CalYear,12,1)-WEEKDAY(DATE(CalYear,12,1),(WeekStart="Monday")+1)+22</f>
        <v>44913</v>
      </c>
      <c r="C11" s="18">
        <v>44914</v>
      </c>
      <c r="D11" s="18">
        <v>44915</v>
      </c>
      <c r="E11" s="18">
        <v>44916</v>
      </c>
      <c r="F11" s="18">
        <v>44917</v>
      </c>
      <c r="G11" s="18">
        <v>44918</v>
      </c>
      <c r="H11" s="19">
        <v>44919</v>
      </c>
    </row>
    <row r="12" spans="1:8" ht="57.95" customHeight="1" x14ac:dyDescent="0.3">
      <c r="A12" s="50" t="s">
        <v>94</v>
      </c>
      <c r="B12" s="45" t="str">
        <f ca="1">IFERROR(IF(ShowHolidays,IF(INDEX(Holidays[],MATCH(DATE(CalYear,MONTH(B11),DAY(B11)),IF(ShowObserved,Holidays[CORRECTED],Holidays[DAY]),0),6),INDEX(Holidays[],MATCH(DATE(CalYear,MONTH(B11),DAY(B11)),IF(ShowObserved,Holidays[CORRECTED],Holidays[DAY]),0),2),""),""),"")</f>
        <v/>
      </c>
      <c r="C12" s="46" t="str">
        <f ca="1">IFERROR(IF(ShowHolidays,IF(INDEX(Holidays[],MATCH(DATE(CalYear,MONTH(C11),DAY(C11)),IF(ShowObserved,Holidays[CORRECTED],Holidays[DAY]),0),6),INDEX(Holidays[],MATCH(DATE(CalYear,MONTH(C11),DAY(C11)),IF(ShowObserved,Holidays[CORRECTED],Holidays[DAY]),0),2),""),""),"")</f>
        <v/>
      </c>
      <c r="D12" s="46" t="str">
        <f ca="1">IFERROR(IF(ShowHolidays,IF(INDEX(Holidays[],MATCH(DATE(CalYear,MONTH(D11),DAY(D11)),IF(ShowObserved,Holidays[CORRECTED],Holidays[DAY]),0),6),INDEX(Holidays[],MATCH(DATE(CalYear,MONTH(D11),DAY(D11)),IF(ShowObserved,Holidays[CORRECTED],Holidays[DAY]),0),2),""),""),"")</f>
        <v/>
      </c>
      <c r="E12" s="46" t="str">
        <f ca="1">IFERROR(IF(ShowHolidays,IF(INDEX(Holidays[],MATCH(DATE(CalYear,MONTH(E11),DAY(E11)),IF(ShowObserved,Holidays[CORRECTED],Holidays[DAY]),0),6),INDEX(Holidays[],MATCH(DATE(CalYear,MONTH(E11),DAY(E11)),IF(ShowObserved,Holidays[CORRECTED],Holidays[DAY]),0),2),""),""),"")</f>
        <v/>
      </c>
      <c r="F12" s="46" t="str">
        <f ca="1">IFERROR(IF(ShowHolidays,IF(INDEX(Holidays[],MATCH(DATE(CalYear,MONTH(F11),DAY(F11)),IF(ShowObserved,Holidays[CORRECTED],Holidays[DAY]),0),6),INDEX(Holidays[],MATCH(DATE(CalYear,MONTH(F11),DAY(F11)),IF(ShowObserved,Holidays[CORRECTED],Holidays[DAY]),0),2),""),""),"")</f>
        <v/>
      </c>
      <c r="G12" s="47" t="str">
        <f ca="1">IFERROR(IF(ShowHolidays,IF(INDEX(Holidays[],MATCH(DATE(CalYear,MONTH(G11),DAY(G11)),IF(ShowObserved,Holidays[CORRECTED],Holidays[DAY]),0),6),INDEX(Holidays[],MATCH(DATE(CalYear,MONTH(G11),DAY(G11)),IF(ShowObserved,Holidays[CORRECTED],Holidays[DAY]),0),2),""),""),"")</f>
        <v/>
      </c>
      <c r="H12" s="48" t="str">
        <f ca="1">IFERROR(IF(ShowHolidays,IF(INDEX(Holidays[],MATCH(DATE(CalYear,MONTH(H11),DAY(H11)),IF(ShowObserved,Holidays[CORRECTED],Holidays[DAY]),0),6),INDEX(Holidays[],MATCH(DATE(CalYear,MONTH(H11),DAY(H11)),IF(ShowObserved,Holidays[CORRECTED],Holidays[DAY]),0),2),""),""),"")</f>
        <v/>
      </c>
    </row>
    <row r="13" spans="1:8" ht="19.5" customHeight="1" x14ac:dyDescent="0.3">
      <c r="A13" s="50" t="s">
        <v>63</v>
      </c>
      <c r="B13" s="20">
        <f t="array" ref="B13:H13">Days+DATE(CalYear,12,1)-WEEKDAY(DATE(CalYear,12,1),(WeekStart="Monday")+1)+29</f>
        <v>44920</v>
      </c>
      <c r="C13" s="21">
        <v>44921</v>
      </c>
      <c r="D13" s="21">
        <v>44922</v>
      </c>
      <c r="E13" s="21">
        <v>44923</v>
      </c>
      <c r="F13" s="21">
        <v>44924</v>
      </c>
      <c r="G13" s="21">
        <v>44925</v>
      </c>
      <c r="H13" s="22">
        <v>44926</v>
      </c>
    </row>
    <row r="14" spans="1:8" ht="57.95" customHeight="1" x14ac:dyDescent="0.3">
      <c r="A14" s="50" t="s">
        <v>95</v>
      </c>
      <c r="B14" s="39" t="str">
        <f ca="1">IFERROR(IF(ShowHolidays,IF(INDEX(Holidays[],MATCH(DATE(CalYear,MONTH(B13),DAY(B13)),IF(ShowObserved,Holidays[CORRECTED],Holidays[DAY]),0),6),INDEX(Holidays[],MATCH(DATE(CalYear,MONTH(B13),DAY(B13)),IF(ShowObserved,Holidays[CORRECTED],Holidays[DAY]),0),2),""),""),"")</f>
        <v/>
      </c>
      <c r="C14" s="40" t="str">
        <f ca="1">IFERROR(IF(ShowHolidays,IF(INDEX(Holidays[],MATCH(DATE(CalYear,MONTH(C13),DAY(C13)),IF(ShowObserved,Holidays[CORRECTED],Holidays[DAY]),0),6),INDEX(Holidays[],MATCH(DATE(CalYear,MONTH(C13),DAY(C13)),IF(ShowObserved,Holidays[CORRECTED],Holidays[DAY]),0),2),""),""),"")</f>
        <v>Christmas Day</v>
      </c>
      <c r="D14" s="40" t="str">
        <f ca="1">IFERROR(IF(ShowHolidays,IF(INDEX(Holidays[],MATCH(DATE(CalYear,MONTH(D13),DAY(D13)),IF(ShowObserved,Holidays[CORRECTED],Holidays[DAY]),0),6),INDEX(Holidays[],MATCH(DATE(CalYear,MONTH(D13),DAY(D13)),IF(ShowObserved,Holidays[CORRECTED],Holidays[DAY]),0),2),""),""),"")</f>
        <v/>
      </c>
      <c r="E14" s="40" t="str">
        <f ca="1">IFERROR(IF(ShowHolidays,IF(INDEX(Holidays[],MATCH(DATE(CalYear,MONTH(E13),DAY(E13)),IF(ShowObserved,Holidays[CORRECTED],Holidays[DAY]),0),6),INDEX(Holidays[],MATCH(DATE(CalYear,MONTH(E13),DAY(E13)),IF(ShowObserved,Holidays[CORRECTED],Holidays[DAY]),0),2),""),""),"")</f>
        <v/>
      </c>
      <c r="F14" s="40" t="str">
        <f ca="1">IFERROR(IF(ShowHolidays,IF(INDEX(Holidays[],MATCH(DATE(CalYear,MONTH(F13),DAY(F13)),IF(ShowObserved,Holidays[CORRECTED],Holidays[DAY]),0),6),INDEX(Holidays[],MATCH(DATE(CalYear,MONTH(F13),DAY(F13)),IF(ShowObserved,Holidays[CORRECTED],Holidays[DAY]),0),2),""),""),"")</f>
        <v/>
      </c>
      <c r="G14" s="43" t="str">
        <f ca="1">IFERROR(IF(ShowHolidays,IF(INDEX(Holidays[],MATCH(DATE(CalYear,MONTH(G13),DAY(G13)),IF(ShowObserved,Holidays[CORRECTED],Holidays[DAY]),0),6),INDEX(Holidays[],MATCH(DATE(CalYear,MONTH(G13),DAY(G13)),IF(ShowObserved,Holidays[CORRECTED],Holidays[DAY]),0),2),""),""),"")</f>
        <v/>
      </c>
      <c r="H14" s="44" t="str">
        <f ca="1">IFERROR(IF(ShowHolidays,IF(INDEX(Holidays[],MATCH(DATE(CalYear,MONTH(H13),DAY(H13)),IF(ShowObserved,Holidays[CORRECTED],Holidays[DAY]),0),6),INDEX(Holidays[],MATCH(DATE(CalYear,MONTH(H13),DAY(H13)),IF(ShowObserved,Holidays[CORRECTED],Holidays[DAY]),0),2),""),""),"")</f>
        <v/>
      </c>
    </row>
    <row r="15" spans="1:8" ht="19.5" customHeight="1" x14ac:dyDescent="0.35">
      <c r="A15" s="50" t="s">
        <v>64</v>
      </c>
      <c r="B15" s="17">
        <f t="array" ref="B15:C15">Days+DATE(CalYear,12,1)-WEEKDAY(DATE(CalYear,12,1),(WeekStart="Monday")+1)+36</f>
        <v>44927</v>
      </c>
      <c r="C15" s="18">
        <v>44928</v>
      </c>
      <c r="D15" s="75" t="s">
        <v>0</v>
      </c>
      <c r="E15" s="75"/>
      <c r="F15" s="75"/>
      <c r="G15" s="75"/>
      <c r="H15" s="76"/>
    </row>
    <row r="16" spans="1:8" ht="57.95" customHeight="1" x14ac:dyDescent="0.3">
      <c r="A16" s="50" t="s">
        <v>111</v>
      </c>
      <c r="B16" s="45" t="str">
        <f ca="1">IFERROR(IF(ShowHolidays,IF(INDEX(Holidays[],MATCH(DATE(CalYear,MONTH(B15),DAY(B15)),IF(ShowObserved,Holidays[CORRECTED],Holidays[DAY]),0),6),INDEX(Holidays[],MATCH(DATE(CalYear,MONTH(B15),DAY(B15)),IF(ShowObserved,Holidays[CORRECTED],Holidays[DAY]),0),2),""),""),"")</f>
        <v/>
      </c>
      <c r="C16" s="46" t="str">
        <f ca="1">IFERROR(IF(ShowHolidays,IF(INDEX(Holidays[],MATCH(DATE(CalYear,MONTH(C15),DAY(C15)),IF(ShowObserved,Holidays[CORRECTED],Holidays[DAY]),0),6),INDEX(Holidays[],MATCH(DATE(CalYear,MONTH(C15),DAY(C15)),IF(ShowObserved,Holidays[CORRECTED],Holidays[DAY]),0),2),""),""),"")</f>
        <v/>
      </c>
      <c r="D16" s="73"/>
      <c r="E16" s="73"/>
      <c r="F16" s="73"/>
      <c r="G16" s="73"/>
      <c r="H16" s="74"/>
    </row>
    <row r="17" spans="2:8" x14ac:dyDescent="0.3">
      <c r="B17" s="78"/>
      <c r="C17" s="78"/>
      <c r="D17" s="78"/>
      <c r="E17" s="78"/>
      <c r="F17" s="78"/>
      <c r="G17" s="78"/>
      <c r="H17" s="78"/>
    </row>
  </sheetData>
  <sheetProtection password="CB9F" sheet="1" objects="1" scenarios="1"/>
  <mergeCells count="4">
    <mergeCell ref="B2:D2"/>
    <mergeCell ref="D15:H15"/>
    <mergeCell ref="D16:H16"/>
    <mergeCell ref="B17:H17"/>
  </mergeCells>
  <conditionalFormatting sqref="B13:H13 B15:C15">
    <cfRule type="expression" dxfId="1" priority="2">
      <formula>AND(DAY(B13)&gt;=1,DAY(B13)&lt;=15)</formula>
    </cfRule>
  </conditionalFormatting>
  <conditionalFormatting sqref="B5:G5">
    <cfRule type="expression" dxfId="0" priority="1">
      <formula>DAY(B5)&gt;8</formula>
    </cfRule>
  </conditionalFormatting>
  <hyperlinks>
    <hyperlink ref="H2" location="Holidays!A1" tooltip="Navigation link to Holidays worksheet" display="Holidays!A1"/>
    <hyperlink ref="G2" location="November!A1" tooltip="Navigation link to November worksheet" display="November"/>
  </hyperlinks>
  <printOptions horizontalCentered="1" verticalCentered="1"/>
  <pageMargins left="0.4" right="0.4" top="0.4" bottom="0.4" header="0.3" footer="0.3"/>
  <pageSetup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3"/>
    <pageSetUpPr fitToPage="1"/>
  </sheetPr>
  <dimension ref="A1:H29"/>
  <sheetViews>
    <sheetView showGridLines="0" workbookViewId="0">
      <selection activeCell="C2" sqref="C2"/>
    </sheetView>
  </sheetViews>
  <sheetFormatPr defaultColWidth="9.140625" defaultRowHeight="15" x14ac:dyDescent="0.3"/>
  <cols>
    <col min="1" max="1" width="3.5703125" style="54" customWidth="1"/>
    <col min="2" max="2" width="14.85546875" style="1" customWidth="1"/>
    <col min="3" max="3" width="26.5703125" style="1" customWidth="1"/>
    <col min="4" max="4" width="55.42578125" style="1" customWidth="1"/>
    <col min="5" max="5" width="12" style="1" customWidth="1"/>
    <col min="6" max="6" width="13.42578125" style="1" customWidth="1"/>
    <col min="7" max="7" width="9.140625" style="1"/>
    <col min="8" max="8" width="3.5703125" style="1" customWidth="1"/>
    <col min="9" max="16384" width="9.140625" style="1"/>
  </cols>
  <sheetData>
    <row r="1" spans="1:8" ht="16.5" customHeight="1" x14ac:dyDescent="0.3">
      <c r="A1" s="54" t="s">
        <v>87</v>
      </c>
      <c r="D1"/>
    </row>
    <row r="2" spans="1:8" ht="28.5" customHeight="1" thickBot="1" x14ac:dyDescent="0.35">
      <c r="A2" s="54" t="s">
        <v>88</v>
      </c>
      <c r="B2" s="28" t="s">
        <v>5</v>
      </c>
      <c r="C2" s="28"/>
      <c r="D2" s="31"/>
      <c r="E2" s="60" t="s">
        <v>99</v>
      </c>
      <c r="F2" s="60" t="s">
        <v>98</v>
      </c>
      <c r="G2" s="31"/>
      <c r="H2" s="1" t="s">
        <v>36</v>
      </c>
    </row>
    <row r="3" spans="1:8" ht="15.75" thickTop="1" x14ac:dyDescent="0.3">
      <c r="B3"/>
    </row>
    <row r="4" spans="1:8" ht="24" customHeight="1" x14ac:dyDescent="0.3">
      <c r="A4" s="54" t="s">
        <v>89</v>
      </c>
      <c r="B4" s="23" t="s">
        <v>30</v>
      </c>
      <c r="C4" s="23" t="s">
        <v>31</v>
      </c>
      <c r="D4" s="23" t="s">
        <v>32</v>
      </c>
      <c r="E4" s="23" t="s">
        <v>33</v>
      </c>
      <c r="F4" s="23" t="s">
        <v>34</v>
      </c>
      <c r="G4" s="23" t="s">
        <v>35</v>
      </c>
    </row>
    <row r="5" spans="1:8" x14ac:dyDescent="0.3">
      <c r="B5" s="24">
        <f>DATE(CalYear,1,1)</f>
        <v>44562</v>
      </c>
      <c r="C5" s="23" t="s">
        <v>6</v>
      </c>
      <c r="D5" s="25" t="s">
        <v>23</v>
      </c>
      <c r="E5" s="26">
        <f>IFERROR(WEEKDAY(Holidays[[#This Row],[DAY]],IF(WeekStart="MONDAY",2,1)),0)</f>
        <v>7</v>
      </c>
      <c r="F5" s="24">
        <f>IF(ISTEXT(Holidays[[#This Row],[DAY]]),"Not Observed",IF(Holidays[[#This Row],[WEEKDAY]]=1,Holidays[[#This Row],[DAY]]+1,IF(Holidays[[#This Row],[WEEKDAY]]=7,Holidays[[#This Row],[DAY]]-1,Holidays[[#This Row],[DAY]])))</f>
        <v>44561</v>
      </c>
      <c r="G5" s="23" t="b">
        <v>1</v>
      </c>
    </row>
    <row r="6" spans="1:8" x14ac:dyDescent="0.3">
      <c r="B6" s="24">
        <f>DATE(CalYear,1,1+((3-(2&gt;=WEEKDAY(DATE(CalYear,1,1))))*7)+(2-WEEKDAY(DATE(CalYear,1,1))))</f>
        <v>44578</v>
      </c>
      <c r="C6" s="23" t="str">
        <f ca="1">IF(COUNTIF(Holidays[DAY],Holidays[[#This Row],[DAY]])&gt;1,"Martin Luther King, Jr. Day *","Martin Luther King, Jr. Day")</f>
        <v>Martin Luther King, Jr. Day</v>
      </c>
      <c r="D6" s="23" t="s">
        <v>16</v>
      </c>
      <c r="E6" s="27">
        <f>IFERROR(WEEKDAY(Holidays[[#This Row],[DAY]],IF(WeekStart="MONDAY",2,1)),0)</f>
        <v>2</v>
      </c>
      <c r="F6" s="24">
        <f>IF(ISTEXT(Holidays[[#This Row],[DAY]]),"Not Observed",IF(Holidays[[#This Row],[WEEKDAY]]=1,Holidays[[#This Row],[DAY]]+1,IF(Holidays[[#This Row],[WEEKDAY]]=7,Holidays[[#This Row],[DAY]]-1,Holidays[[#This Row],[DAY]])))</f>
        <v>44578</v>
      </c>
      <c r="G6" s="23" t="b">
        <v>1</v>
      </c>
    </row>
    <row r="7" spans="1:8" x14ac:dyDescent="0.3">
      <c r="B7" s="24" t="str">
        <f>IF(MOD(CalYear,4)=1,DATE(CalYear,1,20)+(WEEKDAY(DATE(CalYear,1,20))=1),"Not observed")</f>
        <v>Not observed</v>
      </c>
      <c r="C7" s="23" t="s">
        <v>7</v>
      </c>
      <c r="D7" s="23" t="s">
        <v>17</v>
      </c>
      <c r="E7" s="27">
        <f>IFERROR(WEEKDAY(Holidays[[#This Row],[DAY]],IF(WeekStart="MONDAY",2,1)),0)</f>
        <v>0</v>
      </c>
      <c r="F7" s="24" t="str">
        <f>IF(ISTEXT(Holidays[[#This Row],[DAY]]),"Not Observed",IF(Holidays[[#This Row],[WEEKDAY]]=1,Holidays[[#This Row],[DAY]]+1,IF(Holidays[[#This Row],[WEEKDAY]]=7,Holidays[[#This Row],[DAY]]-1,Holidays[[#This Row],[DAY]])))</f>
        <v>Not Observed</v>
      </c>
      <c r="G7" s="23" t="b">
        <v>1</v>
      </c>
    </row>
    <row r="8" spans="1:8" x14ac:dyDescent="0.3">
      <c r="B8" s="24">
        <f>DATE(CalYear,2,1+((3-(2&gt;=WEEKDAY(DATE(CalYear,2,1))))*7)+(2-WEEKDAY(DATE(CalYear,2,1))))</f>
        <v>44613</v>
      </c>
      <c r="C8" s="23" t="s">
        <v>8</v>
      </c>
      <c r="D8" s="23" t="s">
        <v>18</v>
      </c>
      <c r="E8" s="27">
        <f>IFERROR(WEEKDAY(Holidays[[#This Row],[DAY]],IF(WeekStart="MONDAY",2,1)),0)</f>
        <v>2</v>
      </c>
      <c r="F8" s="24">
        <f>IF(ISTEXT(Holidays[[#This Row],[DAY]]),"Not Observed",IF(Holidays[[#This Row],[WEEKDAY]]=1,Holidays[[#This Row],[DAY]]+1,IF(Holidays[[#This Row],[WEEKDAY]]=7,Holidays[[#This Row],[DAY]]-1,Holidays[[#This Row],[DAY]])))</f>
        <v>44613</v>
      </c>
      <c r="G8" s="23" t="b">
        <v>1</v>
      </c>
    </row>
    <row r="9" spans="1:8" x14ac:dyDescent="0.3">
      <c r="B9" s="24">
        <f ca="1">DATE(CalYear,5,1+((MayMondays-(2&gt;=WEEKDAY(DATE(CalYear,5,1))))*7)+(2-WEEKDAY(DATE(CalYear,5,1))))</f>
        <v>44711</v>
      </c>
      <c r="C9" s="23" t="s">
        <v>9</v>
      </c>
      <c r="D9" s="23" t="s">
        <v>19</v>
      </c>
      <c r="E9" s="27">
        <f ca="1">IFERROR(WEEKDAY(Holidays[[#This Row],[DAY]],IF(WeekStart="MONDAY",2,1)),0)</f>
        <v>2</v>
      </c>
      <c r="F9" s="24">
        <f ca="1">IF(ISTEXT(Holidays[[#This Row],[DAY]]),"Not Observed",IF(Holidays[[#This Row],[WEEKDAY]]=1,Holidays[[#This Row],[DAY]]+1,IF(Holidays[[#This Row],[WEEKDAY]]=7,Holidays[[#This Row],[DAY]]-1,Holidays[[#This Row],[DAY]])))</f>
        <v>44711</v>
      </c>
      <c r="G9" s="23" t="b">
        <v>1</v>
      </c>
    </row>
    <row r="10" spans="1:8" x14ac:dyDescent="0.3">
      <c r="B10" s="24">
        <f>DATE(CalYear,7,4)</f>
        <v>44746</v>
      </c>
      <c r="C10" s="23" t="s">
        <v>10</v>
      </c>
      <c r="D10" s="25" t="s">
        <v>22</v>
      </c>
      <c r="E10" s="26">
        <f>IFERROR(WEEKDAY(Holidays[[#This Row],[DAY]],IF(WeekStart="MONDAY",2,1)),0)</f>
        <v>2</v>
      </c>
      <c r="F10" s="24">
        <f>IF(ISTEXT(Holidays[[#This Row],[DAY]]),"Not Observed",IF(Holidays[[#This Row],[WEEKDAY]]=1,Holidays[[#This Row],[DAY]]+1,IF(Holidays[[#This Row],[WEEKDAY]]=7,Holidays[[#This Row],[DAY]]-1,Holidays[[#This Row],[DAY]])))</f>
        <v>44746</v>
      </c>
      <c r="G10" s="23" t="b">
        <v>1</v>
      </c>
    </row>
    <row r="11" spans="1:8" x14ac:dyDescent="0.3">
      <c r="B11" s="24">
        <f>DATE(CalYear,9,1+((1-(2&gt;=WEEKDAY(DATE(CalYear,9,1))))*7)+(2-WEEKDAY(DATE(CalYear,9,1))))</f>
        <v>44809</v>
      </c>
      <c r="C11" s="23" t="s">
        <v>11</v>
      </c>
      <c r="D11" s="23" t="s">
        <v>24</v>
      </c>
      <c r="E11" s="27">
        <f>IFERROR(WEEKDAY(Holidays[[#This Row],[DAY]],IF(WeekStart="MONDAY",2,1)),0)</f>
        <v>2</v>
      </c>
      <c r="F11" s="24">
        <f>IF(ISTEXT(Holidays[[#This Row],[DAY]]),"Not Observed",IF(Holidays[[#This Row],[WEEKDAY]]=1,Holidays[[#This Row],[DAY]]+1,IF(Holidays[[#This Row],[WEEKDAY]]=7,Holidays[[#This Row],[DAY]]-1,Holidays[[#This Row],[DAY]])))</f>
        <v>44809</v>
      </c>
      <c r="G11" s="23" t="b">
        <v>1</v>
      </c>
    </row>
    <row r="12" spans="1:8" x14ac:dyDescent="0.3">
      <c r="B12" s="24">
        <f>DATE(CalYear,10,1+((2-(2&gt;=WEEKDAY(DATE(CalYear,10,1))))*7)+(2-WEEKDAY(DATE(CalYear,10,1))))</f>
        <v>44844</v>
      </c>
      <c r="C12" s="23" t="s">
        <v>12</v>
      </c>
      <c r="D12" s="23" t="s">
        <v>25</v>
      </c>
      <c r="E12" s="27">
        <f>IFERROR(WEEKDAY(Holidays[[#This Row],[DAY]],IF(WeekStart="MONDAY",2,1)),0)</f>
        <v>2</v>
      </c>
      <c r="F12" s="24">
        <f>IF(ISTEXT(Holidays[[#This Row],[DAY]]),"Not Observed",IF(Holidays[[#This Row],[WEEKDAY]]=1,Holidays[[#This Row],[DAY]]+1,IF(Holidays[[#This Row],[WEEKDAY]]=7,Holidays[[#This Row],[DAY]]-1,Holidays[[#This Row],[DAY]])))</f>
        <v>44844</v>
      </c>
      <c r="G12" s="23" t="b">
        <v>1</v>
      </c>
    </row>
    <row r="13" spans="1:8" x14ac:dyDescent="0.3">
      <c r="B13" s="24">
        <f>DATE(CalYear,11,11)</f>
        <v>44876</v>
      </c>
      <c r="C13" s="23" t="s">
        <v>13</v>
      </c>
      <c r="D13" s="25" t="s">
        <v>21</v>
      </c>
      <c r="E13" s="26">
        <f>IFERROR(WEEKDAY(Holidays[[#This Row],[DAY]],IF(WeekStart="MONDAY",2,1)),0)</f>
        <v>6</v>
      </c>
      <c r="F13" s="24">
        <f>IF(ISTEXT(Holidays[[#This Row],[DAY]]),"Not Observed",IF(Holidays[[#This Row],[WEEKDAY]]=1,Holidays[[#This Row],[DAY]]+1,IF(Holidays[[#This Row],[WEEKDAY]]=7,Holidays[[#This Row],[DAY]]-1,Holidays[[#This Row],[DAY]])))</f>
        <v>44876</v>
      </c>
      <c r="G13" s="23" t="b">
        <v>1</v>
      </c>
    </row>
    <row r="14" spans="1:8" x14ac:dyDescent="0.3">
      <c r="B14" s="24">
        <f>DATE(CalYear,11,1+((4-(5&gt;=WEEKDAY(DATE(CalYear,11,1))))*7)+(5-WEEKDAY(DATE(CalYear,11,1))))</f>
        <v>44889</v>
      </c>
      <c r="C14" s="23" t="s">
        <v>14</v>
      </c>
      <c r="D14" s="23" t="s">
        <v>26</v>
      </c>
      <c r="E14" s="27">
        <f>IFERROR(WEEKDAY(Holidays[[#This Row],[DAY]],IF(WeekStart="MONDAY",2,1)),0)</f>
        <v>5</v>
      </c>
      <c r="F14" s="24">
        <f>IF(ISTEXT(Holidays[[#This Row],[DAY]]),"Not Observed",IF(Holidays[[#This Row],[WEEKDAY]]=1,Holidays[[#This Row],[DAY]]+1,IF(Holidays[[#This Row],[WEEKDAY]]=7,Holidays[[#This Row],[DAY]]-1,Holidays[[#This Row],[DAY]])))</f>
        <v>44889</v>
      </c>
      <c r="G14" s="23" t="b">
        <v>1</v>
      </c>
    </row>
    <row r="15" spans="1:8" x14ac:dyDescent="0.3">
      <c r="B15" s="24">
        <f>DATE(CalYear,12,25)</f>
        <v>44920</v>
      </c>
      <c r="C15" s="23" t="s">
        <v>15</v>
      </c>
      <c r="D15" s="25" t="s">
        <v>20</v>
      </c>
      <c r="E15" s="26">
        <f>IFERROR(WEEKDAY(Holidays[[#This Row],[DAY]],IF(WeekStart="MONDAY",2,1)),0)</f>
        <v>1</v>
      </c>
      <c r="F15" s="24">
        <f>IF(ISTEXT(Holidays[[#This Row],[DAY]]),"Not Observed",IF(Holidays[[#This Row],[WEEKDAY]]=1,Holidays[[#This Row],[DAY]]+1,IF(Holidays[[#This Row],[WEEKDAY]]=7,Holidays[[#This Row],[DAY]]-1,Holidays[[#This Row],[DAY]])))</f>
        <v>44921</v>
      </c>
      <c r="G15" s="23" t="b">
        <v>1</v>
      </c>
    </row>
    <row r="16" spans="1:8" x14ac:dyDescent="0.3">
      <c r="B16" s="79" t="s">
        <v>90</v>
      </c>
      <c r="C16" s="80"/>
    </row>
    <row r="17" spans="2:3" x14ac:dyDescent="0.3">
      <c r="B17" s="80"/>
      <c r="C17" s="80"/>
    </row>
    <row r="18" spans="2:3" x14ac:dyDescent="0.3">
      <c r="B18" s="80"/>
      <c r="C18" s="80"/>
    </row>
    <row r="19" spans="2:3" x14ac:dyDescent="0.3">
      <c r="B19" s="80"/>
      <c r="C19" s="80"/>
    </row>
    <row r="20" spans="2:3" x14ac:dyDescent="0.3">
      <c r="B20" s="80"/>
      <c r="C20" s="80"/>
    </row>
    <row r="21" spans="2:3" x14ac:dyDescent="0.3">
      <c r="B21" s="80"/>
      <c r="C21" s="80"/>
    </row>
    <row r="22" spans="2:3" x14ac:dyDescent="0.3">
      <c r="B22" s="80"/>
      <c r="C22" s="80"/>
    </row>
    <row r="23" spans="2:3" x14ac:dyDescent="0.3">
      <c r="B23" s="80"/>
      <c r="C23" s="80"/>
    </row>
    <row r="24" spans="2:3" x14ac:dyDescent="0.3">
      <c r="B24" s="80"/>
      <c r="C24" s="80"/>
    </row>
    <row r="25" spans="2:3" x14ac:dyDescent="0.3">
      <c r="B25" s="80"/>
      <c r="C25" s="80"/>
    </row>
    <row r="26" spans="2:3" x14ac:dyDescent="0.3">
      <c r="B26" s="80"/>
      <c r="C26" s="80"/>
    </row>
    <row r="27" spans="2:3" x14ac:dyDescent="0.3">
      <c r="B27" s="80"/>
      <c r="C27" s="80"/>
    </row>
    <row r="28" spans="2:3" x14ac:dyDescent="0.3">
      <c r="B28" s="80"/>
      <c r="C28" s="80"/>
    </row>
    <row r="29" spans="2:3" x14ac:dyDescent="0.3">
      <c r="B29" s="80"/>
      <c r="C29" s="80"/>
    </row>
  </sheetData>
  <sheetProtection password="CB9F" sheet="1" objects="1" scenarios="1"/>
  <mergeCells count="1">
    <mergeCell ref="B16:C29"/>
  </mergeCells>
  <dataValidations count="1">
    <dataValidation type="list" allowBlank="1" showInputMessage="1" showErrorMessage="1" sqref="G5:G15">
      <formula1>"TRUE,FALSE"</formula1>
    </dataValidation>
  </dataValidations>
  <hyperlinks>
    <hyperlink ref="F2" location="Settings!A1" tooltip="Navigation link to Settings worksheet" display="Settings!A1"/>
    <hyperlink ref="E2" location="December!A1" tooltip="Navigation link to December worksheet" display="December!A1"/>
  </hyperlinks>
  <printOptions horizontalCentered="1"/>
  <pageMargins left="0.4" right="0.4" top="0.4" bottom="0.4" header="0.3" footer="0.3"/>
  <pageSetup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95F19F-73D3-4CA0-A9A0-67A4A9F2B741}">
  <ds:schemaRefs>
    <ds:schemaRef ds:uri="http://schemas.microsoft.com/sharepoint/v3/contenttype/forms"/>
  </ds:schemaRefs>
</ds:datastoreItem>
</file>

<file path=customXml/itemProps2.xml><?xml version="1.0" encoding="utf-8"?>
<ds:datastoreItem xmlns:ds="http://schemas.openxmlformats.org/officeDocument/2006/customXml" ds:itemID="{7BB8F43B-7DEB-4C9C-B4E3-B6B3C490858D}">
  <ds:schemaRefs>
    <ds:schemaRef ds:uri="71af3243-3dd4-4a8d-8c0d-dd76da1f02a5"/>
    <ds:schemaRef ds:uri="http://www.w3.org/XML/1998/namespace"/>
    <ds:schemaRef ds:uri="http://schemas.microsoft.com/office/infopath/2007/PartnerControls"/>
    <ds:schemaRef ds:uri="http://purl.org/dc/elements/1.1/"/>
    <ds:schemaRef ds:uri="http://purl.org/dc/terms/"/>
    <ds:schemaRef ds:uri="http://schemas.microsoft.com/office/2006/documentManagement/types"/>
    <ds:schemaRef ds:uri="http://purl.org/dc/dcmitype/"/>
    <ds:schemaRef ds:uri="16c05727-aa75-4e4a-9b5f-8a80a1165891"/>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B2D304D3-8FF5-49CD-8150-367312BC09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18</vt:i4>
      </vt:variant>
    </vt:vector>
  </HeadingPairs>
  <TitlesOfParts>
    <vt:vector size="33" baseType="lpstr">
      <vt:lpstr>Start</vt:lpstr>
      <vt:lpstr>Settings</vt:lpstr>
      <vt:lpstr>January</vt:lpstr>
      <vt:lpstr>February</vt:lpstr>
      <vt:lpstr>March</vt:lpstr>
      <vt:lpstr>April</vt:lpstr>
      <vt:lpstr>May</vt:lpstr>
      <vt:lpstr>June</vt:lpstr>
      <vt:lpstr>July</vt:lpstr>
      <vt:lpstr>August</vt:lpstr>
      <vt:lpstr>September</vt:lpstr>
      <vt:lpstr>October</vt:lpstr>
      <vt:lpstr>November</vt:lpstr>
      <vt:lpstr>December</vt:lpstr>
      <vt:lpstr>Holidays</vt:lpstr>
      <vt:lpstr>CalYear</vt:lpstr>
      <vt:lpstr>Observed</vt:lpstr>
      <vt:lpstr>April!Print_Area</vt:lpstr>
      <vt:lpstr>August!Print_Area</vt:lpstr>
      <vt:lpstr>December!Print_Area</vt:lpstr>
      <vt:lpstr>February!Print_Area</vt:lpstr>
      <vt:lpstr>January!Print_Area</vt:lpstr>
      <vt:lpstr>July!Print_Area</vt:lpstr>
      <vt:lpstr>June!Print_Area</vt:lpstr>
      <vt:lpstr>March!Print_Area</vt:lpstr>
      <vt:lpstr>May!Print_Area</vt:lpstr>
      <vt:lpstr>November!Print_Area</vt:lpstr>
      <vt:lpstr>October!Print_Area</vt:lpstr>
      <vt:lpstr>September!Print_Area</vt:lpstr>
      <vt:lpstr>Settings!Print_Area</vt:lpstr>
      <vt:lpstr>ShowHolidays</vt:lpstr>
      <vt:lpstr>ShowObserved</vt:lpstr>
      <vt:lpstr>WeekStart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2019-06-15T12:18:30Z</dcterms:created>
  <dcterms:modified xsi:type="dcterms:W3CDTF">2022-03-21T16:57:21Z</dcterms:modified>
  <cp:contentStatus/>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