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Analytics Training files and work\Excel\"/>
    </mc:Choice>
  </mc:AlternateContent>
  <xr:revisionPtr revIDLastSave="0" documentId="13_ncr:1_{D05D61BE-447A-4A28-A94D-8A26B505DB72}" xr6:coauthVersionLast="47" xr6:coauthVersionMax="47" xr10:uidLastSave="{00000000-0000-0000-0000-000000000000}"/>
  <bookViews>
    <workbookView xWindow="-108" yWindow="-108" windowWidth="23256" windowHeight="12456" firstSheet="18" activeTab="26" xr2:uid="{FE3E0253-1042-4EEF-8518-59A6E6597762}"/>
  </bookViews>
  <sheets>
    <sheet name="Que1" sheetId="1" r:id="rId1"/>
    <sheet name="Que2" sheetId="2" r:id="rId2"/>
    <sheet name="Que3-4" sheetId="3" r:id="rId3"/>
    <sheet name="Que5" sheetId="4" r:id="rId4"/>
    <sheet name="Que6" sheetId="5" r:id="rId5"/>
    <sheet name="Que7" sheetId="6" r:id="rId6"/>
    <sheet name="Que8" sheetId="7" r:id="rId7"/>
    <sheet name="Que9" sheetId="8" r:id="rId8"/>
    <sheet name="Que10-11" sheetId="9" r:id="rId9"/>
    <sheet name="Que12" sheetId="10" r:id="rId10"/>
    <sheet name="Que13" sheetId="11" r:id="rId11"/>
    <sheet name="Que14" sheetId="12" r:id="rId12"/>
    <sheet name="Que15" sheetId="13" r:id="rId13"/>
    <sheet name="Que16" sheetId="14" r:id="rId14"/>
    <sheet name="Que17" sheetId="15" r:id="rId15"/>
    <sheet name="Que18" sheetId="16" r:id="rId16"/>
    <sheet name="Que19-20" sheetId="17" r:id="rId17"/>
    <sheet name="Que21" sheetId="18" r:id="rId18"/>
    <sheet name="Que22" sheetId="19" r:id="rId19"/>
    <sheet name="Que23" sheetId="21" r:id="rId20"/>
    <sheet name="Que24" sheetId="22" r:id="rId21"/>
    <sheet name="Que25" sheetId="23" r:id="rId22"/>
    <sheet name="Que26" sheetId="24" r:id="rId23"/>
    <sheet name="Que27" sheetId="25" r:id="rId24"/>
    <sheet name="Neck and Neck" sheetId="26" r:id="rId25"/>
    <sheet name="Que29(1)" sheetId="27" r:id="rId26"/>
    <sheet name="Que29(2)" sheetId="28" r:id="rId27"/>
  </sheets>
  <definedNames>
    <definedName name="ExternalData_1" localSheetId="24" hidden="1">'Neck and Neck'!$A$1:$E$248</definedName>
    <definedName name="ExternalData_1" localSheetId="23" hidden="1">'Que27'!$A$1:$F$248</definedName>
    <definedName name="ExternalData_1" localSheetId="25" hidden="1">'Que29(1)'!$A$1:$D$14</definedName>
    <definedName name="ExternalData_1" localSheetId="26" hidden="1">'Que29(2)'!$A$1:$E$222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24" l="1"/>
  <c r="D20" i="24"/>
  <c r="D16" i="24"/>
  <c r="C32" i="23"/>
  <c r="C30" i="23"/>
  <c r="C25" i="23"/>
  <c r="C24" i="23"/>
  <c r="C23" i="23"/>
  <c r="D18" i="23"/>
  <c r="D16" i="23"/>
  <c r="B9" i="22"/>
  <c r="B8" i="22"/>
  <c r="B7" i="22"/>
  <c r="D26" i="21"/>
  <c r="D22" i="21"/>
  <c r="D18" i="21"/>
  <c r="G21" i="19"/>
  <c r="G20" i="19"/>
  <c r="G18" i="19"/>
  <c r="G16" i="19"/>
  <c r="G15" i="19"/>
  <c r="C20" i="18"/>
  <c r="C19" i="18"/>
  <c r="C16" i="18"/>
  <c r="C13" i="18"/>
  <c r="C10" i="18"/>
  <c r="C7" i="18"/>
  <c r="C4" i="18"/>
  <c r="B95" i="17"/>
  <c r="B18" i="16"/>
  <c r="C12" i="15"/>
  <c r="C11" i="15"/>
  <c r="C10" i="15"/>
  <c r="C9" i="15"/>
  <c r="B12" i="14"/>
  <c r="F11" i="13"/>
  <c r="F10" i="13"/>
  <c r="F9" i="13"/>
  <c r="F8" i="13"/>
  <c r="C14" i="12"/>
  <c r="C13" i="12"/>
  <c r="C12" i="12"/>
  <c r="D25" i="11"/>
  <c r="D24" i="11"/>
  <c r="D20" i="11"/>
  <c r="D19" i="11"/>
  <c r="D18" i="11"/>
  <c r="D14" i="11"/>
  <c r="D13" i="11"/>
  <c r="D12" i="11"/>
  <c r="D11" i="11"/>
  <c r="D12" i="10"/>
  <c r="D13" i="10"/>
  <c r="D14" i="10"/>
  <c r="D15" i="10"/>
  <c r="D16" i="10"/>
  <c r="D17" i="10"/>
  <c r="D11" i="10"/>
  <c r="E4" i="9"/>
  <c r="E5" i="9"/>
  <c r="E6" i="9"/>
  <c r="E7" i="9"/>
  <c r="E8" i="9"/>
  <c r="E9" i="9"/>
  <c r="E10" i="9"/>
  <c r="E3" i="9"/>
  <c r="D4" i="9"/>
  <c r="D5" i="9"/>
  <c r="D6" i="9"/>
  <c r="D7" i="9"/>
  <c r="D8" i="9"/>
  <c r="D9" i="9"/>
  <c r="D10" i="9"/>
  <c r="D3" i="9"/>
  <c r="D4" i="8"/>
  <c r="D5" i="8"/>
  <c r="D6" i="8"/>
  <c r="D3" i="8"/>
  <c r="C5" i="7"/>
  <c r="C4" i="7"/>
  <c r="C3" i="7"/>
  <c r="C2" i="7"/>
  <c r="G12" i="6"/>
  <c r="G10" i="6"/>
  <c r="G8" i="6"/>
  <c r="F8" i="5"/>
  <c r="F6" i="5"/>
  <c r="F4" i="5"/>
  <c r="F2" i="5"/>
  <c r="H3" i="4"/>
  <c r="H1" i="4"/>
  <c r="F3" i="3"/>
  <c r="F1" i="3"/>
  <c r="G11" i="2"/>
  <c r="G9" i="2"/>
  <c r="B13" i="2"/>
  <c r="H4" i="2"/>
  <c r="H3" i="2"/>
  <c r="H2" i="2"/>
  <c r="F7" i="1"/>
  <c r="F5" i="1"/>
  <c r="F3" i="1"/>
  <c r="F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AC43F3-191C-4351-89A2-BAED3A036D17}" keepAlive="1" name="Query - Exchange rates" description="Connection to the 'Exchange rates' query in the workbook." type="5" refreshedVersion="8" background="1" saveData="1">
    <dbPr connection="Provider=Microsoft.Mashup.OleDb.1;Data Source=$Workbook$;Location=&quot;Exchange rates&quot;;Extended Properties=&quot;&quot;" command="SELECT * FROM [Exchange rates]"/>
  </connection>
  <connection id="2" xr16:uid="{FB2B41CF-FB52-4417-ABE8-902EC9683732}" keepAlive="1" name="Query - Populations" description="Connection to the 'Populations' query in the workbook." type="5" refreshedVersion="8" background="1" saveData="1">
    <dbPr connection="Provider=Microsoft.Mashup.OleDb.1;Data Source=$Workbook$;Location=Populations;Extended Properties=&quot;&quot;" command="SELECT * FROM [Populations]"/>
  </connection>
  <connection id="3" xr16:uid="{F2558223-2245-429A-83F8-C11785DDFBFF}" keepAlive="1" name="Query - Populations (2)" description="Connection to the 'Populations (2)' query in the workbook." type="5" refreshedVersion="8" background="1" saveData="1">
    <dbPr connection="Provider=Microsoft.Mashup.OleDb.1;Data Source=$Workbook$;Location=&quot;Populations (2)&quot;;Extended Properties=&quot;&quot;" command="SELECT * FROM [Populations (2)]"/>
  </connection>
  <connection id="4" xr16:uid="{1679A707-D9BD-45E4-BFC9-6A1303FA77D6}" keepAlive="1" name="Query - Share prices" description="Connection to the 'Share prices' query in the workbook." type="5" refreshedVersion="8" background="1" saveData="1">
    <dbPr connection="Provider=Microsoft.Mashup.OleDb.1;Data Source=$Workbook$;Location=&quot;Share prices&quot;;Extended Properties=&quot;&quot;" command="SELECT * FROM [Share prices]"/>
  </connection>
</connections>
</file>

<file path=xl/sharedStrings.xml><?xml version="1.0" encoding="utf-8"?>
<sst xmlns="http://schemas.openxmlformats.org/spreadsheetml/2006/main" count="2231" uniqueCount="1523">
  <si>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</si>
  <si>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</si>
  <si>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</si>
  <si>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</si>
  <si>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</si>
  <si>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</si>
  <si>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</si>
  <si>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</si>
  <si>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</si>
  <si>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</si>
  <si>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</si>
  <si>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</si>
  <si>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</si>
  <si>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</si>
  <si>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</si>
  <si>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</si>
  <si>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</si>
  <si>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</si>
  <si>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</si>
  <si>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</si>
  <si>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</si>
  <si>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</si>
  <si>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</si>
  <si>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</si>
  <si>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</si>
  <si>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</si>
  <si>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</si>
  <si>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</si>
  <si>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</si>
  <si>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</si>
  <si>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</si>
  <si>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</si>
  <si>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</si>
  <si>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What is the average of all of the samples?</t>
  </si>
  <si>
    <t>Now get the same result with Average function</t>
  </si>
  <si>
    <t>Count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</si>
  <si>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</si>
  <si>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</si>
  <si>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</si>
  <si>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</si>
  <si>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</si>
  <si>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</si>
  <si>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</si>
  <si>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</si>
  <si>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</si>
  <si>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</si>
  <si>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</si>
  <si>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How many numerical (with numbers only) responses are in the range?</t>
  </si>
  <si>
    <t>How many responses in total are in the range?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</si>
  <si>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</si>
  <si>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</si>
  <si>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</si>
  <si>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</si>
  <si>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</si>
  <si>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</si>
  <si>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</si>
  <si>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</si>
  <si>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</si>
  <si>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</si>
  <si>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</si>
  <si>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</si>
  <si>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</si>
  <si>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</si>
  <si>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</si>
  <si>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</si>
  <si>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</si>
  <si>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</si>
  <si>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</si>
  <si>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</si>
  <si>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</si>
  <si>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</si>
  <si>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</si>
  <si>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</si>
  <si>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</si>
  <si>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</si>
  <si>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</si>
  <si>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</si>
  <si>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</si>
  <si>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</si>
  <si>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</si>
  <si>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</si>
  <si>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</si>
  <si>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</si>
  <si>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</si>
  <si>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</si>
  <si>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</si>
  <si>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</si>
  <si>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</si>
  <si>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</si>
  <si>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</si>
  <si>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</si>
  <si>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</si>
  <si>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</si>
  <si>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</si>
  <si>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</si>
  <si>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</si>
  <si>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</si>
  <si>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</si>
  <si>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What is the salary of employee with ID 105?</t>
  </si>
  <si>
    <t xml:space="preserve">What is the total pay of employee with ID 107? </t>
  </si>
  <si>
    <t>Grade</t>
  </si>
  <si>
    <t>Pass/Fail</t>
  </si>
  <si>
    <t>Adi</t>
  </si>
  <si>
    <t>Beni</t>
  </si>
  <si>
    <t>Charlie</t>
  </si>
  <si>
    <t>Dani</t>
  </si>
  <si>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</si>
  <si>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</si>
  <si>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</si>
  <si>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</si>
  <si>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</si>
  <si>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</si>
  <si>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</si>
  <si>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</si>
  <si>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</si>
  <si>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</si>
  <si>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</si>
  <si>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</si>
  <si>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</si>
  <si>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</si>
  <si>
    <t>Column D</t>
  </si>
  <si>
    <t>Column E</t>
  </si>
  <si>
    <t>Number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</si>
  <si>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</si>
  <si>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</si>
  <si>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</si>
  <si>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</si>
  <si>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</si>
  <si>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</si>
  <si>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</si>
  <si>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</si>
  <si>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</si>
  <si>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</si>
  <si>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</si>
  <si>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</si>
  <si>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</si>
  <si>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</si>
  <si>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An A+ student gets 100% scholarship and non A+ gets 50% scholarship as shown in the table below: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</si>
  <si>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</si>
  <si>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</si>
  <si>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</si>
  <si>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</si>
  <si>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</si>
  <si>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</si>
  <si>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</si>
  <si>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</si>
  <si>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</si>
  <si>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</si>
  <si>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</si>
  <si>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</si>
  <si>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</si>
  <si>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</si>
  <si>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</si>
  <si>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</si>
  <si>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</si>
  <si>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</si>
  <si>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</si>
  <si>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</si>
  <si>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</si>
  <si>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</si>
  <si>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</si>
  <si>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</si>
  <si>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</si>
  <si>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</si>
  <si>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</si>
  <si>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</si>
  <si>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</si>
  <si>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</si>
  <si>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</si>
  <si>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</si>
  <si>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</si>
  <si>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</si>
  <si>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</si>
  <si>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</si>
  <si>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</si>
  <si>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</si>
  <si>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</si>
  <si>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</si>
  <si>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</si>
  <si>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MAX, MIN and Average</t>
  </si>
  <si>
    <t>Sumo wrestlers contest - Names and Weights</t>
  </si>
  <si>
    <t>Use max, min and average formulas to answer the following questions.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</si>
  <si>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</si>
  <si>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</si>
  <si>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</si>
  <si>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</si>
  <si>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</si>
  <si>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</si>
  <si>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</si>
  <si>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</si>
  <si>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</si>
  <si>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</si>
  <si>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</si>
  <si>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</si>
  <si>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</si>
  <si>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</si>
  <si>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</si>
  <si>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</si>
  <si>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</si>
  <si>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</si>
  <si>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</si>
  <si>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</si>
  <si>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 xml:space="preserve">IF at least one student got 99 points or more in a test - the test considered easy, </t>
  </si>
  <si>
    <t>Use MAX and IF to create a logic that checks if the test was "Easy" or not</t>
  </si>
  <si>
    <t>Johny</t>
  </si>
  <si>
    <t>Lev</t>
  </si>
  <si>
    <t>Yoav</t>
  </si>
  <si>
    <t>Chen</t>
  </si>
  <si>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</si>
  <si>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</si>
  <si>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</si>
  <si>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</si>
  <si>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</si>
  <si>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</si>
  <si>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Failed/Good/Excellent</t>
  </si>
  <si>
    <t>John</t>
  </si>
  <si>
    <t>Sarah</t>
  </si>
  <si>
    <t>Michael</t>
  </si>
  <si>
    <t>Deborah</t>
  </si>
  <si>
    <t>The following table includes ABC company's revenue by month.</t>
  </si>
  <si>
    <t>The company's CFO asked you to use SUM formula to calculate the total revenue for the year.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</si>
  <si>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</si>
  <si>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</si>
  <si>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</si>
  <si>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</si>
  <si>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</si>
  <si>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</si>
  <si>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</si>
  <si>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</si>
  <si>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</si>
  <si>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</si>
  <si>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</si>
  <si>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</si>
  <si>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</si>
  <si>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</si>
  <si>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</si>
  <si>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</si>
  <si>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</si>
  <si>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</si>
  <si>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</si>
  <si>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</si>
  <si>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</si>
  <si>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</si>
  <si>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</si>
  <si>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</si>
  <si>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</si>
  <si>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</si>
  <si>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</si>
  <si>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</si>
  <si>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</si>
  <si>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</si>
  <si>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</si>
  <si>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</si>
  <si>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</si>
  <si>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</si>
  <si>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</si>
  <si>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</si>
  <si>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</si>
  <si>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</si>
  <si>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</si>
  <si>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</si>
  <si>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</si>
  <si>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</si>
  <si>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</si>
  <si>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</si>
  <si>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</si>
  <si>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</si>
  <si>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</si>
  <si>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</si>
  <si>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</si>
  <si>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</si>
  <si>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</si>
  <si>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</si>
  <si>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</si>
  <si>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</si>
  <si>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</si>
  <si>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</si>
  <si>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</si>
  <si>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</si>
  <si>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</si>
  <si>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</si>
  <si>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</si>
  <si>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</si>
  <si>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</si>
  <si>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</si>
  <si>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</si>
  <si>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</si>
  <si>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</si>
  <si>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</si>
  <si>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</si>
  <si>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</si>
  <si>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</si>
  <si>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</si>
  <si>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</si>
  <si>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</si>
  <si>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</si>
  <si>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</si>
  <si>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</si>
  <si>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</si>
  <si>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</si>
  <si>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</si>
  <si>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</si>
  <si>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</si>
  <si>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</si>
  <si>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</si>
  <si>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</si>
  <si>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</si>
  <si>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</si>
  <si>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</si>
  <si>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</si>
  <si>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</si>
  <si>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</si>
  <si>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</si>
  <si>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</si>
  <si>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</si>
  <si>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</si>
  <si>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</si>
  <si>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</si>
  <si>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</si>
  <si>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</si>
  <si>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</si>
  <si>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</si>
  <si>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</si>
  <si>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</si>
  <si>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</si>
  <si>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</si>
  <si>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</si>
  <si>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</si>
  <si>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</si>
  <si>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</si>
  <si>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</si>
  <si>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</si>
  <si>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</si>
  <si>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</si>
  <si>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</si>
  <si>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</si>
  <si>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</si>
  <si>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</si>
  <si>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</si>
  <si>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</si>
  <si>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</si>
  <si>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</si>
  <si>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</si>
  <si>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</si>
  <si>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</si>
  <si>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</si>
  <si>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</si>
  <si>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</si>
  <si>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</si>
  <si>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</si>
  <si>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</si>
  <si>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</si>
  <si>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</si>
  <si>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</si>
  <si>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</si>
  <si>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</si>
  <si>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</si>
  <si>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</si>
  <si>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</si>
  <si>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</si>
  <si>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</si>
  <si>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</si>
  <si>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</si>
  <si>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</si>
  <si>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</si>
  <si>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</si>
  <si>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</si>
  <si>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</si>
  <si>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</si>
  <si>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</si>
  <si>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</si>
  <si>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</si>
  <si>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</si>
  <si>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</si>
  <si>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</si>
  <si>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</si>
  <si>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</si>
  <si>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</si>
  <si>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</si>
  <si>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</si>
  <si>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</si>
  <si>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</si>
  <si>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</si>
  <si>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</si>
  <si>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</si>
  <si>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</si>
  <si>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</si>
  <si>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</si>
  <si>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</si>
  <si>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</si>
  <si>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</si>
  <si>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</si>
  <si>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</si>
  <si>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</si>
  <si>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</si>
  <si>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</si>
  <si>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</si>
  <si>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</si>
  <si>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</si>
  <si>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</si>
  <si>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</si>
  <si>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</si>
  <si>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</si>
  <si>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</si>
  <si>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</si>
  <si>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</si>
  <si>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</si>
  <si>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</si>
  <si>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</si>
  <si>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</si>
  <si>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</si>
  <si>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</si>
  <si>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</si>
  <si>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</si>
  <si>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</si>
  <si>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</si>
  <si>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</si>
  <si>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</si>
  <si>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</si>
  <si>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</si>
  <si>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</si>
  <si>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</si>
  <si>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</si>
  <si>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</si>
  <si>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Data - SUMIF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</si>
  <si>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</si>
  <si>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</si>
  <si>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</si>
  <si>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</si>
  <si>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</si>
  <si>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</si>
  <si>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</si>
  <si>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</si>
  <si>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</si>
  <si>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</si>
  <si>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</si>
  <si>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</si>
  <si>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</si>
  <si>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</si>
  <si>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</si>
  <si>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</si>
  <si>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</si>
  <si>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</si>
  <si>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</si>
  <si>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</si>
  <si>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</si>
  <si>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</si>
  <si>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</si>
  <si>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</si>
  <si>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</si>
  <si>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</si>
  <si>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</si>
  <si>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Enter function here:</t>
  </si>
  <si>
    <t>Result:</t>
  </si>
  <si>
    <t>What is the total number of medals won by figure skaters?</t>
  </si>
  <si>
    <t>What is the total number of medals won by both USA and Jamaica? (Hard)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</si>
  <si>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</si>
  <si>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</si>
  <si>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</si>
  <si>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Exchange Rate</t>
  </si>
  <si>
    <t>Location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</si>
  <si>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</si>
  <si>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</si>
  <si>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</si>
  <si>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</si>
  <si>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</si>
  <si>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</si>
  <si>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</si>
  <si>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</si>
  <si>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</si>
  <si>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</si>
  <si>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</si>
  <si>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</si>
  <si>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</si>
  <si>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</si>
  <si>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</si>
  <si>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</si>
  <si>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</si>
  <si>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</si>
  <si>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</si>
  <si>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</si>
  <si>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</si>
  <si>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</si>
  <si>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</si>
  <si>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</si>
  <si>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</si>
  <si>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NOT FOUND</t>
  </si>
  <si>
    <t>VLOOKUP Exercise - Data: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</si>
  <si>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</si>
  <si>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</si>
  <si>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</si>
  <si>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</si>
  <si>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</si>
  <si>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</si>
  <si>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</si>
  <si>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</si>
  <si>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Accountant</t>
  </si>
  <si>
    <t>Emily Chen</t>
  </si>
  <si>
    <t>Sam Lee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</si>
  <si>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</si>
  <si>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</si>
  <si>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</si>
  <si>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</si>
  <si>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</si>
  <si>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</si>
  <si>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</si>
  <si>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</si>
  <si>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</si>
  <si>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</si>
  <si>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Create a VLOOKUP formula to find the occupation of Jane Doe.</t>
  </si>
  <si>
    <t>Create a VLOOKUP formula to find the age of Mike Lee.</t>
  </si>
  <si>
    <t>Create a VLOOKUP formula to find the occupation of a person whose name starts with "B" (Challenging!)</t>
  </si>
  <si>
    <t>Rank</t>
  </si>
  <si>
    <t>CountryCode</t>
  </si>
  <si>
    <t>Population</t>
  </si>
  <si>
    <t>% of world 
population</t>
  </si>
  <si>
    <t>China</t>
  </si>
  <si>
    <t>Ch</t>
  </si>
  <si>
    <t>India</t>
  </si>
  <si>
    <t>In</t>
  </si>
  <si>
    <t>United States</t>
  </si>
  <si>
    <t>Un</t>
  </si>
  <si>
    <t>Indonesia</t>
  </si>
  <si>
    <t>Brazil</t>
  </si>
  <si>
    <t>Br</t>
  </si>
  <si>
    <t>Pakistan</t>
  </si>
  <si>
    <t>Pa</t>
  </si>
  <si>
    <t>Nigeria</t>
  </si>
  <si>
    <t>Ni</t>
  </si>
  <si>
    <t>Bangladesh</t>
  </si>
  <si>
    <t>Ba</t>
  </si>
  <si>
    <t>Ru</t>
  </si>
  <si>
    <t>Japan</t>
  </si>
  <si>
    <t>Ja</t>
  </si>
  <si>
    <t>Mexico</t>
  </si>
  <si>
    <t>Me</t>
  </si>
  <si>
    <t>Philippines</t>
  </si>
  <si>
    <t>Ph</t>
  </si>
  <si>
    <t>Vietnam</t>
  </si>
  <si>
    <t>Vi</t>
  </si>
  <si>
    <t>Ethiopia</t>
  </si>
  <si>
    <t>Et</t>
  </si>
  <si>
    <t>Egypt</t>
  </si>
  <si>
    <t>Eg</t>
  </si>
  <si>
    <t>Ge</t>
  </si>
  <si>
    <t>Iran</t>
  </si>
  <si>
    <t>Ir</t>
  </si>
  <si>
    <t>Turkey</t>
  </si>
  <si>
    <t>Tu</t>
  </si>
  <si>
    <t>Democratic Republic of the Congo</t>
  </si>
  <si>
    <t>De</t>
  </si>
  <si>
    <t>France</t>
  </si>
  <si>
    <t>Fr</t>
  </si>
  <si>
    <t>Thailand</t>
  </si>
  <si>
    <t>Th</t>
  </si>
  <si>
    <t>United Kingdom</t>
  </si>
  <si>
    <t>Italy</t>
  </si>
  <si>
    <t>It</t>
  </si>
  <si>
    <t>South Africa</t>
  </si>
  <si>
    <t>So</t>
  </si>
  <si>
    <t>Burma</t>
  </si>
  <si>
    <t>Bu</t>
  </si>
  <si>
    <t>South Korea</t>
  </si>
  <si>
    <t>Colombia</t>
  </si>
  <si>
    <t>Co</t>
  </si>
  <si>
    <t>Tanzania</t>
  </si>
  <si>
    <t>Ta</t>
  </si>
  <si>
    <t>Kenya</t>
  </si>
  <si>
    <t>Ke</t>
  </si>
  <si>
    <t>Spain</t>
  </si>
  <si>
    <t>Sp</t>
  </si>
  <si>
    <t>Argentina</t>
  </si>
  <si>
    <t>Ar</t>
  </si>
  <si>
    <t>Ukraine</t>
  </si>
  <si>
    <t>Uk</t>
  </si>
  <si>
    <t>Algeria</t>
  </si>
  <si>
    <t>Al</t>
  </si>
  <si>
    <t>Poland</t>
  </si>
  <si>
    <t>Po</t>
  </si>
  <si>
    <t>Sudan</t>
  </si>
  <si>
    <t>Su</t>
  </si>
  <si>
    <t>Iraq</t>
  </si>
  <si>
    <t>Canada</t>
  </si>
  <si>
    <t>Ca</t>
  </si>
  <si>
    <t>Uganda</t>
  </si>
  <si>
    <t>Ug</t>
  </si>
  <si>
    <t>Morocco</t>
  </si>
  <si>
    <t>Mo</t>
  </si>
  <si>
    <t>Saudi Arabia</t>
  </si>
  <si>
    <t>Sa</t>
  </si>
  <si>
    <t>Peru</t>
  </si>
  <si>
    <t>Pe</t>
  </si>
  <si>
    <t>Venezuela</t>
  </si>
  <si>
    <t>Ve</t>
  </si>
  <si>
    <t>Malaysia</t>
  </si>
  <si>
    <t>Ma</t>
  </si>
  <si>
    <t>Uzbekistan</t>
  </si>
  <si>
    <t>Uz</t>
  </si>
  <si>
    <t>Nepal</t>
  </si>
  <si>
    <t>Ne</t>
  </si>
  <si>
    <t>Ghana</t>
  </si>
  <si>
    <t>Gh</t>
  </si>
  <si>
    <t>Afghanistan</t>
  </si>
  <si>
    <t>Af</t>
  </si>
  <si>
    <t>Yemen</t>
  </si>
  <si>
    <t>Ye</t>
  </si>
  <si>
    <t>Mozambique</t>
  </si>
  <si>
    <t>North Korea</t>
  </si>
  <si>
    <t>Angola</t>
  </si>
  <si>
    <t>An</t>
  </si>
  <si>
    <t>Australia</t>
  </si>
  <si>
    <t>Au</t>
  </si>
  <si>
    <t>Taiwan</t>
  </si>
  <si>
    <t>Syria</t>
  </si>
  <si>
    <t>Sy</t>
  </si>
  <si>
    <t>Ivory Coast</t>
  </si>
  <si>
    <t>Iv</t>
  </si>
  <si>
    <t>Madagascar</t>
  </si>
  <si>
    <t>Cameroon</t>
  </si>
  <si>
    <t>Sri Lanka</t>
  </si>
  <si>
    <t>Sr</t>
  </si>
  <si>
    <t>Ro</t>
  </si>
  <si>
    <t>Niger</t>
  </si>
  <si>
    <t>Burkina Faso</t>
  </si>
  <si>
    <t>Chile</t>
  </si>
  <si>
    <t>Kazakhstan</t>
  </si>
  <si>
    <t>Ka</t>
  </si>
  <si>
    <t>Netherlands</t>
  </si>
  <si>
    <t>Malawi</t>
  </si>
  <si>
    <t>Mali</t>
  </si>
  <si>
    <t>Ecuador</t>
  </si>
  <si>
    <t>Ec</t>
  </si>
  <si>
    <t>Guatemala</t>
  </si>
  <si>
    <t>Gu</t>
  </si>
  <si>
    <t>Zambia</t>
  </si>
  <si>
    <t>Za</t>
  </si>
  <si>
    <t>Cambodia</t>
  </si>
  <si>
    <t>Chad</t>
  </si>
  <si>
    <t>Senegal</t>
  </si>
  <si>
    <t>Se</t>
  </si>
  <si>
    <t>Zimbabwe</t>
  </si>
  <si>
    <t>Zi</t>
  </si>
  <si>
    <t>South Sudan</t>
  </si>
  <si>
    <t>Bolivia</t>
  </si>
  <si>
    <t>Bo</t>
  </si>
  <si>
    <t>Belgium</t>
  </si>
  <si>
    <t>Be</t>
  </si>
  <si>
    <t>Cuba</t>
  </si>
  <si>
    <t>Cu</t>
  </si>
  <si>
    <t>Somalia</t>
  </si>
  <si>
    <t>Rwanda</t>
  </si>
  <si>
    <t>Rw</t>
  </si>
  <si>
    <t>Greece</t>
  </si>
  <si>
    <t>Gr</t>
  </si>
  <si>
    <t>Tunisia</t>
  </si>
  <si>
    <t>Haiti</t>
  </si>
  <si>
    <t>Ha</t>
  </si>
  <si>
    <t>Guinea</t>
  </si>
  <si>
    <t>Czech Republic</t>
  </si>
  <si>
    <t>Cz</t>
  </si>
  <si>
    <t>Portugal</t>
  </si>
  <si>
    <t>Dominican Republic</t>
  </si>
  <si>
    <t>Do</t>
  </si>
  <si>
    <t>Benin</t>
  </si>
  <si>
    <t>Hungary</t>
  </si>
  <si>
    <t>Hu</t>
  </si>
  <si>
    <t>Burundi</t>
  </si>
  <si>
    <t>Sweden</t>
  </si>
  <si>
    <t>Sw</t>
  </si>
  <si>
    <t>Azerbaijan</t>
  </si>
  <si>
    <t>Az</t>
  </si>
  <si>
    <t>United Arab Emirates</t>
  </si>
  <si>
    <t>Belarus</t>
  </si>
  <si>
    <t>Honduras</t>
  </si>
  <si>
    <t>Ho</t>
  </si>
  <si>
    <t>Austria</t>
  </si>
  <si>
    <t>Tajikistan</t>
  </si>
  <si>
    <t>Israel</t>
  </si>
  <si>
    <t>Is</t>
  </si>
  <si>
    <t>Switzerland</t>
  </si>
  <si>
    <t>Papua New Guinea</t>
  </si>
  <si>
    <t>Hong Kong (China)</t>
  </si>
  <si>
    <t>Bulgaria</t>
  </si>
  <si>
    <t>Togo</t>
  </si>
  <si>
    <t>To</t>
  </si>
  <si>
    <t>Serbia</t>
  </si>
  <si>
    <t>Paraguay</t>
  </si>
  <si>
    <t>Laos</t>
  </si>
  <si>
    <t>La</t>
  </si>
  <si>
    <t>Eritrea</t>
  </si>
  <si>
    <t>Er</t>
  </si>
  <si>
    <t>Jordan</t>
  </si>
  <si>
    <t>Jo</t>
  </si>
  <si>
    <t>El Salvador</t>
  </si>
  <si>
    <t>El</t>
  </si>
  <si>
    <t>Sierra Leone</t>
  </si>
  <si>
    <t>Si</t>
  </si>
  <si>
    <t>Libya</t>
  </si>
  <si>
    <t>Li</t>
  </si>
  <si>
    <t>Nicaragua</t>
  </si>
  <si>
    <t>Kyrgyzstan</t>
  </si>
  <si>
    <t>Ky</t>
  </si>
  <si>
    <t>Denmark</t>
  </si>
  <si>
    <t>Finland</t>
  </si>
  <si>
    <t>Fi</t>
  </si>
  <si>
    <t>Singapore</t>
  </si>
  <si>
    <t>Slovakia</t>
  </si>
  <si>
    <t>Sl</t>
  </si>
  <si>
    <t>Central African Republic</t>
  </si>
  <si>
    <t>Ce</t>
  </si>
  <si>
    <t>Costa Rica</t>
  </si>
  <si>
    <t>Turkmenistan</t>
  </si>
  <si>
    <t>Republic of the Congo</t>
  </si>
  <si>
    <t>Re</t>
  </si>
  <si>
    <t>Ireland</t>
  </si>
  <si>
    <t>New Zealand</t>
  </si>
  <si>
    <t>Palestine</t>
  </si>
  <si>
    <t>Liberia</t>
  </si>
  <si>
    <t>Georgia</t>
  </si>
  <si>
    <t>Croatia</t>
  </si>
  <si>
    <t>Cr</t>
  </si>
  <si>
    <t>Oman</t>
  </si>
  <si>
    <t>Om</t>
  </si>
  <si>
    <t>Lebanon</t>
  </si>
  <si>
    <t>Le</t>
  </si>
  <si>
    <t>Bosnia and Herzegovina</t>
  </si>
  <si>
    <t>Panama</t>
  </si>
  <si>
    <t>Mauritania</t>
  </si>
  <si>
    <t>Moldova</t>
  </si>
  <si>
    <t>Puerto Rico (U.S.)</t>
  </si>
  <si>
    <t>Pu</t>
  </si>
  <si>
    <t>Uruguay</t>
  </si>
  <si>
    <t>Ur</t>
  </si>
  <si>
    <t>Kuwait</t>
  </si>
  <si>
    <t>Ku</t>
  </si>
  <si>
    <t>Armenia</t>
  </si>
  <si>
    <t>Mongolia</t>
  </si>
  <si>
    <t>Lithuania</t>
  </si>
  <si>
    <t>Albania</t>
  </si>
  <si>
    <t>Qatar</t>
  </si>
  <si>
    <t>Qa</t>
  </si>
  <si>
    <t>Lesotho</t>
  </si>
  <si>
    <t>Namibia</t>
  </si>
  <si>
    <t>Na</t>
  </si>
  <si>
    <t>Macedonia</t>
  </si>
  <si>
    <t>Slovenia</t>
  </si>
  <si>
    <t>Botswana</t>
  </si>
  <si>
    <t>Latvia</t>
  </si>
  <si>
    <t>The Gambia</t>
  </si>
  <si>
    <t>Kosovo</t>
  </si>
  <si>
    <t>Ko</t>
  </si>
  <si>
    <t>Guinea-Bissau</t>
  </si>
  <si>
    <t>Gabon</t>
  </si>
  <si>
    <t>Ga</t>
  </si>
  <si>
    <t>Equatorial Guinea</t>
  </si>
  <si>
    <t>Eq</t>
  </si>
  <si>
    <t>Trinidad and Tobago</t>
  </si>
  <si>
    <t>Tr</t>
  </si>
  <si>
    <t>Bahrain</t>
  </si>
  <si>
    <t>Estonia</t>
  </si>
  <si>
    <t>Es</t>
  </si>
  <si>
    <t>Mauritius</t>
  </si>
  <si>
    <t>East Timor</t>
  </si>
  <si>
    <t>Ea</t>
  </si>
  <si>
    <t>Swaziland</t>
  </si>
  <si>
    <t>Djibouti</t>
  </si>
  <si>
    <t>Dj</t>
  </si>
  <si>
    <t>Fiji</t>
  </si>
  <si>
    <t>Cyprus</t>
  </si>
  <si>
    <t>Cy</t>
  </si>
  <si>
    <t>Réunion (France)</t>
  </si>
  <si>
    <t>Ré</t>
  </si>
  <si>
    <t>Comoros</t>
  </si>
  <si>
    <t>Bhutan</t>
  </si>
  <si>
    <t>Bh</t>
  </si>
  <si>
    <t>Guyana</t>
  </si>
  <si>
    <t>Macau (China)</t>
  </si>
  <si>
    <t>Montenegro</t>
  </si>
  <si>
    <t>Western Sahara</t>
  </si>
  <si>
    <t>We</t>
  </si>
  <si>
    <t>Solomon Islands</t>
  </si>
  <si>
    <t>Luxembourg</t>
  </si>
  <si>
    <t>Lu</t>
  </si>
  <si>
    <t>Suriname</t>
  </si>
  <si>
    <t>Cape Verde</t>
  </si>
  <si>
    <t>Transnistria</t>
  </si>
  <si>
    <t>Malta</t>
  </si>
  <si>
    <t>Guadeloupe (France)</t>
  </si>
  <si>
    <t>Brunei</t>
  </si>
  <si>
    <t>Martinique (France)</t>
  </si>
  <si>
    <t>The Bahamas</t>
  </si>
  <si>
    <t>Belize</t>
  </si>
  <si>
    <t>Maldives</t>
  </si>
  <si>
    <t>Iceland</t>
  </si>
  <si>
    <t>Ic</t>
  </si>
  <si>
    <t>Northern Cyprus</t>
  </si>
  <si>
    <t>Barbados</t>
  </si>
  <si>
    <t>New Caledonia (France)</t>
  </si>
  <si>
    <t>French Polynesia (France)</t>
  </si>
  <si>
    <t>Vanuatu</t>
  </si>
  <si>
    <t>Va</t>
  </si>
  <si>
    <t>Abkhazia</t>
  </si>
  <si>
    <t>Ab</t>
  </si>
  <si>
    <t>French Guiana (France)</t>
  </si>
  <si>
    <t>Mayotte (France)</t>
  </si>
  <si>
    <t>Samoa</t>
  </si>
  <si>
    <t>São Tomé and Príncipe</t>
  </si>
  <si>
    <t>Sã</t>
  </si>
  <si>
    <t>Saint Lucia</t>
  </si>
  <si>
    <t>Guam (U.S.)</t>
  </si>
  <si>
    <t>Curaçao (Netherlands)</t>
  </si>
  <si>
    <t>Saint Vincent and the Grenadines</t>
  </si>
  <si>
    <t>Aruba (Netherlands)</t>
  </si>
  <si>
    <t>Kiribati</t>
  </si>
  <si>
    <t>Ki</t>
  </si>
  <si>
    <t>United States Virgin Islands (U.S.)</t>
  </si>
  <si>
    <t>Grenada</t>
  </si>
  <si>
    <t>Tonga</t>
  </si>
  <si>
    <t>Federated States of Micronesia</t>
  </si>
  <si>
    <t>Fe</t>
  </si>
  <si>
    <t>Jersey (UK)</t>
  </si>
  <si>
    <t>Je</t>
  </si>
  <si>
    <t>Seychelles</t>
  </si>
  <si>
    <t>Antigua and Barbuda</t>
  </si>
  <si>
    <t>Isle of Man (UK)</t>
  </si>
  <si>
    <t>Andorra</t>
  </si>
  <si>
    <t>Dominica</t>
  </si>
  <si>
    <t>Bermuda (UK)</t>
  </si>
  <si>
    <t>Guernsey (UK)</t>
  </si>
  <si>
    <t>Marshall Islands</t>
  </si>
  <si>
    <t>Greenland (Denmark)</t>
  </si>
  <si>
    <t>Cayman Islands (UK)</t>
  </si>
  <si>
    <t>American Samoa (U.S.)</t>
  </si>
  <si>
    <t>Am</t>
  </si>
  <si>
    <t>Saint Kitts and Nevis</t>
  </si>
  <si>
    <t>Northern Mariana Islands (U.S.)</t>
  </si>
  <si>
    <t>South Ossetia</t>
  </si>
  <si>
    <t>Faroe Islands (Denmark)</t>
  </si>
  <si>
    <t>Fa</t>
  </si>
  <si>
    <t>Sint Maarten (Netherlands)</t>
  </si>
  <si>
    <t>Liechtenstein</t>
  </si>
  <si>
    <t>Monaco</t>
  </si>
  <si>
    <t>Collectivity of Saint Martin (France)</t>
  </si>
  <si>
    <t>San Marino</t>
  </si>
  <si>
    <t>Turks and Caicos Islands (UK)</t>
  </si>
  <si>
    <t>Gibraltar (UK)</t>
  </si>
  <si>
    <t>Gi</t>
  </si>
  <si>
    <t>Åland Islands (Finland)</t>
  </si>
  <si>
    <t>Ål</t>
  </si>
  <si>
    <t>British Virgin Islands (UK)</t>
  </si>
  <si>
    <t>Caribbean Netherlands (Netherlands)</t>
  </si>
  <si>
    <t>Palau</t>
  </si>
  <si>
    <t>Cook Islands (New Zealand)</t>
  </si>
  <si>
    <t>Anguilla (UK)</t>
  </si>
  <si>
    <t>Wallis and Futuna (France)</t>
  </si>
  <si>
    <t>Wa</t>
  </si>
  <si>
    <t>Tuvalu</t>
  </si>
  <si>
    <t>Nauru</t>
  </si>
  <si>
    <t>Saint Barthélemy (France)</t>
  </si>
  <si>
    <t>Saint Pierre and Miquelon (France)</t>
  </si>
  <si>
    <t>Montserrat (UK)</t>
  </si>
  <si>
    <t>Saint Helena, Ascension and Tristan da Cunha (UK)</t>
  </si>
  <si>
    <t>Falkland Islands (UK)</t>
  </si>
  <si>
    <t>Svalbard and Jan Mayen (Norway)</t>
  </si>
  <si>
    <t>Sv</t>
  </si>
  <si>
    <t>Norfolk Island (Australia)</t>
  </si>
  <si>
    <t>Christmas Island (Australia)</t>
  </si>
  <si>
    <t>Niue (New Zealand)</t>
  </si>
  <si>
    <t>Tokelau (NZ)</t>
  </si>
  <si>
    <t>Vatican City</t>
  </si>
  <si>
    <t>Cocos (Keeling) Islands (Australia)</t>
  </si>
  <si>
    <t>Pitcairn Islands (UK)</t>
  </si>
  <si>
    <t>Pi</t>
  </si>
  <si>
    <t>From</t>
  </si>
  <si>
    <t>Bid</t>
  </si>
  <si>
    <t>Ask</t>
  </si>
  <si>
    <t>GBP</t>
  </si>
  <si>
    <t>AUD</t>
  </si>
  <si>
    <t>CAD</t>
  </si>
  <si>
    <t>CHF</t>
  </si>
  <si>
    <t>DKK</t>
  </si>
  <si>
    <t>EUR</t>
  </si>
  <si>
    <t>HKD</t>
  </si>
  <si>
    <t>JPY</t>
  </si>
  <si>
    <t>NOK</t>
  </si>
  <si>
    <t>NZD</t>
  </si>
  <si>
    <t>SEK</t>
  </si>
  <si>
    <t>SGD</t>
  </si>
  <si>
    <t>ZAR</t>
  </si>
  <si>
    <t>Investment Name</t>
  </si>
  <si>
    <t>Code</t>
  </si>
  <si>
    <t>Price</t>
  </si>
  <si>
    <t>Change</t>
  </si>
  <si>
    <t>AB Dynamics Ord 1p</t>
  </si>
  <si>
    <t>ABDP</t>
  </si>
  <si>
    <t>180.50p</t>
  </si>
  <si>
    <t>ADVFN</t>
  </si>
  <si>
    <t>AFN</t>
  </si>
  <si>
    <t>97.50p</t>
  </si>
  <si>
    <t>AEC Education</t>
  </si>
  <si>
    <t>AEC</t>
  </si>
  <si>
    <t>3.13p</t>
  </si>
  <si>
    <t>AFC Energy</t>
  </si>
  <si>
    <t>AFC</t>
  </si>
  <si>
    <t>8.63p</t>
  </si>
  <si>
    <t>AGA Rangemaster Group</t>
  </si>
  <si>
    <t>AGA</t>
  </si>
  <si>
    <t>102.13p</t>
  </si>
  <si>
    <t>AIREA</t>
  </si>
  <si>
    <t>AIEA</t>
  </si>
  <si>
    <t>13.63p</t>
  </si>
  <si>
    <t>ANGLE</t>
  </si>
  <si>
    <t>AGL</t>
  </si>
  <si>
    <t>73.50p</t>
  </si>
  <si>
    <t>AO World</t>
  </si>
  <si>
    <t>AO.</t>
  </si>
  <si>
    <t>190.80p</t>
  </si>
  <si>
    <t>APC Technology Group</t>
  </si>
  <si>
    <t>APC</t>
  </si>
  <si>
    <t>25.25p</t>
  </si>
  <si>
    <t>API Group</t>
  </si>
  <si>
    <t>API</t>
  </si>
  <si>
    <t>59.00p</t>
  </si>
  <si>
    <t>APR Energy</t>
  </si>
  <si>
    <t>APR</t>
  </si>
  <si>
    <t>327.13p</t>
  </si>
  <si>
    <t>ARM Holdings</t>
  </si>
  <si>
    <t>ARM</t>
  </si>
  <si>
    <t>1,193.50p</t>
  </si>
  <si>
    <t>ASOS</t>
  </si>
  <si>
    <t>ASC</t>
  </si>
  <si>
    <t>3,214.00p</t>
  </si>
  <si>
    <t>AVEVA Group</t>
  </si>
  <si>
    <t>AVV</t>
  </si>
  <si>
    <t>1,469.50p</t>
  </si>
  <si>
    <t>AVIVA 8 3/4% CUM</t>
  </si>
  <si>
    <t>AV.A</t>
  </si>
  <si>
    <t>152.50p</t>
  </si>
  <si>
    <t>Aa Ord 0.1p</t>
  </si>
  <si>
    <t>AA.</t>
  </si>
  <si>
    <t>392.88p</t>
  </si>
  <si>
    <t>Abbey</t>
  </si>
  <si>
    <t>ABBY</t>
  </si>
  <si>
    <t>875.00p</t>
  </si>
  <si>
    <t>Abbott Laboratories</t>
  </si>
  <si>
    <t>ABT</t>
  </si>
  <si>
    <t>0.00$</t>
  </si>
  <si>
    <t>Abcam</t>
  </si>
  <si>
    <t>ABC</t>
  </si>
  <si>
    <t>476.13p</t>
  </si>
  <si>
    <t>Aberdeen Asian Income Fund</t>
  </si>
  <si>
    <t>AAIF</t>
  </si>
  <si>
    <t>197.63p</t>
  </si>
  <si>
    <t>Aberdeen Asian Smaller Co Inv Trust</t>
  </si>
  <si>
    <t>AASC</t>
  </si>
  <si>
    <t>114.13p</t>
  </si>
  <si>
    <t>Aberdeen Asian Smaller Companies Investment Trust</t>
  </si>
  <si>
    <t>AAS</t>
  </si>
  <si>
    <t>886.25p</t>
  </si>
  <si>
    <t>Aberdeen Asset Management</t>
  </si>
  <si>
    <t>ADN</t>
  </si>
  <si>
    <t>464.20p</t>
  </si>
  <si>
    <t>Aberdeen Japan Investment Trust</t>
  </si>
  <si>
    <t>AJIT</t>
  </si>
  <si>
    <t>498.50p</t>
  </si>
  <si>
    <t>Aberdeen Latin American Income Fund</t>
  </si>
  <si>
    <t>ALAI</t>
  </si>
  <si>
    <t>65.25p</t>
  </si>
  <si>
    <t>Aberdeen Latin American Income Fund Limited Sub Shs Npv</t>
  </si>
  <si>
    <t>ALAS</t>
  </si>
  <si>
    <t>1.00p</t>
  </si>
  <si>
    <t>Aberdeen New Dawn Investment Trust</t>
  </si>
  <si>
    <t>ABD</t>
  </si>
  <si>
    <t>188.88p</t>
  </si>
  <si>
    <t>Aberdeen New Thai Investment Trust</t>
  </si>
  <si>
    <t>ANW</t>
  </si>
  <si>
    <t>457.50p</t>
  </si>
  <si>
    <t>Aberdeen Private Equity Fund</t>
  </si>
  <si>
    <t>APEF</t>
  </si>
  <si>
    <t>89.88p</t>
  </si>
  <si>
    <t>Aberdeen Smaller Companies High Income Trust</t>
  </si>
  <si>
    <t>ASCH</t>
  </si>
  <si>
    <t>201.00p</t>
  </si>
  <si>
    <t>Aberdeen Uk Tracker Trust</t>
  </si>
  <si>
    <t>AUKT</t>
  </si>
  <si>
    <t>328.38p</t>
  </si>
  <si>
    <t>Aberforth Geared Income Trust</t>
  </si>
  <si>
    <t>AGIT</t>
  </si>
  <si>
    <t>174.00p</t>
  </si>
  <si>
    <t>AGIZ</t>
  </si>
  <si>
    <t>151.00p</t>
  </si>
  <si>
    <t>Aberforth Smaller Companies Trust</t>
  </si>
  <si>
    <t>ASL</t>
  </si>
  <si>
    <t>1,090.00p</t>
  </si>
  <si>
    <t>Abu Dhabi Islamic Bank</t>
  </si>
  <si>
    <t>45SI</t>
  </si>
  <si>
    <t>Abzena Ord Gbp0.002</t>
  </si>
  <si>
    <t>ABZA</t>
  </si>
  <si>
    <t>82.25p</t>
  </si>
  <si>
    <t>Acacia Mining Ord 10p</t>
  </si>
  <si>
    <t>ACA</t>
  </si>
  <si>
    <t>264.20p</t>
  </si>
  <si>
    <t>Acal</t>
  </si>
  <si>
    <t>ACL</t>
  </si>
  <si>
    <t>274.00p</t>
  </si>
  <si>
    <t>Access Intelligence</t>
  </si>
  <si>
    <t>ACC</t>
  </si>
  <si>
    <t>2.63p</t>
  </si>
  <si>
    <t>Accesso Technology Group</t>
  </si>
  <si>
    <t>ACSO</t>
  </si>
  <si>
    <t>576.00p</t>
  </si>
  <si>
    <t>Accsys Technologies</t>
  </si>
  <si>
    <t>AXS</t>
  </si>
  <si>
    <t>69.63p</t>
  </si>
  <si>
    <t>Accumuli</t>
  </si>
  <si>
    <t>ACM</t>
  </si>
  <si>
    <t>27.75p</t>
  </si>
  <si>
    <t>AcenciA Debt Strategies</t>
  </si>
  <si>
    <t>ACD</t>
  </si>
  <si>
    <t>106.00p</t>
  </si>
  <si>
    <t>Acer Incorporated Gdr Repr 5 Shs Com Stk Twd10144a</t>
  </si>
  <si>
    <t>ACIA</t>
  </si>
  <si>
    <t>Acorn Income Fund</t>
  </si>
  <si>
    <t>AIF</t>
  </si>
  <si>
    <t>309.50p</t>
  </si>
  <si>
    <t>Acron Jsc</t>
  </si>
  <si>
    <t>34NF</t>
  </si>
  <si>
    <t>Acta S.p.A.</t>
  </si>
  <si>
    <t>ACTA</t>
  </si>
  <si>
    <t>0.00p</t>
  </si>
  <si>
    <t>Action Hotels</t>
  </si>
  <si>
    <t>AHCG</t>
  </si>
  <si>
    <t>55.00p</t>
  </si>
  <si>
    <t>Active Energy Group</t>
  </si>
  <si>
    <t>AEG</t>
  </si>
  <si>
    <t>5.05p</t>
  </si>
  <si>
    <t>Actual Experience</t>
  </si>
  <si>
    <t>ACT</t>
  </si>
  <si>
    <t>185.00p</t>
  </si>
  <si>
    <t>AdEPT Telecom</t>
  </si>
  <si>
    <t>ADT</t>
  </si>
  <si>
    <t>Adalta Real</t>
  </si>
  <si>
    <t>ADA</t>
  </si>
  <si>
    <t>0.15€</t>
  </si>
  <si>
    <t>Adamas Finance Asia Limited Ord Npv</t>
  </si>
  <si>
    <t>ADAM</t>
  </si>
  <si>
    <t>0.73$</t>
  </si>
  <si>
    <t>Admiral Group</t>
  </si>
  <si>
    <t>ADM</t>
  </si>
  <si>
    <t>1,513.00p</t>
  </si>
  <si>
    <t>Advance Developing Markets Fd</t>
  </si>
  <si>
    <t>ADMF</t>
  </si>
  <si>
    <t>444.75p</t>
  </si>
  <si>
    <t>Advance Frontier Markets Fund</t>
  </si>
  <si>
    <t>AFMF</t>
  </si>
  <si>
    <t>57.38p</t>
  </si>
  <si>
    <t>Advanced Computer Software</t>
  </si>
  <si>
    <t>ASW</t>
  </si>
  <si>
    <t>139.63p</t>
  </si>
  <si>
    <t>Advanced Medical Solutions Group</t>
  </si>
  <si>
    <t>AMS</t>
  </si>
  <si>
    <t>142.75p</t>
  </si>
  <si>
    <t>Advanced Oncotherapy</t>
  </si>
  <si>
    <t>AVO</t>
  </si>
  <si>
    <t>4.85p</t>
  </si>
  <si>
    <t>Aeci</t>
  </si>
  <si>
    <t>87FZ</t>
  </si>
  <si>
    <t>Aeorema Communications</t>
  </si>
  <si>
    <t>AEO</t>
  </si>
  <si>
    <t>32.00p</t>
  </si>
  <si>
    <t>Aer Lingus Group</t>
  </si>
  <si>
    <t>AERL</t>
  </si>
  <si>
    <t>2.34€</t>
  </si>
  <si>
    <t>Afarak Group</t>
  </si>
  <si>
    <t>AFRK</t>
  </si>
  <si>
    <t>32.50p</t>
  </si>
  <si>
    <t>Afh Financial Group Ord 10p</t>
  </si>
  <si>
    <t>AFHP</t>
  </si>
  <si>
    <t>150.00p</t>
  </si>
  <si>
    <t>Afi Development</t>
  </si>
  <si>
    <t>53GI</t>
  </si>
  <si>
    <t>AFRB</t>
  </si>
  <si>
    <t>0.33$</t>
  </si>
  <si>
    <t>Afren</t>
  </si>
  <si>
    <t>AFR</t>
  </si>
  <si>
    <t>6.43p</t>
  </si>
  <si>
    <t>Afriag Ord 0.1p</t>
  </si>
  <si>
    <t>AFRI</t>
  </si>
  <si>
    <t>0.41p</t>
  </si>
  <si>
    <t>Africa Opportunity Fund</t>
  </si>
  <si>
    <t>AOF</t>
  </si>
  <si>
    <t>0.87$</t>
  </si>
  <si>
    <t>Africa Opportunity Fund Limited C Ord Usd0.10</t>
  </si>
  <si>
    <t>AOFC</t>
  </si>
  <si>
    <t>0.96$</t>
  </si>
  <si>
    <t>African Consolidated Resources Ord 1p</t>
  </si>
  <si>
    <t>VAST</t>
  </si>
  <si>
    <t>0.70p</t>
  </si>
  <si>
    <t>African Copper</t>
  </si>
  <si>
    <t>ACU</t>
  </si>
  <si>
    <t>0.35p</t>
  </si>
  <si>
    <t>African Minerals</t>
  </si>
  <si>
    <t>AMI</t>
  </si>
  <si>
    <t>African Potash Limited</t>
  </si>
  <si>
    <t>AFPO</t>
  </si>
  <si>
    <t>0.78p</t>
  </si>
  <si>
    <t>Aggregated Micro Power Holdings Ord 0.5p</t>
  </si>
  <si>
    <t>AMPH</t>
  </si>
  <si>
    <t>Aggreko</t>
  </si>
  <si>
    <t>AGK</t>
  </si>
  <si>
    <t>1,605.00p</t>
  </si>
  <si>
    <t>Agriterra</t>
  </si>
  <si>
    <t>AGTA</t>
  </si>
  <si>
    <t>0.58p</t>
  </si>
  <si>
    <t>Air China</t>
  </si>
  <si>
    <t>AIRC</t>
  </si>
  <si>
    <t>Air Partner</t>
  </si>
  <si>
    <t>AIP</t>
  </si>
  <si>
    <t>287.13p</t>
  </si>
  <si>
    <t>Akers Biosciences Inc</t>
  </si>
  <si>
    <t>AKR</t>
  </si>
  <si>
    <t>232.50p</t>
  </si>
  <si>
    <t>Al Noor Hospitals Group</t>
  </si>
  <si>
    <t>ANH</t>
  </si>
  <si>
    <t>951.25p</t>
  </si>
  <si>
    <t>Alba Mineral Resources</t>
  </si>
  <si>
    <t>ALBA</t>
  </si>
  <si>
    <t>0.28p</t>
  </si>
  <si>
    <t>Albion Development VCT D</t>
  </si>
  <si>
    <t>AADD</t>
  </si>
  <si>
    <t>100.00p</t>
  </si>
  <si>
    <t>Albion Development Vct</t>
  </si>
  <si>
    <t>AADV</t>
  </si>
  <si>
    <t>69.00p</t>
  </si>
  <si>
    <t>Albion Enterprise VCT</t>
  </si>
  <si>
    <t>AAEV</t>
  </si>
  <si>
    <t>88.00p</t>
  </si>
  <si>
    <t>Albion Technology &amp; General VCT</t>
  </si>
  <si>
    <t>AATG</t>
  </si>
  <si>
    <t>76.50p</t>
  </si>
  <si>
    <t>Albion Venture Capital Trust</t>
  </si>
  <si>
    <t>AAVC</t>
  </si>
  <si>
    <t>66.00p</t>
  </si>
  <si>
    <t>Alcentra European Floating Rate Income Fund Red</t>
  </si>
  <si>
    <t>AEFS</t>
  </si>
  <si>
    <t>106.63p</t>
  </si>
  <si>
    <t>Alecto Minerals</t>
  </si>
  <si>
    <t>ALO</t>
  </si>
  <si>
    <t>0.16p</t>
  </si>
  <si>
    <t>Alent</t>
  </si>
  <si>
    <t>ALNT</t>
  </si>
  <si>
    <t>381.00p</t>
  </si>
  <si>
    <t>Alexander Mining</t>
  </si>
  <si>
    <t>AXM</t>
  </si>
  <si>
    <t>Alkane Energy</t>
  </si>
  <si>
    <t>ALK</t>
  </si>
  <si>
    <t>20.75p</t>
  </si>
  <si>
    <t>All Asia Asset Capital Limited Ord Npv</t>
  </si>
  <si>
    <t>18.00p</t>
  </si>
  <si>
    <t>All Leisure Group</t>
  </si>
  <si>
    <t>ALLG</t>
  </si>
  <si>
    <t>21.50p</t>
  </si>
  <si>
    <t>Allergy Therapeutics</t>
  </si>
  <si>
    <t>AGY</t>
  </si>
  <si>
    <t>25.50p</t>
  </si>
  <si>
    <t>Alliance Pharma</t>
  </si>
  <si>
    <t>APH</t>
  </si>
  <si>
    <t>38.00p</t>
  </si>
  <si>
    <t>Alliance Trust</t>
  </si>
  <si>
    <t>ATST</t>
  </si>
  <si>
    <t>500.75p</t>
  </si>
  <si>
    <t>Allianz Technology Trust Ord 25p</t>
  </si>
  <si>
    <t>ATT</t>
  </si>
  <si>
    <t>590.00p</t>
  </si>
  <si>
    <t>Allied Mind Ord 1p</t>
  </si>
  <si>
    <t>ALM</t>
  </si>
  <si>
    <t>580.50p</t>
  </si>
  <si>
    <t>Alpha Bank A E</t>
  </si>
  <si>
    <t>01NX</t>
  </si>
  <si>
    <t>Alpha Pyrenees</t>
  </si>
  <si>
    <t>ALPH</t>
  </si>
  <si>
    <t>1.88p</t>
  </si>
  <si>
    <t>Alpha Real Trust</t>
  </si>
  <si>
    <t>ARTL</t>
  </si>
  <si>
    <t>70.50p</t>
  </si>
  <si>
    <t>Alpha Returns Group Ord 0.01p</t>
  </si>
  <si>
    <t>ARGP</t>
  </si>
  <si>
    <t>3.85p</t>
  </si>
  <si>
    <t>Alternative Asset Opps PCC</t>
  </si>
  <si>
    <t>TLI</t>
  </si>
  <si>
    <t>46.38p</t>
  </si>
  <si>
    <t>Alternative Energy</t>
  </si>
  <si>
    <t>ALR</t>
  </si>
  <si>
    <t>0.10p</t>
  </si>
  <si>
    <t>Alternative Networks</t>
  </si>
  <si>
    <t>AN.</t>
  </si>
  <si>
    <t>492.50p</t>
  </si>
  <si>
    <t>Altitude Group</t>
  </si>
  <si>
    <t>ALT</t>
  </si>
  <si>
    <t>16.75p</t>
  </si>
  <si>
    <t>Altona Energy</t>
  </si>
  <si>
    <t>ANR</t>
  </si>
  <si>
    <t>Altus Resource Capital Limited</t>
  </si>
  <si>
    <t>ARCL</t>
  </si>
  <si>
    <t>58.00p</t>
  </si>
  <si>
    <t>Alumasc Group</t>
  </si>
  <si>
    <t>ALU</t>
  </si>
  <si>
    <t>156.50p</t>
  </si>
  <si>
    <t>Aluminium Bahrain B.s.c. Gdr Each Repr 15 Ord 144a</t>
  </si>
  <si>
    <t>78QZ</t>
  </si>
  <si>
    <t>Amara Mining</t>
  </si>
  <si>
    <t>AMA</t>
  </si>
  <si>
    <t>17.00p</t>
  </si>
  <si>
    <t>Amati VCT 2</t>
  </si>
  <si>
    <t>AT2</t>
  </si>
  <si>
    <t>102.00p</t>
  </si>
  <si>
    <t>Amati VCT</t>
  </si>
  <si>
    <t>ATI</t>
  </si>
  <si>
    <t>67.00p</t>
  </si>
  <si>
    <t>Ambrian</t>
  </si>
  <si>
    <t>AMBR</t>
  </si>
  <si>
    <t>10.88p</t>
  </si>
  <si>
    <t>Amec Ord 50p</t>
  </si>
  <si>
    <t>AMFW</t>
  </si>
  <si>
    <t>913.25p</t>
  </si>
  <si>
    <t>Amedeo Resources</t>
  </si>
  <si>
    <t>AMED</t>
  </si>
  <si>
    <t>0.38p</t>
  </si>
  <si>
    <t>Amerisur Resources</t>
  </si>
  <si>
    <t>AMER</t>
  </si>
  <si>
    <t>33.25p</t>
  </si>
  <si>
    <t>Amiad Water Systems</t>
  </si>
  <si>
    <t>AFS</t>
  </si>
  <si>
    <t>155.00p</t>
  </si>
  <si>
    <t>Aminex</t>
  </si>
  <si>
    <t>AEX</t>
  </si>
  <si>
    <t>2.03p</t>
  </si>
  <si>
    <t>Amino Technologies</t>
  </si>
  <si>
    <t>AMO</t>
  </si>
  <si>
    <t>138.00p</t>
  </si>
  <si>
    <t>Amlin</t>
  </si>
  <si>
    <t>AML</t>
  </si>
  <si>
    <t>505.75p</t>
  </si>
  <si>
    <t>Amphion Innovations</t>
  </si>
  <si>
    <t>AMP</t>
  </si>
  <si>
    <t>Amur Minerals Corporation</t>
  </si>
  <si>
    <t>AMC</t>
  </si>
  <si>
    <t>8.23p</t>
  </si>
  <si>
    <t>Andes Energia</t>
  </si>
  <si>
    <t>AEN</t>
  </si>
  <si>
    <t>20.88p</t>
  </si>
  <si>
    <t>Andrews Sykes Group</t>
  </si>
  <si>
    <t>ASY</t>
  </si>
  <si>
    <t>312.50p</t>
  </si>
  <si>
    <t>Anglesey Mining</t>
  </si>
  <si>
    <t>AYM</t>
  </si>
  <si>
    <t>2.13p</t>
  </si>
  <si>
    <t>Anglo American</t>
  </si>
  <si>
    <t>AAL</t>
  </si>
  <si>
    <t>1,153.75p</t>
  </si>
  <si>
    <t>Anglo Asian Mining</t>
  </si>
  <si>
    <t>AAZ</t>
  </si>
  <si>
    <t>4.50p</t>
  </si>
  <si>
    <t>Anglo Pacific Group</t>
  </si>
  <si>
    <t>APF</t>
  </si>
  <si>
    <t>91.75p</t>
  </si>
  <si>
    <t>Anglo-Eastern Plantations</t>
  </si>
  <si>
    <t>AEP</t>
  </si>
  <si>
    <t>595.25p</t>
  </si>
  <si>
    <t>Animalcare Group</t>
  </si>
  <si>
    <t>ANCR</t>
  </si>
  <si>
    <t>194.00p</t>
  </si>
  <si>
    <t>Anite</t>
  </si>
  <si>
    <t>AIE</t>
  </si>
  <si>
    <t>Anpario</t>
  </si>
  <si>
    <t>ANP</t>
  </si>
  <si>
    <t>291.00p</t>
  </si>
  <si>
    <t>Antofagasta</t>
  </si>
  <si>
    <t>70GD</t>
  </si>
  <si>
    <t>ANTO</t>
  </si>
  <si>
    <t>754.00p</t>
  </si>
  <si>
    <t>Antrim Energy</t>
  </si>
  <si>
    <t>AEY</t>
  </si>
  <si>
    <t>1.75p</t>
  </si>
  <si>
    <t>AorTech International</t>
  </si>
  <si>
    <t>AOR</t>
  </si>
  <si>
    <t>29.50p</t>
  </si>
  <si>
    <t>Api Group Ord 1p Assd Cedar 2015 Cash</t>
  </si>
  <si>
    <t>APIA</t>
  </si>
  <si>
    <t>Applied Graphene Materials</t>
  </si>
  <si>
    <t>AGM</t>
  </si>
  <si>
    <t>171.50p</t>
  </si>
  <si>
    <t>Aqua Bounty Technologies Inc</t>
  </si>
  <si>
    <t>ABTX</t>
  </si>
  <si>
    <t>13.50p</t>
  </si>
  <si>
    <t>Aqua Bounty Technologies Inc. Com Shs Usd0.001 Di</t>
  </si>
  <si>
    <t>ABTU</t>
  </si>
  <si>
    <t>12.50p</t>
  </si>
  <si>
    <t>Aquarius Platinum</t>
  </si>
  <si>
    <t>AQP</t>
  </si>
  <si>
    <t>10.75p</t>
  </si>
  <si>
    <t>Aquatic Foods Group Ord Npv</t>
  </si>
  <si>
    <t>AFG</t>
  </si>
  <si>
    <t>57.50p</t>
  </si>
  <si>
    <t>Arab Potash Co</t>
  </si>
  <si>
    <t>88KZ</t>
  </si>
  <si>
    <t>Arbuthnot Banking Group</t>
  </si>
  <si>
    <t>ARBB</t>
  </si>
  <si>
    <t>1,508.00p</t>
  </si>
  <si>
    <t>Arc Capital</t>
  </si>
  <si>
    <t>ARCH</t>
  </si>
  <si>
    <t>0.18$</t>
  </si>
  <si>
    <t>Arcontech Group</t>
  </si>
  <si>
    <t>ARC</t>
  </si>
  <si>
    <t>0.19p</t>
  </si>
  <si>
    <t>Arden Partners</t>
  </si>
  <si>
    <t>ARDN</t>
  </si>
  <si>
    <t>52.50p</t>
  </si>
  <si>
    <t>Argo Group</t>
  </si>
  <si>
    <t>ARGO</t>
  </si>
  <si>
    <t>8.88p</t>
  </si>
  <si>
    <t>Argos Resources</t>
  </si>
  <si>
    <t>ARG</t>
  </si>
  <si>
    <t>5.88p</t>
  </si>
  <si>
    <t>Arian Silver Corporation</t>
  </si>
  <si>
    <t>AGQ</t>
  </si>
  <si>
    <t>30.50p</t>
  </si>
  <si>
    <t>Ariana Resources</t>
  </si>
  <si>
    <t>AAU</t>
  </si>
  <si>
    <t>0.83p</t>
  </si>
  <si>
    <t>Ark Therapeutics Group</t>
  </si>
  <si>
    <t>AKT</t>
  </si>
  <si>
    <t>44.00p</t>
  </si>
  <si>
    <t>Armadale Capital</t>
  </si>
  <si>
    <t>ACP</t>
  </si>
  <si>
    <t>0.04p</t>
  </si>
  <si>
    <t>Armour Group</t>
  </si>
  <si>
    <t>AMR</t>
  </si>
  <si>
    <t>6.00p</t>
  </si>
  <si>
    <t>Armstrong Ventures Ord 0.01p</t>
  </si>
  <si>
    <t>AVP</t>
  </si>
  <si>
    <t>0.02p</t>
  </si>
  <si>
    <t>Arria Nlg Ord 0.1p</t>
  </si>
  <si>
    <t>NLG</t>
  </si>
  <si>
    <t>35.00p</t>
  </si>
  <si>
    <t>Arricano Real Estate Ord Eur0.0005</t>
  </si>
  <si>
    <t>ARO</t>
  </si>
  <si>
    <t>2.25$</t>
  </si>
  <si>
    <t>Arrow Global Group</t>
  </si>
  <si>
    <t>ARW</t>
  </si>
  <si>
    <t>245.38p</t>
  </si>
  <si>
    <t>Artemis Aim Vct 2</t>
  </si>
  <si>
    <t>AAM</t>
  </si>
  <si>
    <t>62.50p</t>
  </si>
  <si>
    <t>Artemis Alpha Trust</t>
  </si>
  <si>
    <t>ATSS</t>
  </si>
  <si>
    <t>27.00p</t>
  </si>
  <si>
    <t>ATS</t>
  </si>
  <si>
    <t>277.13p</t>
  </si>
  <si>
    <t>Artilium</t>
  </si>
  <si>
    <t>ARTA</t>
  </si>
  <si>
    <t>6.13p</t>
  </si>
  <si>
    <t>Ascent Resources</t>
  </si>
  <si>
    <t>AST</t>
  </si>
  <si>
    <t>0.18p</t>
  </si>
  <si>
    <t>Aseana Properties</t>
  </si>
  <si>
    <t>ASPL</t>
  </si>
  <si>
    <t>0.45$</t>
  </si>
  <si>
    <t>Ashcourt Rowan</t>
  </si>
  <si>
    <t>ARP</t>
  </si>
  <si>
    <t>266.50p</t>
  </si>
  <si>
    <t>Ashley Laura Holdings</t>
  </si>
  <si>
    <t>ALY</t>
  </si>
  <si>
    <t>29.00p</t>
  </si>
  <si>
    <t>Ashley House</t>
  </si>
  <si>
    <t>ASH</t>
  </si>
  <si>
    <t>4.38p</t>
  </si>
  <si>
    <t>Ashmore Global Opportunities Limited Ord Npv usd</t>
  </si>
  <si>
    <t>AGOU</t>
  </si>
  <si>
    <t>3.90$</t>
  </si>
  <si>
    <t>Ashmore Global Opportunities</t>
  </si>
  <si>
    <t>AGOL</t>
  </si>
  <si>
    <t>3.80£</t>
  </si>
  <si>
    <t>Ashmore Group</t>
  </si>
  <si>
    <t>ASHM</t>
  </si>
  <si>
    <t>289.50p</t>
  </si>
  <si>
    <t>Ashok Leyland</t>
  </si>
  <si>
    <t>AKLS</t>
  </si>
  <si>
    <t>Ashpol</t>
  </si>
  <si>
    <t>BC24</t>
  </si>
  <si>
    <t>Ashtead Group</t>
  </si>
  <si>
    <t>AHT</t>
  </si>
  <si>
    <t>1,115.50p</t>
  </si>
  <si>
    <t>Asia Ceramics Holdings</t>
  </si>
  <si>
    <t>ACHP</t>
  </si>
  <si>
    <t>Asia Resource Minerals</t>
  </si>
  <si>
    <t>ARMS</t>
  </si>
  <si>
    <t>Asian Citrus Holdings</t>
  </si>
  <si>
    <t>ACHL</t>
  </si>
  <si>
    <t>6.63p</t>
  </si>
  <si>
    <t>Asian Growth Properties</t>
  </si>
  <si>
    <t>AGP</t>
  </si>
  <si>
    <t>16.00p</t>
  </si>
  <si>
    <t>Asian Total Return Investment Company</t>
  </si>
  <si>
    <t>ATR</t>
  </si>
  <si>
    <t>212.38p</t>
  </si>
  <si>
    <t>Asr Test Stock Ord</t>
  </si>
  <si>
    <t>TE17</t>
  </si>
  <si>
    <t>AssetCo</t>
  </si>
  <si>
    <t>ASTO</t>
  </si>
  <si>
    <t>292.50p</t>
  </si>
  <si>
    <t>Associated British Engineering</t>
  </si>
  <si>
    <t>ASBE</t>
  </si>
  <si>
    <t>120.00p</t>
  </si>
  <si>
    <t>Associated British Foods</t>
  </si>
  <si>
    <t>ABF</t>
  </si>
  <si>
    <t>3,129.50p</t>
  </si>
  <si>
    <t>Assura Group</t>
  </si>
  <si>
    <t>AGR</t>
  </si>
  <si>
    <t>55.63p</t>
  </si>
  <si>
    <t>AstraZeneca</t>
  </si>
  <si>
    <t>AZN</t>
  </si>
  <si>
    <t>4,439.50p</t>
  </si>
  <si>
    <t>Athelney Trust</t>
  </si>
  <si>
    <t>ATY</t>
  </si>
  <si>
    <t>195.00p</t>
  </si>
  <si>
    <t>Atia Group</t>
  </si>
  <si>
    <t>ATIA</t>
  </si>
  <si>
    <t>Atkins W S</t>
  </si>
  <si>
    <t>ATK</t>
  </si>
  <si>
    <t>1,331.50p</t>
  </si>
  <si>
    <t>Atlantic Coal</t>
  </si>
  <si>
    <t>ATC</t>
  </si>
  <si>
    <t>0.14p</t>
  </si>
  <si>
    <t>Atlantis Japan</t>
  </si>
  <si>
    <t>AJG</t>
  </si>
  <si>
    <t>128.00p</t>
  </si>
  <si>
    <t>Atlantis Resources Limited Ord Npv</t>
  </si>
  <si>
    <t>ARL</t>
  </si>
  <si>
    <t>28.00p</t>
  </si>
  <si>
    <t>Atlas Development Support Services Limited Ord Npv</t>
  </si>
  <si>
    <t>ADSS</t>
  </si>
  <si>
    <t>5.38p</t>
  </si>
  <si>
    <t>Atlas Mara Co-nvest Limited Ord Npv</t>
  </si>
  <si>
    <t>ATMA</t>
  </si>
  <si>
    <t>7.80$</t>
  </si>
  <si>
    <t>Attraqt Group Ord 1p</t>
  </si>
  <si>
    <t>ATQT</t>
  </si>
  <si>
    <t>Auctus Growth Ord Gbp0.10</t>
  </si>
  <si>
    <t>AUCT</t>
  </si>
  <si>
    <t>57.00p</t>
  </si>
  <si>
    <t>Audax Properties</t>
  </si>
  <si>
    <t>34GE</t>
  </si>
  <si>
    <t>137.50£</t>
  </si>
  <si>
    <t>Audioboom Group</t>
  </si>
  <si>
    <t>BOOM</t>
  </si>
  <si>
    <t>8.75p</t>
  </si>
  <si>
    <t>Augean</t>
  </si>
  <si>
    <t>AUG</t>
  </si>
  <si>
    <t>42.25p</t>
  </si>
  <si>
    <t>Auhua Clean Energy</t>
  </si>
  <si>
    <t>ACE</t>
  </si>
  <si>
    <t>22.00p</t>
  </si>
  <si>
    <t>Aukett Swanke Group</t>
  </si>
  <si>
    <t>AUK</t>
  </si>
  <si>
    <t>7.25p</t>
  </si>
  <si>
    <t>Aurasian Minerals Ord 0.1p</t>
  </si>
  <si>
    <t>AUM</t>
  </si>
  <si>
    <t>0.30p</t>
  </si>
  <si>
    <t>Aureus Mining</t>
  </si>
  <si>
    <t>AUE</t>
  </si>
  <si>
    <t>Aurora Investment Trust</t>
  </si>
  <si>
    <t>ARR</t>
  </si>
  <si>
    <t>148.00p</t>
  </si>
  <si>
    <t>Aurora Russia</t>
  </si>
  <si>
    <t>AURR</t>
  </si>
  <si>
    <t>9.75p</t>
  </si>
  <si>
    <t>Aurum Mining</t>
  </si>
  <si>
    <t>AUR</t>
  </si>
  <si>
    <t>0.95p</t>
  </si>
  <si>
    <t>Avacta Group</t>
  </si>
  <si>
    <t>AVCT</t>
  </si>
  <si>
    <t>0.85p</t>
  </si>
  <si>
    <t>Avanta Serviced Office Group Ord 30p</t>
  </si>
  <si>
    <t>ASOG</t>
  </si>
  <si>
    <t>19,038.60$</t>
  </si>
  <si>
    <t>Avanti Capital</t>
  </si>
  <si>
    <t>AVA</t>
  </si>
  <si>
    <t>40.50p</t>
  </si>
  <si>
    <t>Avanti Communications Group</t>
  </si>
  <si>
    <t>AVN</t>
  </si>
  <si>
    <t>239.13p</t>
  </si>
  <si>
    <t>Avarae Global Coins</t>
  </si>
  <si>
    <t>AVR</t>
  </si>
  <si>
    <t>10.50p</t>
  </si>
  <si>
    <t>Avation</t>
  </si>
  <si>
    <t>AVAP</t>
  </si>
  <si>
    <t>151.50p</t>
  </si>
  <si>
    <t>Avesco Group</t>
  </si>
  <si>
    <t>AVS</t>
  </si>
  <si>
    <t>131.00p</t>
  </si>
  <si>
    <t>Avingtrans</t>
  </si>
  <si>
    <t>AVG</t>
  </si>
  <si>
    <t>105.00p</t>
  </si>
  <si>
    <t>Aviva</t>
  </si>
  <si>
    <t>AV.B</t>
  </si>
  <si>
    <t>144.75p</t>
  </si>
  <si>
    <t>AV.</t>
  </si>
  <si>
    <t>572.25p</t>
  </si>
  <si>
    <t>Avocet Mining</t>
  </si>
  <si>
    <t>AVM</t>
  </si>
  <si>
    <t>5.25p</t>
  </si>
  <si>
    <t>Avon Rubber</t>
  </si>
  <si>
    <t>AVON</t>
  </si>
  <si>
    <t>735.50p</t>
  </si>
  <si>
    <t>Axa Property</t>
  </si>
  <si>
    <t>APT</t>
  </si>
  <si>
    <t>42.63p</t>
  </si>
  <si>
    <t>Axis Bank</t>
  </si>
  <si>
    <t>AXBA</t>
  </si>
  <si>
    <t>Azonto Petroleum Ord Npv</t>
  </si>
  <si>
    <t>AZO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</si>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</sst>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B1mmm\-yy"/>
    <numFmt numFmtId="165" formatCode="_(* #,##0.00_);_(* \(#,##0.00\);_(* &quot;-&quot;??_);_(@_)"/>
    <numFmt numFmtId="166" formatCode="_([$$-409]* #,##0.00_);_([$$-409]* \(#,##0.00\);_([$$-409]* &quot;-&quot;??_);_(@_)"/>
    <numFmt numFmtId="167" formatCode="_ * #,##0_ ;_ * \-#,##0_ ;_ * &quot;-&quot;??_ ;_ @_ "/>
    <numFmt numFmtId="168" formatCode="_(* #,##0_);_(* \(#,##0\);_(* &quot;-&quot;??_);_(@_)"/>
    <numFmt numFmtId="169" formatCode="_(&quot;$&quot;* #,##0.00_);_(&quot;$&quot;* \(#,##0.00\);_(&quot;$&quot;* &quot;-&quot;??_);_(@_)"/>
    <numFmt numFmtId="170" formatCode="_-[$$-409]* #,##0.0000_ ;_-[$$-409]* \-#,##0.0000\ ;_-[$$-409]* &quot;-&quot;??_ ;_-@_ "/>
  </numFmts>
  <fonts count="3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  <font>
      <b/>
      <sz val="12"/>
      <name val="Calibri"/>
      <family val="2"/>
    </font>
    <font>
      <b/>
      <sz val="9"/>
      <name val="Aptos Narrow"/>
      <family val="2"/>
      <scheme val="minor"/>
    </font>
    <font>
      <sz val="9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2"/>
      <name val="Aptos Narrow"/>
      <family val="2"/>
      <scheme val="minor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  <font>
      <b/>
      <u/>
      <sz val="11"/>
      <color theme="1"/>
      <name val="Calibri"/>
      <family val="2"/>
    </font>
    <font>
      <sz val="11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Roboto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  <font>
      <b/>
      <sz val="10"/>
      <color theme="1"/>
      <name val="Arial"/>
      <family val="2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u/>
      <sz val="10"/>
      <color rgb="FF37415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374151"/>
      <name val="Aptos Narrow"/>
      <family val="2"/>
      <scheme val="minor"/>
    </font>
    <font>
      <b/>
      <sz val="10"/>
      <name val="Aptos Narrow"/>
      <family val="2"/>
      <scheme val="minor"/>
    </font>
    <font>
      <b/>
      <u/>
      <sz val="10"/>
      <name val="Aptos Narrow"/>
      <family val="2"/>
      <scheme val="minor"/>
    </font>
    <font>
      <sz val="10"/>
      <name val="Aptos Narrow"/>
      <family val="2"/>
      <scheme val="minor"/>
    </font>
    <font>
      <b/>
      <sz val="11"/>
      <color rgb="FF000000"/>
      <name val="Calibri"/>
      <family val="2"/>
      <charset val="177"/>
    </font>
    <font>
      <sz val="11"/>
      <color rgb="FF000000"/>
      <name val="Calibri"/>
      <family val="2"/>
      <charset val="177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92D050"/>
        <bgColor rgb="FF92D05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8" fillId="0" borderId="0" applyNumberFormat="0" applyFill="0" applyBorder="0" applyAlignment="0" applyProtection="0"/>
  </cellStyleXfs>
  <cellXfs count="122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3" fillId="0" borderId="0" xfId="0" applyFont="1"/>
    <xf numFmtId="0" fontId="2" fillId="0" borderId="0" xfId="0" applyFont="1"/>
    <xf numFmtId="164" fontId="2" fillId="0" borderId="0" xfId="0" applyNumberFormat="1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5" borderId="0" xfId="0" applyFont="1" applyFill="1"/>
    <xf numFmtId="0" fontId="6" fillId="0" borderId="0" xfId="0" applyFont="1"/>
    <xf numFmtId="2" fontId="2" fillId="0" borderId="0" xfId="0" applyNumberFormat="1" applyFont="1"/>
    <xf numFmtId="2" fontId="0" fillId="0" borderId="0" xfId="0" applyNumberFormat="1"/>
    <xf numFmtId="0" fontId="8" fillId="0" borderId="1" xfId="0" applyFont="1" applyBorder="1"/>
    <xf numFmtId="0" fontId="9" fillId="6" borderId="1" xfId="0" applyFont="1" applyFill="1" applyBorder="1"/>
    <xf numFmtId="0" fontId="8" fillId="6" borderId="1" xfId="0" applyFont="1" applyFill="1" applyBorder="1"/>
    <xf numFmtId="0" fontId="8" fillId="0" borderId="0" xfId="0" applyFont="1"/>
    <xf numFmtId="2" fontId="6" fillId="5" borderId="0" xfId="0" applyNumberFormat="1" applyFont="1" applyFill="1"/>
    <xf numFmtId="164" fontId="4" fillId="0" borderId="0" xfId="0" applyNumberFormat="1" applyFont="1"/>
    <xf numFmtId="0" fontId="10" fillId="0" borderId="0" xfId="0" applyFont="1"/>
    <xf numFmtId="0" fontId="11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165" fontId="12" fillId="7" borderId="1" xfId="0" applyNumberFormat="1" applyFont="1" applyFill="1" applyBorder="1" applyAlignment="1">
      <alignment vertical="center" wrapText="1"/>
    </xf>
    <xf numFmtId="165" fontId="12" fillId="7" borderId="1" xfId="0" applyNumberFormat="1" applyFont="1" applyFill="1" applyBorder="1" applyAlignment="1">
      <alignment horizontal="center" vertical="center" wrapText="1"/>
    </xf>
    <xf numFmtId="1" fontId="12" fillId="7" borderId="1" xfId="0" applyNumberFormat="1" applyFont="1" applyFill="1" applyBorder="1" applyAlignment="1">
      <alignment horizontal="center" vertical="center" wrapText="1"/>
    </xf>
    <xf numFmtId="0" fontId="15" fillId="0" borderId="0" xfId="0" applyFont="1"/>
    <xf numFmtId="0" fontId="8" fillId="8" borderId="2" xfId="0" applyFont="1" applyFill="1" applyBorder="1"/>
    <xf numFmtId="0" fontId="8" fillId="8" borderId="3" xfId="0" applyFont="1" applyFill="1" applyBorder="1"/>
    <xf numFmtId="0" fontId="8" fillId="8" borderId="4" xfId="0" applyFont="1" applyFill="1" applyBorder="1"/>
    <xf numFmtId="0" fontId="14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3" fillId="0" borderId="1" xfId="0" applyFont="1" applyBorder="1"/>
    <xf numFmtId="0" fontId="2" fillId="9" borderId="1" xfId="0" applyFont="1" applyFill="1" applyBorder="1" applyProtection="1">
      <protection locked="0"/>
    </xf>
    <xf numFmtId="0" fontId="16" fillId="0" borderId="0" xfId="0" applyFont="1"/>
    <xf numFmtId="166" fontId="2" fillId="0" borderId="1" xfId="0" applyNumberFormat="1" applyFont="1" applyBorder="1"/>
    <xf numFmtId="0" fontId="2" fillId="0" borderId="6" xfId="0" applyFont="1" applyBorder="1"/>
    <xf numFmtId="0" fontId="3" fillId="0" borderId="6" xfId="0" applyFont="1" applyBorder="1"/>
    <xf numFmtId="0" fontId="17" fillId="0" borderId="0" xfId="0" applyFont="1"/>
    <xf numFmtId="0" fontId="2" fillId="0" borderId="0" xfId="0" applyFont="1" applyAlignment="1">
      <alignment horizontal="right"/>
    </xf>
    <xf numFmtId="0" fontId="7" fillId="0" borderId="0" xfId="0" applyFont="1"/>
    <xf numFmtId="0" fontId="7" fillId="0" borderId="1" xfId="0" applyFont="1" applyBorder="1"/>
    <xf numFmtId="9" fontId="7" fillId="0" borderId="1" xfId="0" applyNumberFormat="1" applyFont="1" applyBorder="1"/>
    <xf numFmtId="0" fontId="1" fillId="0" borderId="1" xfId="0" applyFont="1" applyBorder="1"/>
    <xf numFmtId="167" fontId="7" fillId="0" borderId="1" xfId="1" applyNumberFormat="1" applyFont="1" applyBorder="1"/>
    <xf numFmtId="3" fontId="7" fillId="9" borderId="1" xfId="0" applyNumberFormat="1" applyFont="1" applyFill="1" applyBorder="1" applyProtection="1">
      <protection locked="0"/>
    </xf>
    <xf numFmtId="0" fontId="2" fillId="0" borderId="0" xfId="0" quotePrefix="1" applyFont="1"/>
    <xf numFmtId="0" fontId="18" fillId="0" borderId="0" xfId="0" applyFont="1"/>
    <xf numFmtId="0" fontId="2" fillId="9" borderId="0" xfId="0" applyFont="1" applyFill="1" applyProtection="1">
      <protection locked="0"/>
    </xf>
    <xf numFmtId="9" fontId="2" fillId="9" borderId="0" xfId="0" applyNumberFormat="1" applyFont="1" applyFill="1" applyProtection="1">
      <protection locked="0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9" fillId="0" borderId="7" xfId="0" applyFont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9" borderId="8" xfId="0" applyFont="1" applyFill="1" applyBorder="1" applyProtection="1">
      <protection locked="0"/>
    </xf>
    <xf numFmtId="0" fontId="3" fillId="0" borderId="7" xfId="0" applyFont="1" applyBorder="1"/>
    <xf numFmtId="0" fontId="1" fillId="0" borderId="5" xfId="0" applyFont="1" applyBorder="1"/>
    <xf numFmtId="0" fontId="0" fillId="0" borderId="5" xfId="0" applyBorder="1"/>
    <xf numFmtId="0" fontId="0" fillId="5" borderId="5" xfId="0" applyFill="1" applyBorder="1" applyProtection="1">
      <protection locked="0"/>
    </xf>
    <xf numFmtId="168" fontId="2" fillId="0" borderId="0" xfId="0" applyNumberFormat="1" applyFont="1" applyAlignment="1">
      <alignment horizontal="center"/>
    </xf>
    <xf numFmtId="168" fontId="2" fillId="9" borderId="8" xfId="0" applyNumberFormat="1" applyFont="1" applyFill="1" applyBorder="1" applyProtection="1">
      <protection locked="0"/>
    </xf>
    <xf numFmtId="14" fontId="3" fillId="10" borderId="1" xfId="0" applyNumberFormat="1" applyFont="1" applyFill="1" applyBorder="1"/>
    <xf numFmtId="169" fontId="3" fillId="10" borderId="1" xfId="0" applyNumberFormat="1" applyFont="1" applyFill="1" applyBorder="1"/>
    <xf numFmtId="14" fontId="2" fillId="0" borderId="1" xfId="0" applyNumberFormat="1" applyFont="1" applyBorder="1"/>
    <xf numFmtId="169" fontId="2" fillId="0" borderId="1" xfId="0" applyNumberFormat="1" applyFont="1" applyBorder="1"/>
    <xf numFmtId="14" fontId="2" fillId="0" borderId="0" xfId="0" applyNumberFormat="1" applyFont="1"/>
    <xf numFmtId="169" fontId="2" fillId="5" borderId="1" xfId="0" applyNumberFormat="1" applyFont="1" applyFill="1" applyBorder="1" applyProtection="1">
      <protection locked="0"/>
    </xf>
    <xf numFmtId="3" fontId="20" fillId="11" borderId="1" xfId="0" applyNumberFormat="1" applyFont="1" applyFill="1" applyBorder="1" applyAlignment="1">
      <alignment horizontal="center"/>
    </xf>
    <xf numFmtId="3" fontId="16" fillId="0" borderId="0" xfId="0" applyNumberFormat="1" applyFont="1"/>
    <xf numFmtId="3" fontId="20" fillId="0" borderId="0" xfId="0" applyNumberFormat="1" applyFont="1" applyAlignment="1">
      <alignment horizontal="right"/>
    </xf>
    <xf numFmtId="3" fontId="2" fillId="9" borderId="1" xfId="0" applyNumberFormat="1" applyFont="1" applyFill="1" applyBorder="1" applyProtection="1">
      <protection locked="0"/>
    </xf>
    <xf numFmtId="0" fontId="21" fillId="0" borderId="0" xfId="0" applyFont="1"/>
    <xf numFmtId="3" fontId="2" fillId="9" borderId="5" xfId="0" applyNumberFormat="1" applyFont="1" applyFill="1" applyBorder="1" applyProtection="1">
      <protection locked="0"/>
    </xf>
    <xf numFmtId="3" fontId="2" fillId="5" borderId="5" xfId="0" applyNumberFormat="1" applyFont="1" applyFill="1" applyBorder="1" applyProtection="1">
      <protection locked="0"/>
    </xf>
    <xf numFmtId="0" fontId="20" fillId="11" borderId="1" xfId="0" applyFont="1" applyFill="1" applyBorder="1" applyAlignment="1">
      <alignment horizontal="center"/>
    </xf>
    <xf numFmtId="0" fontId="24" fillId="11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3" fontId="20" fillId="9" borderId="1" xfId="0" applyNumberFormat="1" applyFont="1" applyFill="1" applyBorder="1" applyAlignment="1">
      <alignment horizontal="center"/>
    </xf>
    <xf numFmtId="3" fontId="3" fillId="9" borderId="1" xfId="0" applyNumberFormat="1" applyFont="1" applyFill="1" applyBorder="1" applyAlignment="1">
      <alignment horizontal="center"/>
    </xf>
    <xf numFmtId="167" fontId="0" fillId="0" borderId="5" xfId="2" applyNumberFormat="1" applyFont="1" applyBorder="1"/>
    <xf numFmtId="0" fontId="0" fillId="5" borderId="11" xfId="0" applyFill="1" applyBorder="1" applyProtection="1">
      <protection locked="0"/>
    </xf>
    <xf numFmtId="0" fontId="25" fillId="0" borderId="0" xfId="0" applyFont="1"/>
    <xf numFmtId="0" fontId="26" fillId="0" borderId="0" xfId="0" applyFont="1"/>
    <xf numFmtId="0" fontId="25" fillId="0" borderId="5" xfId="0" applyFont="1" applyBorder="1"/>
    <xf numFmtId="0" fontId="26" fillId="0" borderId="5" xfId="0" applyFont="1" applyBorder="1"/>
    <xf numFmtId="0" fontId="27" fillId="0" borderId="0" xfId="0" applyFont="1" applyAlignment="1">
      <alignment vertical="center"/>
    </xf>
    <xf numFmtId="0" fontId="28" fillId="0" borderId="0" xfId="3" quotePrefix="1"/>
    <xf numFmtId="0" fontId="29" fillId="0" borderId="0" xfId="0" applyFont="1" applyAlignment="1">
      <alignment vertical="center"/>
    </xf>
    <xf numFmtId="0" fontId="30" fillId="0" borderId="0" xfId="0" applyFont="1"/>
    <xf numFmtId="0" fontId="31" fillId="0" borderId="0" xfId="0" applyFont="1"/>
    <xf numFmtId="0" fontId="32" fillId="5" borderId="5" xfId="0" applyFont="1" applyFill="1" applyBorder="1"/>
    <xf numFmtId="14" fontId="0" fillId="0" borderId="0" xfId="0" applyNumberFormat="1"/>
    <xf numFmtId="0" fontId="0" fillId="5" borderId="0" xfId="0" applyFill="1" applyProtection="1">
      <protection locked="0"/>
    </xf>
    <xf numFmtId="0" fontId="33" fillId="0" borderId="0" xfId="0" applyFont="1" applyAlignment="1">
      <alignment wrapText="1"/>
    </xf>
    <xf numFmtId="14" fontId="34" fillId="0" borderId="0" xfId="0" applyNumberFormat="1" applyFont="1" applyAlignment="1">
      <alignment wrapText="1"/>
    </xf>
    <xf numFmtId="170" fontId="34" fillId="0" borderId="0" xfId="0" applyNumberFormat="1" applyFont="1" applyAlignment="1">
      <alignment horizontal="left" wrapText="1"/>
    </xf>
    <xf numFmtId="0" fontId="35" fillId="13" borderId="1" xfId="0" applyFont="1" applyFill="1" applyBorder="1"/>
    <xf numFmtId="0" fontId="35" fillId="13" borderId="10" xfId="0" applyFont="1" applyFill="1" applyBorder="1"/>
    <xf numFmtId="0" fontId="36" fillId="0" borderId="12" xfId="0" applyFont="1" applyBorder="1" applyAlignment="1">
      <alignment horizontal="left"/>
    </xf>
    <xf numFmtId="0" fontId="36" fillId="0" borderId="13" xfId="0" applyFont="1" applyBorder="1"/>
    <xf numFmtId="0" fontId="36" fillId="0" borderId="13" xfId="0" applyFont="1" applyBorder="1" applyAlignment="1">
      <alignment horizontal="right"/>
    </xf>
    <xf numFmtId="0" fontId="36" fillId="0" borderId="0" xfId="0" applyFont="1" applyAlignment="1">
      <alignment horizontal="left"/>
    </xf>
    <xf numFmtId="0" fontId="36" fillId="0" borderId="0" xfId="0" applyFont="1"/>
    <xf numFmtId="0" fontId="0" fillId="0" borderId="0" xfId="0" applyAlignment="1">
      <alignment horizontal="left" vertical="top"/>
    </xf>
    <xf numFmtId="0" fontId="0" fillId="5" borderId="0" xfId="0" applyFill="1"/>
    <xf numFmtId="0" fontId="35" fillId="0" borderId="1" xfId="0" applyFont="1" applyBorder="1"/>
    <xf numFmtId="0" fontId="35" fillId="0" borderId="10" xfId="0" applyFont="1" applyBorder="1"/>
    <xf numFmtId="0" fontId="36" fillId="9" borderId="13" xfId="0" applyFont="1" applyFill="1" applyBorder="1" applyProtection="1">
      <protection locked="0"/>
    </xf>
    <xf numFmtId="0" fontId="0" fillId="0" borderId="0" xfId="0" applyAlignment="1">
      <alignment horizontal="left"/>
    </xf>
    <xf numFmtId="0" fontId="36" fillId="0" borderId="12" xfId="0" applyFont="1" applyBorder="1"/>
    <xf numFmtId="0" fontId="30" fillId="0" borderId="5" xfId="0" applyFont="1" applyBorder="1"/>
    <xf numFmtId="0" fontId="32" fillId="0" borderId="5" xfId="0" applyFont="1" applyBorder="1"/>
    <xf numFmtId="0" fontId="32" fillId="0" borderId="0" xfId="0" applyFont="1"/>
    <xf numFmtId="0" fontId="22" fillId="12" borderId="6" xfId="0" applyFont="1" applyFill="1" applyBorder="1" applyAlignment="1">
      <alignment horizontal="center"/>
    </xf>
    <xf numFmtId="0" fontId="23" fillId="0" borderId="9" xfId="0" applyFont="1" applyBorder="1"/>
    <xf numFmtId="0" fontId="23" fillId="0" borderId="10" xfId="0" applyFont="1" applyBorder="1"/>
    <xf numFmtId="0" fontId="35" fillId="0" borderId="0" xfId="0" applyFont="1"/>
    <xf numFmtId="0" fontId="0" fillId="0" borderId="0" xfId="0"/>
    <xf numFmtId="0" fontId="36" fillId="0" borderId="0" xfId="0" applyFont="1"/>
    <xf numFmtId="0" fontId="0" fillId="0" borderId="0" xfId="0" applyNumberFormat="1"/>
  </cellXfs>
  <cellStyles count="4">
    <cellStyle name="Comma" xfId="1" builtinId="3"/>
    <cellStyle name="Comma 2" xfId="2" xr:uid="{1F303449-B5FF-442A-9A18-69BDD00CF579}"/>
    <cellStyle name="Hyperlink" xfId="3" builtinId="8"/>
    <cellStyle name="Normal" xfId="0" builtinId="0"/>
  </cellStyles>
  <dxfs count="9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556260</xdr:colOff>
      <xdr:row>4</xdr:row>
      <xdr:rowOff>160020</xdr:rowOff>
    </xdr:from>
    <xdr:ext cx="3977640" cy="46807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B56623-2278-E21F-E0CF-9524A5DC39A8}"/>
            </a:ext>
          </a:extLst>
        </xdr:cNvPr>
        <xdr:cNvSpPr txBox="1"/>
      </xdr:nvSpPr>
      <xdr:spPr>
        <a:xfrm>
          <a:off x="3063240" y="906780"/>
          <a:ext cx="3977640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Now, calculate the average of the following numbers only with formulas SUM and COUNT (don't use Average formula)</a:t>
          </a:r>
          <a:r>
            <a:rPr lang="en-IN" sz="1200"/>
            <a:t> 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DB08D6B-F95C-4B72-AD13-A31C235F14E5}" autoFormatId="16" applyNumberFormats="0" applyBorderFormats="0" applyFontFormats="0" applyPatternFormats="0" applyAlignmentFormats="0" applyWidthHeightFormats="0">
  <queryTableRefresh nextId="7">
    <queryTableFields count="6">
      <queryTableField id="1" name="Rank" tableColumnId="1"/>
      <queryTableField id="2" name="Country" tableColumnId="2"/>
      <queryTableField id="3" name="CountryCode" tableColumnId="3"/>
      <queryTableField id="4" name="Population" tableColumnId="4"/>
      <queryTableField id="5" name="Date" tableColumnId="5"/>
      <queryTableField id="6" name="% of world _x000a_population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BEBF2F5-9619-46B5-8B6F-C2AF02D83D1F}" autoFormatId="16" applyNumberFormats="0" applyBorderFormats="0" applyFontFormats="0" applyPatternFormats="0" applyAlignmentFormats="0" applyWidthHeightFormats="0">
  <queryTableRefresh nextId="6">
    <queryTableFields count="5">
      <queryTableField id="1" name="Rank" tableColumnId="1"/>
      <queryTableField id="2" name="Country" tableColumnId="2"/>
      <queryTableField id="3" name="Population" tableColumnId="3"/>
      <queryTableField id="4" name="Date" tableColumnId="4"/>
      <queryTableField id="5" name="Percentag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4B64876-A048-4119-83CE-B8A6B258EB80}" autoFormatId="16" applyNumberFormats="0" applyBorderFormats="0" applyFontFormats="0" applyPatternFormats="0" applyAlignmentFormats="0" applyWidthHeightFormats="0">
  <queryTableRefresh nextId="5">
    <queryTableFields count="4">
      <queryTableField id="1" name="From" tableColumnId="1"/>
      <queryTableField id="2" name="To" tableColumnId="2"/>
      <queryTableField id="3" name="Bid" tableColumnId="3"/>
      <queryTableField id="4" name="Ask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F545B4E-5DDB-4987-8A92-CFB3135F1D27}" autoFormatId="16" applyNumberFormats="0" applyBorderFormats="0" applyFontFormats="0" applyPatternFormats="0" applyAlignmentFormats="0" applyWidthHeightFormats="0">
  <queryTableRefresh nextId="6">
    <queryTableFields count="5">
      <queryTableField id="1" name="Investment Name" tableColumnId="1"/>
      <queryTableField id="2" name="Code" tableColumnId="2"/>
      <queryTableField id="3" name="Price" tableColumnId="3"/>
      <queryTableField id="4" name="%" tableColumnId="4"/>
      <queryTableField id="5" name="Chang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59173C-3816-483B-96B3-7DB19D9AF4C2}" name="Populations" displayName="Populations" ref="A1:F248" tableType="queryTable" totalsRowShown="0">
  <autoFilter ref="A1:F248" xr:uid="{F859173C-3816-483B-96B3-7DB19D9AF4C2}"/>
  <tableColumns count="6">
    <tableColumn id="1" xr3:uid="{A5FE0966-A63B-4A1F-99C0-C809EE28C684}" uniqueName="1" name="Rank" queryTableFieldId="1"/>
    <tableColumn id="2" xr3:uid="{42917B31-83BC-4FDE-8992-EBEF884C86AB}" uniqueName="2" name="Country" queryTableFieldId="2" dataDxfId="8"/>
    <tableColumn id="3" xr3:uid="{DBEBC8D5-B04F-470B-96DF-F8BF61253662}" uniqueName="3" name="CountryCode" queryTableFieldId="3"/>
    <tableColumn id="4" xr3:uid="{B93332F1-B4FC-4F9D-9D0A-6033726901D9}" uniqueName="4" name="Population" queryTableFieldId="4"/>
    <tableColumn id="5" xr3:uid="{8C47F7D4-ABCF-4BF3-9BB0-EB904FF567B8}" uniqueName="5" name="Date" queryTableFieldId="5" dataDxfId="7"/>
    <tableColumn id="6" xr3:uid="{3C215CC9-5DF1-4A69-B509-D63ED9D80CC5}" uniqueName="6" name="% of world _x000a_population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D825F3-A25F-4D27-B1A8-159FF825E69E}" name="Populations__2" displayName="Populations__2" ref="A1:E248" tableType="queryTable" totalsRowShown="0">
  <autoFilter ref="A1:E248" xr:uid="{ADD825F3-A25F-4D27-B1A8-159FF825E69E}"/>
  <tableColumns count="5">
    <tableColumn id="1" xr3:uid="{0031653E-680C-4A0E-8F8F-2A2B4B1D6DEA}" uniqueName="1" name="Rank" queryTableFieldId="1"/>
    <tableColumn id="2" xr3:uid="{EADDA54B-A5D4-42BE-8F88-77BC3E7AEADC}" uniqueName="2" name="Country" queryTableFieldId="2" dataDxfId="1"/>
    <tableColumn id="3" xr3:uid="{1DFE0D48-F420-4312-BB84-D4CE32670761}" uniqueName="3" name="Population" queryTableFieldId="3"/>
    <tableColumn id="4" xr3:uid="{4F892D58-081F-447C-95DE-3CACB5F9FC0D}" uniqueName="4" name="Date" queryTableFieldId="4" dataDxfId="0"/>
    <tableColumn id="5" xr3:uid="{0A4F05A2-D6A0-4137-A284-97E97EF834C5}" uniqueName="5" name="Percentage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D1890C-2885-44CF-9889-6C712A5B2023}" name="Exchange_rates" displayName="Exchange_rates" ref="A1:D14" tableType="queryTable" totalsRowShown="0">
  <autoFilter ref="A1:D14" xr:uid="{91D1890C-2885-44CF-9889-6C712A5B2023}"/>
  <tableColumns count="4">
    <tableColumn id="1" xr3:uid="{BEAC8014-C10F-4B2F-B517-B4CF1F3D12DA}" uniqueName="1" name="From" queryTableFieldId="1" dataDxfId="6"/>
    <tableColumn id="2" xr3:uid="{5FC87E9E-BEE5-4D93-876D-1ACF155DD228}" uniqueName="2" name="To" queryTableFieldId="2" dataDxfId="5"/>
    <tableColumn id="3" xr3:uid="{9CE64D5B-E9EF-48C3-8EEA-A7C711D598A2}" uniqueName="3" name="Bid" queryTableFieldId="3"/>
    <tableColumn id="4" xr3:uid="{90B36B5B-E9D2-41A1-81B0-99B084848767}" uniqueName="4" name="Ask" queryTableFieldId="4"/>
  </tableColumns>
  <tableStyleInfo name="TableStyleDark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F479AF-3640-4FB4-8A5C-FAAD5B7F1977}" name="Share_prices" displayName="Share_prices" ref="A1:E222" tableType="queryTable" totalsRowShown="0">
  <autoFilter ref="A1:E222" xr:uid="{01F479AF-3640-4FB4-8A5C-FAAD5B7F1977}"/>
  <tableColumns count="5">
    <tableColumn id="1" xr3:uid="{FD4B1BC4-E890-4630-B57D-BFDFA11CAF65}" uniqueName="1" name="Investment Name" queryTableFieldId="1" dataDxfId="4"/>
    <tableColumn id="2" xr3:uid="{3B3E6276-E198-45DD-974B-87A5A2538D03}" uniqueName="2" name="Code" queryTableFieldId="2" dataDxfId="3"/>
    <tableColumn id="3" xr3:uid="{D7F5D0F1-B06E-4AB6-9065-B727CF52DECD}" uniqueName="3" name="Price" queryTableFieldId="3" dataDxfId="2"/>
    <tableColumn id="4" xr3:uid="{84A15E9F-C35D-4D9F-BAE3-C6378D70E7B9}" uniqueName="4" name="%" queryTableFieldId="4"/>
    <tableColumn id="5" xr3:uid="{460B5921-DE61-4652-B883-E7E2946E707D}" uniqueName="5" name="Change" queryTableFieldId="5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FD0DB-7E6E-4531-B12B-D45B0DCC9757}">
  <dimension ref="A1:F10"/>
  <sheetViews>
    <sheetView workbookViewId="0">
      <selection activeCell="H4" sqref="H4"/>
    </sheetView>
  </sheetViews>
  <sheetFormatPr defaultRowHeight="14.4" x14ac:dyDescent="0.3"/>
  <cols>
    <col min="1" max="1" width="14" bestFit="1" customWidth="1"/>
    <col min="2" max="2" width="5.88671875" bestFit="1" customWidth="1"/>
    <col min="3" max="3" width="6.77734375" bestFit="1" customWidth="1"/>
    <col min="5" max="5" width="52.33203125" bestFit="1" customWidth="1"/>
    <col min="6" max="6" width="4.33203125" bestFit="1" customWidth="1"/>
  </cols>
  <sheetData>
    <row r="1" spans="1:6" ht="15.6" x14ac:dyDescent="0.3">
      <c r="A1" s="1" t="s">
        <v>0</v>
      </c>
      <c r="B1" s="1" t="s">
        <v>1</v>
      </c>
      <c r="C1" s="1" t="s">
        <v>2</v>
      </c>
      <c r="E1" s="9" t="s">
        <v>15</v>
      </c>
    </row>
    <row r="2" spans="1:6" x14ac:dyDescent="0.3">
      <c r="A2" s="2" t="s">
        <v>3</v>
      </c>
      <c r="B2" s="2" t="s">
        <v>4</v>
      </c>
      <c r="C2" s="2">
        <v>43</v>
      </c>
    </row>
    <row r="3" spans="1:6" ht="15.6" x14ac:dyDescent="0.3">
      <c r="A3" s="2" t="s">
        <v>3</v>
      </c>
      <c r="B3" s="2" t="s">
        <v>5</v>
      </c>
      <c r="C3" s="2">
        <v>59</v>
      </c>
      <c r="D3" s="12">
        <v>1</v>
      </c>
      <c r="E3" s="9" t="s">
        <v>16</v>
      </c>
      <c r="F3" s="11">
        <f ca="1">AVERAGEIF(A2:C10,"Light Weight",C2:C10)</f>
        <v>58</v>
      </c>
    </row>
    <row r="4" spans="1:6" x14ac:dyDescent="0.3">
      <c r="A4" s="2" t="s">
        <v>3</v>
      </c>
      <c r="B4" s="2" t="s">
        <v>6</v>
      </c>
      <c r="C4" s="2">
        <v>72</v>
      </c>
    </row>
    <row r="5" spans="1:6" ht="15.6" x14ac:dyDescent="0.3">
      <c r="A5" s="3" t="s">
        <v>7</v>
      </c>
      <c r="B5" s="3" t="s">
        <v>8</v>
      </c>
      <c r="C5" s="3">
        <v>119</v>
      </c>
      <c r="D5" s="12">
        <v>2</v>
      </c>
      <c r="E5" s="9" t="s">
        <v>17</v>
      </c>
      <c r="F5" s="11">
        <f ca="1">AVERAGEIF(A2:C10,"Medium Weight",C2:C10)</f>
        <v>162</v>
      </c>
    </row>
    <row r="6" spans="1:6" x14ac:dyDescent="0.3">
      <c r="A6" s="3" t="s">
        <v>7</v>
      </c>
      <c r="B6" s="3" t="s">
        <v>9</v>
      </c>
      <c r="C6" s="3">
        <v>175</v>
      </c>
    </row>
    <row r="7" spans="1:6" ht="15.6" x14ac:dyDescent="0.3">
      <c r="A7" s="3" t="s">
        <v>7</v>
      </c>
      <c r="B7" s="3" t="s">
        <v>10</v>
      </c>
      <c r="C7" s="3">
        <v>192</v>
      </c>
      <c r="D7" s="12">
        <v>3</v>
      </c>
      <c r="E7" s="9" t="s">
        <v>18</v>
      </c>
      <c r="F7" s="11">
        <f ca="1">AVERAGEIF(A2:C10,"Heavy Weight",C2:C10)</f>
        <v>389</v>
      </c>
    </row>
    <row r="8" spans="1:6" x14ac:dyDescent="0.3">
      <c r="A8" s="4" t="s">
        <v>11</v>
      </c>
      <c r="B8" s="4" t="s">
        <v>12</v>
      </c>
      <c r="C8" s="4">
        <v>240</v>
      </c>
    </row>
    <row r="9" spans="1:6" ht="15.6" x14ac:dyDescent="0.3">
      <c r="A9" s="4" t="s">
        <v>11</v>
      </c>
      <c r="B9" s="4" t="s">
        <v>13</v>
      </c>
      <c r="C9" s="4">
        <v>405</v>
      </c>
      <c r="D9" s="12">
        <v>4</v>
      </c>
      <c r="E9" s="9" t="s">
        <v>19</v>
      </c>
      <c r="F9" s="11">
        <f ca="1">AVERAGE(F3,F5,F7)</f>
        <v>203</v>
      </c>
    </row>
    <row r="10" spans="1:6" x14ac:dyDescent="0.3">
      <c r="A10" s="4" t="s">
        <v>11</v>
      </c>
      <c r="B10" s="4" t="s">
        <v>14</v>
      </c>
      <c r="C10" s="4">
        <v>522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025F3-C281-4377-AF1F-3BAA638929E7}">
  <dimension ref="A1:D17"/>
  <sheetViews>
    <sheetView workbookViewId="0">
      <selection activeCell="F11" sqref="F11"/>
    </sheetView>
  </sheetViews>
  <sheetFormatPr defaultRowHeight="14.4" x14ac:dyDescent="0.3"/>
  <cols>
    <col min="4" max="4" width="10.88671875" bestFit="1" customWidth="1"/>
  </cols>
  <sheetData>
    <row r="1" spans="1:4" x14ac:dyDescent="0.3">
      <c r="A1" s="41" t="s">
        <v>137</v>
      </c>
    </row>
    <row r="3" spans="1:4" x14ac:dyDescent="0.3">
      <c r="A3" s="41"/>
      <c r="B3" s="41" t="s">
        <v>51</v>
      </c>
    </row>
    <row r="4" spans="1:4" x14ac:dyDescent="0.3">
      <c r="A4" s="42" t="s">
        <v>138</v>
      </c>
      <c r="B4" s="43">
        <v>1</v>
      </c>
    </row>
    <row r="5" spans="1:4" x14ac:dyDescent="0.3">
      <c r="A5" s="42" t="s">
        <v>139</v>
      </c>
      <c r="B5" s="43">
        <v>0.5</v>
      </c>
    </row>
    <row r="7" spans="1:4" x14ac:dyDescent="0.3">
      <c r="A7" s="41" t="s">
        <v>140</v>
      </c>
    </row>
    <row r="8" spans="1:4" x14ac:dyDescent="0.3">
      <c r="A8" s="41" t="s">
        <v>141</v>
      </c>
    </row>
    <row r="10" spans="1:4" x14ac:dyDescent="0.3">
      <c r="A10" s="44" t="s">
        <v>1</v>
      </c>
      <c r="B10" s="44" t="s">
        <v>142</v>
      </c>
      <c r="C10" s="44" t="s">
        <v>143</v>
      </c>
      <c r="D10" s="44" t="s">
        <v>144</v>
      </c>
    </row>
    <row r="11" spans="1:4" x14ac:dyDescent="0.3">
      <c r="A11" s="42" t="s">
        <v>145</v>
      </c>
      <c r="B11" s="42" t="s">
        <v>138</v>
      </c>
      <c r="C11" s="45">
        <v>46866</v>
      </c>
      <c r="D11" s="46" t="str">
        <f>IF(B11="A+","100%","50%")</f>
        <v>100%</v>
      </c>
    </row>
    <row r="12" spans="1:4" x14ac:dyDescent="0.3">
      <c r="A12" s="42" t="s">
        <v>146</v>
      </c>
      <c r="B12" s="42" t="s">
        <v>139</v>
      </c>
      <c r="C12" s="45">
        <v>33495</v>
      </c>
      <c r="D12" s="46" t="str">
        <f t="shared" ref="D12:D17" si="0">IF(B12="A+","100%","50%")</f>
        <v>50%</v>
      </c>
    </row>
    <row r="13" spans="1:4" x14ac:dyDescent="0.3">
      <c r="A13" s="42" t="s">
        <v>147</v>
      </c>
      <c r="B13" s="42" t="s">
        <v>139</v>
      </c>
      <c r="C13" s="45">
        <v>35087</v>
      </c>
      <c r="D13" s="46" t="str">
        <f t="shared" si="0"/>
        <v>50%</v>
      </c>
    </row>
    <row r="14" spans="1:4" x14ac:dyDescent="0.3">
      <c r="A14" s="42" t="s">
        <v>148</v>
      </c>
      <c r="B14" s="42" t="s">
        <v>138</v>
      </c>
      <c r="C14" s="45">
        <v>42603</v>
      </c>
      <c r="D14" s="46" t="str">
        <f t="shared" si="0"/>
        <v>100%</v>
      </c>
    </row>
    <row r="15" spans="1:4" x14ac:dyDescent="0.3">
      <c r="A15" s="42" t="s">
        <v>130</v>
      </c>
      <c r="B15" s="42" t="s">
        <v>139</v>
      </c>
      <c r="C15" s="45">
        <v>36971</v>
      </c>
      <c r="D15" s="46" t="str">
        <f t="shared" si="0"/>
        <v>50%</v>
      </c>
    </row>
    <row r="16" spans="1:4" x14ac:dyDescent="0.3">
      <c r="A16" s="42" t="s">
        <v>149</v>
      </c>
      <c r="B16" s="42" t="s">
        <v>138</v>
      </c>
      <c r="C16" s="45">
        <v>41286</v>
      </c>
      <c r="D16" s="46" t="str">
        <f t="shared" si="0"/>
        <v>100%</v>
      </c>
    </row>
    <row r="17" spans="1:4" x14ac:dyDescent="0.3">
      <c r="A17" s="42" t="s">
        <v>150</v>
      </c>
      <c r="B17" s="42" t="s">
        <v>139</v>
      </c>
      <c r="C17" s="45">
        <v>37732</v>
      </c>
      <c r="D17" s="46" t="str">
        <f t="shared" si="0"/>
        <v>50%</v>
      </c>
    </row>
  </sheetData>
  <pageMargins left="0.7" right="0.7" top="0.75" bottom="0.75" header="0.3" footer="0.3"/>
  <ignoredErrors>
    <ignoredError sqref="D11:D17" unlocked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1054B-B0BD-40C6-B156-FBFE7960A229}">
  <dimension ref="A1:D25"/>
  <sheetViews>
    <sheetView workbookViewId="0">
      <selection activeCell="F25" sqref="F25"/>
    </sheetView>
  </sheetViews>
  <sheetFormatPr defaultRowHeight="14.4" x14ac:dyDescent="0.3"/>
  <sheetData>
    <row r="1" spans="1:4" x14ac:dyDescent="0.3">
      <c r="A1" s="5" t="s">
        <v>151</v>
      </c>
      <c r="B1" s="6"/>
      <c r="C1" s="6"/>
      <c r="D1" s="6"/>
    </row>
    <row r="2" spans="1:4" x14ac:dyDescent="0.3">
      <c r="A2" s="6" t="s">
        <v>152</v>
      </c>
      <c r="B2" s="6"/>
      <c r="C2" s="6"/>
      <c r="D2" s="6"/>
    </row>
    <row r="3" spans="1:4" x14ac:dyDescent="0.3">
      <c r="A3" s="47" t="s">
        <v>153</v>
      </c>
      <c r="B3" s="6" t="s">
        <v>154</v>
      </c>
      <c r="C3" s="6"/>
      <c r="D3" s="6"/>
    </row>
    <row r="4" spans="1:4" x14ac:dyDescent="0.3">
      <c r="A4" s="6" t="s">
        <v>155</v>
      </c>
      <c r="B4" s="6" t="s">
        <v>156</v>
      </c>
      <c r="C4" s="6"/>
      <c r="D4" s="6"/>
    </row>
    <row r="5" spans="1:4" x14ac:dyDescent="0.3">
      <c r="A5" s="47" t="s">
        <v>157</v>
      </c>
      <c r="B5" s="6" t="s">
        <v>158</v>
      </c>
      <c r="C5" s="6"/>
      <c r="D5" s="6"/>
    </row>
    <row r="6" spans="1:4" x14ac:dyDescent="0.3">
      <c r="A6" s="6" t="s">
        <v>159</v>
      </c>
      <c r="B6" s="6" t="s">
        <v>160</v>
      </c>
      <c r="C6" s="6"/>
      <c r="D6" s="6"/>
    </row>
    <row r="7" spans="1:4" x14ac:dyDescent="0.3">
      <c r="A7" s="6" t="s">
        <v>161</v>
      </c>
      <c r="B7" s="6" t="s">
        <v>162</v>
      </c>
      <c r="C7" s="6"/>
      <c r="D7" s="6"/>
    </row>
    <row r="8" spans="1:4" x14ac:dyDescent="0.3">
      <c r="A8" s="6" t="s">
        <v>163</v>
      </c>
      <c r="B8" s="6" t="s">
        <v>164</v>
      </c>
      <c r="C8" s="6"/>
      <c r="D8" s="6"/>
    </row>
    <row r="9" spans="1:4" x14ac:dyDescent="0.3">
      <c r="A9" s="6"/>
      <c r="B9" s="6"/>
      <c r="C9" s="6"/>
      <c r="D9" s="6"/>
    </row>
    <row r="10" spans="1:4" x14ac:dyDescent="0.3">
      <c r="A10" s="48" t="s">
        <v>165</v>
      </c>
      <c r="B10" s="6"/>
      <c r="C10" s="6"/>
      <c r="D10" s="6"/>
    </row>
    <row r="11" spans="1:4" x14ac:dyDescent="0.3">
      <c r="A11" s="6">
        <v>2</v>
      </c>
      <c r="B11" s="6" t="s">
        <v>166</v>
      </c>
      <c r="C11" s="6">
        <v>3</v>
      </c>
      <c r="D11" s="49">
        <f>A11+C11</f>
        <v>5</v>
      </c>
    </row>
    <row r="12" spans="1:4" x14ac:dyDescent="0.3">
      <c r="A12" s="6">
        <v>3</v>
      </c>
      <c r="B12" s="6" t="s">
        <v>167</v>
      </c>
      <c r="C12" s="6">
        <v>1</v>
      </c>
      <c r="D12" s="49">
        <f>A12-C12</f>
        <v>2</v>
      </c>
    </row>
    <row r="13" spans="1:4" x14ac:dyDescent="0.3">
      <c r="A13" s="6">
        <v>5</v>
      </c>
      <c r="B13" s="6" t="s">
        <v>168</v>
      </c>
      <c r="C13" s="6">
        <v>10</v>
      </c>
      <c r="D13" s="49">
        <f>A13*C13</f>
        <v>50</v>
      </c>
    </row>
    <row r="14" spans="1:4" x14ac:dyDescent="0.3">
      <c r="A14" s="6">
        <v>10</v>
      </c>
      <c r="B14" s="6" t="s">
        <v>169</v>
      </c>
      <c r="C14" s="6">
        <v>2</v>
      </c>
      <c r="D14" s="49">
        <f>A14/C14</f>
        <v>5</v>
      </c>
    </row>
    <row r="15" spans="1:4" x14ac:dyDescent="0.3">
      <c r="A15" s="6"/>
      <c r="B15" s="6"/>
      <c r="C15" s="6"/>
      <c r="D15" s="6"/>
    </row>
    <row r="16" spans="1:4" x14ac:dyDescent="0.3">
      <c r="A16" s="6"/>
      <c r="B16" s="6"/>
      <c r="C16" s="6"/>
      <c r="D16" s="6"/>
    </row>
    <row r="17" spans="1:4" x14ac:dyDescent="0.3">
      <c r="A17" s="48" t="s">
        <v>170</v>
      </c>
      <c r="B17" s="6"/>
      <c r="C17" s="6"/>
      <c r="D17" s="6"/>
    </row>
    <row r="18" spans="1:4" x14ac:dyDescent="0.3">
      <c r="A18" s="5">
        <v>10</v>
      </c>
      <c r="B18" s="6" t="s">
        <v>171</v>
      </c>
      <c r="C18" s="6">
        <v>100</v>
      </c>
      <c r="D18" s="50">
        <f>A18/C18</f>
        <v>0.1</v>
      </c>
    </row>
    <row r="19" spans="1:4" x14ac:dyDescent="0.3">
      <c r="A19" s="5">
        <v>3</v>
      </c>
      <c r="B19" s="6" t="s">
        <v>171</v>
      </c>
      <c r="C19" s="6">
        <v>6</v>
      </c>
      <c r="D19" s="50">
        <f>A19/C19</f>
        <v>0.5</v>
      </c>
    </row>
    <row r="20" spans="1:4" x14ac:dyDescent="0.3">
      <c r="A20" s="5">
        <v>1.5</v>
      </c>
      <c r="B20" s="6" t="s">
        <v>171</v>
      </c>
      <c r="C20" s="6">
        <v>1</v>
      </c>
      <c r="D20" s="50">
        <f>A20/C20</f>
        <v>1.5</v>
      </c>
    </row>
    <row r="21" spans="1:4" x14ac:dyDescent="0.3">
      <c r="A21" s="6"/>
      <c r="B21" s="6"/>
      <c r="C21" s="6"/>
      <c r="D21" s="6"/>
    </row>
    <row r="22" spans="1:4" x14ac:dyDescent="0.3">
      <c r="A22" s="48" t="s">
        <v>172</v>
      </c>
      <c r="B22" s="6"/>
      <c r="C22" s="6"/>
      <c r="D22" s="6"/>
    </row>
    <row r="23" spans="1:4" x14ac:dyDescent="0.3">
      <c r="A23" s="5" t="s">
        <v>173</v>
      </c>
      <c r="B23" s="5" t="s">
        <v>174</v>
      </c>
      <c r="C23" s="5" t="s">
        <v>175</v>
      </c>
      <c r="D23" s="5" t="s">
        <v>176</v>
      </c>
    </row>
    <row r="24" spans="1:4" x14ac:dyDescent="0.3">
      <c r="A24" s="6" t="s">
        <v>177</v>
      </c>
      <c r="B24" s="6">
        <v>100</v>
      </c>
      <c r="C24" s="6">
        <v>150</v>
      </c>
      <c r="D24" s="50">
        <f>(C24/B24)-1</f>
        <v>0.5</v>
      </c>
    </row>
    <row r="25" spans="1:4" x14ac:dyDescent="0.3">
      <c r="A25" s="6" t="s">
        <v>178</v>
      </c>
      <c r="B25" s="6">
        <v>100</v>
      </c>
      <c r="C25" s="6">
        <v>50</v>
      </c>
      <c r="D25" s="50">
        <f>(C25/B25)-1</f>
        <v>-0.5</v>
      </c>
    </row>
  </sheetData>
  <pageMargins left="0.7" right="0.7" top="0.75" bottom="0.75" header="0.3" footer="0.3"/>
  <ignoredErrors>
    <ignoredError sqref="D11:D14 D18:D20 D24:D25" unlocked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560C2-8B53-4513-9FB7-47115485BA52}">
  <dimension ref="A1:C14"/>
  <sheetViews>
    <sheetView workbookViewId="0">
      <selection activeCell="C15" sqref="C15"/>
    </sheetView>
  </sheetViews>
  <sheetFormatPr defaultRowHeight="14.4" x14ac:dyDescent="0.3"/>
  <cols>
    <col min="2" max="2" width="62.6640625" bestFit="1" customWidth="1"/>
  </cols>
  <sheetData>
    <row r="1" spans="1:3" x14ac:dyDescent="0.3">
      <c r="A1" s="51"/>
      <c r="B1" s="6" t="s">
        <v>179</v>
      </c>
    </row>
    <row r="2" spans="1:3" x14ac:dyDescent="0.3">
      <c r="A2" s="52"/>
      <c r="B2" s="57" t="s">
        <v>180</v>
      </c>
      <c r="C2" s="53"/>
    </row>
    <row r="3" spans="1:3" x14ac:dyDescent="0.3">
      <c r="A3" s="54">
        <v>1</v>
      </c>
      <c r="B3" s="6" t="s">
        <v>181</v>
      </c>
    </row>
    <row r="4" spans="1:3" x14ac:dyDescent="0.3">
      <c r="A4" s="55"/>
      <c r="B4" s="33" t="s">
        <v>1</v>
      </c>
      <c r="C4" s="33" t="s">
        <v>2</v>
      </c>
    </row>
    <row r="5" spans="1:3" x14ac:dyDescent="0.3">
      <c r="A5" s="54"/>
      <c r="B5" s="1" t="s">
        <v>182</v>
      </c>
      <c r="C5" s="1">
        <v>200</v>
      </c>
    </row>
    <row r="6" spans="1:3" x14ac:dyDescent="0.3">
      <c r="A6" s="54"/>
      <c r="B6" s="1" t="s">
        <v>183</v>
      </c>
      <c r="C6" s="1">
        <v>120</v>
      </c>
    </row>
    <row r="7" spans="1:3" x14ac:dyDescent="0.3">
      <c r="A7" s="54"/>
      <c r="B7" s="1" t="s">
        <v>184</v>
      </c>
      <c r="C7" s="1">
        <v>156</v>
      </c>
    </row>
    <row r="8" spans="1:3" x14ac:dyDescent="0.3">
      <c r="A8" s="54"/>
      <c r="B8" s="1" t="s">
        <v>185</v>
      </c>
      <c r="C8" s="1">
        <v>190</v>
      </c>
    </row>
    <row r="9" spans="1:3" x14ac:dyDescent="0.3">
      <c r="A9" s="54"/>
      <c r="B9" s="1" t="s">
        <v>186</v>
      </c>
      <c r="C9" s="1">
        <v>320</v>
      </c>
    </row>
    <row r="10" spans="1:3" x14ac:dyDescent="0.3">
      <c r="A10" s="54"/>
      <c r="B10" s="1" t="s">
        <v>187</v>
      </c>
      <c r="C10" s="1">
        <v>89</v>
      </c>
    </row>
    <row r="11" spans="1:3" ht="15" thickBot="1" x14ac:dyDescent="0.35">
      <c r="A11" s="51"/>
    </row>
    <row r="12" spans="1:3" ht="15" thickBot="1" x14ac:dyDescent="0.35">
      <c r="A12" s="54">
        <v>1.1000000000000001</v>
      </c>
      <c r="B12" s="6" t="s">
        <v>188</v>
      </c>
      <c r="C12" s="56">
        <f>MAX(C5:C10)</f>
        <v>320</v>
      </c>
    </row>
    <row r="13" spans="1:3" ht="15" thickBot="1" x14ac:dyDescent="0.35">
      <c r="A13" s="54">
        <v>1.2</v>
      </c>
      <c r="B13" s="6" t="s">
        <v>189</v>
      </c>
      <c r="C13" s="56">
        <f>MIN(C5:C10)</f>
        <v>89</v>
      </c>
    </row>
    <row r="14" spans="1:3" ht="15" thickBot="1" x14ac:dyDescent="0.35">
      <c r="A14" s="54">
        <v>1.3</v>
      </c>
      <c r="B14" s="6" t="s">
        <v>190</v>
      </c>
      <c r="C14" s="56">
        <f>AVERAGE(C12,C13)</f>
        <v>204.5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49DA2-855F-4CED-BB5B-7029FEAF8632}">
  <dimension ref="A1:F11"/>
  <sheetViews>
    <sheetView workbookViewId="0">
      <selection activeCell="G8" sqref="G8"/>
    </sheetView>
  </sheetViews>
  <sheetFormatPr defaultRowHeight="14.4" x14ac:dyDescent="0.3"/>
  <sheetData>
    <row r="1" spans="1:6" x14ac:dyDescent="0.3">
      <c r="A1" s="6" t="s">
        <v>191</v>
      </c>
    </row>
    <row r="3" spans="1:6" x14ac:dyDescent="0.3">
      <c r="A3" s="6" t="s">
        <v>192</v>
      </c>
    </row>
    <row r="4" spans="1:6" x14ac:dyDescent="0.3">
      <c r="A4" s="6" t="s">
        <v>193</v>
      </c>
    </row>
    <row r="5" spans="1:6" x14ac:dyDescent="0.3">
      <c r="A5" s="6" t="s">
        <v>194</v>
      </c>
    </row>
    <row r="6" spans="1:6" x14ac:dyDescent="0.3">
      <c r="A6" s="6"/>
    </row>
    <row r="7" spans="1:6" x14ac:dyDescent="0.3">
      <c r="B7" s="6" t="s">
        <v>195</v>
      </c>
      <c r="C7" s="6" t="s">
        <v>196</v>
      </c>
      <c r="D7" s="6" t="s">
        <v>197</v>
      </c>
      <c r="E7" s="6" t="s">
        <v>198</v>
      </c>
    </row>
    <row r="8" spans="1:6" x14ac:dyDescent="0.3">
      <c r="A8" s="6" t="s">
        <v>199</v>
      </c>
      <c r="B8" s="6">
        <v>95</v>
      </c>
      <c r="C8" s="6">
        <v>56</v>
      </c>
      <c r="D8" s="6">
        <v>14</v>
      </c>
      <c r="E8" s="6">
        <v>66</v>
      </c>
      <c r="F8" s="49" t="str">
        <f>IF(MIN(B8:E8)&lt;50,"Fail","Pass")</f>
        <v>Fail</v>
      </c>
    </row>
    <row r="9" spans="1:6" x14ac:dyDescent="0.3">
      <c r="A9" s="6" t="s">
        <v>200</v>
      </c>
      <c r="B9" s="6">
        <v>54</v>
      </c>
      <c r="C9" s="6">
        <v>89</v>
      </c>
      <c r="D9" s="6">
        <v>53</v>
      </c>
      <c r="E9" s="6">
        <v>66</v>
      </c>
      <c r="F9" s="49" t="str">
        <f t="shared" ref="F9:F11" si="0">IF(MIN(B9:E9)&lt;50,"Fail","Pass")</f>
        <v>Pass</v>
      </c>
    </row>
    <row r="10" spans="1:6" x14ac:dyDescent="0.3">
      <c r="A10" s="6" t="s">
        <v>201</v>
      </c>
      <c r="B10" s="6">
        <v>100</v>
      </c>
      <c r="C10" s="6">
        <v>69</v>
      </c>
      <c r="D10" s="6">
        <v>78</v>
      </c>
      <c r="E10" s="6">
        <v>53</v>
      </c>
      <c r="F10" s="49" t="str">
        <f t="shared" si="0"/>
        <v>Pass</v>
      </c>
    </row>
    <row r="11" spans="1:6" x14ac:dyDescent="0.3">
      <c r="A11" s="6" t="s">
        <v>105</v>
      </c>
      <c r="B11" s="6">
        <v>49</v>
      </c>
      <c r="C11" s="6">
        <v>70</v>
      </c>
      <c r="D11" s="6">
        <v>87</v>
      </c>
      <c r="E11" s="6">
        <v>100</v>
      </c>
      <c r="F11" s="49" t="str">
        <f t="shared" si="0"/>
        <v>Fail</v>
      </c>
    </row>
  </sheetData>
  <pageMargins left="0.7" right="0.7" top="0.75" bottom="0.75" header="0.3" footer="0.3"/>
  <ignoredErrors>
    <ignoredError sqref="F8:F11" unlocked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3C2B8-2EC2-4B67-BC2B-39F7E7E9FCBC}">
  <dimension ref="A1:B12"/>
  <sheetViews>
    <sheetView workbookViewId="0">
      <selection activeCell="C12" sqref="C12"/>
    </sheetView>
  </sheetViews>
  <sheetFormatPr defaultRowHeight="14.4" x14ac:dyDescent="0.3"/>
  <sheetData>
    <row r="1" spans="1:2" x14ac:dyDescent="0.3">
      <c r="A1" s="6" t="s">
        <v>202</v>
      </c>
    </row>
    <row r="2" spans="1:2" x14ac:dyDescent="0.3">
      <c r="A2" s="35" t="s">
        <v>203</v>
      </c>
    </row>
    <row r="4" spans="1:2" x14ac:dyDescent="0.3">
      <c r="B4" s="6" t="s">
        <v>195</v>
      </c>
    </row>
    <row r="5" spans="1:2" x14ac:dyDescent="0.3">
      <c r="A5" s="6" t="s">
        <v>204</v>
      </c>
      <c r="B5" s="6">
        <v>95</v>
      </c>
    </row>
    <row r="6" spans="1:2" x14ac:dyDescent="0.3">
      <c r="A6" s="6" t="s">
        <v>200</v>
      </c>
      <c r="B6" s="6">
        <v>54</v>
      </c>
    </row>
    <row r="7" spans="1:2" x14ac:dyDescent="0.3">
      <c r="A7" s="6" t="s">
        <v>201</v>
      </c>
      <c r="B7" s="6">
        <v>100</v>
      </c>
    </row>
    <row r="8" spans="1:2" x14ac:dyDescent="0.3">
      <c r="A8" s="6" t="s">
        <v>105</v>
      </c>
      <c r="B8" s="6">
        <v>49</v>
      </c>
    </row>
    <row r="9" spans="1:2" x14ac:dyDescent="0.3">
      <c r="A9" s="6" t="s">
        <v>205</v>
      </c>
      <c r="B9" s="6">
        <v>67</v>
      </c>
    </row>
    <row r="10" spans="1:2" x14ac:dyDescent="0.3">
      <c r="A10" s="6" t="s">
        <v>206</v>
      </c>
      <c r="B10" s="6">
        <v>45</v>
      </c>
    </row>
    <row r="11" spans="1:2" x14ac:dyDescent="0.3">
      <c r="A11" s="6" t="s">
        <v>207</v>
      </c>
      <c r="B11" s="6">
        <v>77</v>
      </c>
    </row>
    <row r="12" spans="1:2" x14ac:dyDescent="0.3">
      <c r="B12" s="49" t="str">
        <f>IF(MAX(B5:B11)&gt;=99,"Easy","Not Easy")</f>
        <v>Easy</v>
      </c>
    </row>
  </sheetData>
  <pageMargins left="0.7" right="0.7" top="0.75" bottom="0.75" header="0.3" footer="0.3"/>
  <ignoredErrors>
    <ignoredError sqref="B12" unlocked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6CA27-4111-476B-9E80-4333B1A0EFDF}">
  <dimension ref="A1:C12"/>
  <sheetViews>
    <sheetView workbookViewId="0">
      <selection activeCell="C9" sqref="C9"/>
    </sheetView>
  </sheetViews>
  <sheetFormatPr defaultRowHeight="14.4" x14ac:dyDescent="0.3"/>
  <cols>
    <col min="3" max="3" width="19.88671875" bestFit="1" customWidth="1"/>
  </cols>
  <sheetData>
    <row r="1" spans="1:3" x14ac:dyDescent="0.3">
      <c r="A1" t="s">
        <v>208</v>
      </c>
    </row>
    <row r="2" spans="1:3" x14ac:dyDescent="0.3">
      <c r="A2" t="s">
        <v>209</v>
      </c>
    </row>
    <row r="3" spans="1:3" x14ac:dyDescent="0.3">
      <c r="A3" t="s">
        <v>210</v>
      </c>
    </row>
    <row r="4" spans="1:3" x14ac:dyDescent="0.3">
      <c r="A4" t="s">
        <v>211</v>
      </c>
    </row>
    <row r="6" spans="1:3" x14ac:dyDescent="0.3">
      <c r="A6" t="s">
        <v>212</v>
      </c>
    </row>
    <row r="8" spans="1:3" x14ac:dyDescent="0.3">
      <c r="A8" s="58" t="s">
        <v>213</v>
      </c>
      <c r="B8" s="58" t="s">
        <v>100</v>
      </c>
      <c r="C8" s="58" t="s">
        <v>214</v>
      </c>
    </row>
    <row r="9" spans="1:3" x14ac:dyDescent="0.3">
      <c r="A9" s="59" t="s">
        <v>215</v>
      </c>
      <c r="B9" s="59">
        <v>78</v>
      </c>
      <c r="C9" s="60" t="str">
        <f>IF(B9&gt;=80,"EXCELLENT",IF(B9&gt;=60,"GOOD",IF(B9&lt;60,"FAILED")))</f>
        <v>GOOD</v>
      </c>
    </row>
    <row r="10" spans="1:3" x14ac:dyDescent="0.3">
      <c r="A10" s="59" t="s">
        <v>216</v>
      </c>
      <c r="B10" s="59">
        <v>85</v>
      </c>
      <c r="C10" s="60" t="str">
        <f t="shared" ref="C10:C12" si="0">IF(B10&gt;=80,"EXCELLENT",IF(B10&gt;=60,"GOOD",IF(B10&lt;60,"FAILED")))</f>
        <v>EXCELLENT</v>
      </c>
    </row>
    <row r="11" spans="1:3" x14ac:dyDescent="0.3">
      <c r="A11" s="59" t="s">
        <v>217</v>
      </c>
      <c r="B11" s="59">
        <v>44</v>
      </c>
      <c r="C11" s="60" t="str">
        <f t="shared" si="0"/>
        <v>FAILED</v>
      </c>
    </row>
    <row r="12" spans="1:3" x14ac:dyDescent="0.3">
      <c r="A12" s="59" t="s">
        <v>218</v>
      </c>
      <c r="B12" s="59">
        <v>61</v>
      </c>
      <c r="C12" s="60" t="str">
        <f t="shared" si="0"/>
        <v>GOOD</v>
      </c>
    </row>
  </sheetData>
  <pageMargins left="0.7" right="0.7" top="0.75" bottom="0.75" header="0.3" footer="0.3"/>
  <ignoredErrors>
    <ignoredError sqref="C9:C12" unlocked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24E4C-2ED4-4776-B41C-013A2BFDD2B6}">
  <dimension ref="A1:C18"/>
  <sheetViews>
    <sheetView workbookViewId="0">
      <selection activeCell="E18" sqref="E18"/>
    </sheetView>
  </sheetViews>
  <sheetFormatPr defaultRowHeight="14.4" x14ac:dyDescent="0.3"/>
  <sheetData>
    <row r="1" spans="1:2" x14ac:dyDescent="0.3">
      <c r="A1" s="6" t="s">
        <v>219</v>
      </c>
    </row>
    <row r="2" spans="1:2" x14ac:dyDescent="0.3">
      <c r="A2" s="6" t="s">
        <v>220</v>
      </c>
    </row>
    <row r="4" spans="1:2" x14ac:dyDescent="0.3">
      <c r="A4" s="48"/>
    </row>
    <row r="5" spans="1:2" x14ac:dyDescent="0.3">
      <c r="A5" s="48" t="s">
        <v>21</v>
      </c>
      <c r="B5" s="48" t="s">
        <v>221</v>
      </c>
    </row>
    <row r="6" spans="1:2" x14ac:dyDescent="0.3">
      <c r="A6" s="6" t="s">
        <v>222</v>
      </c>
      <c r="B6" s="61">
        <v>759</v>
      </c>
    </row>
    <row r="7" spans="1:2" x14ac:dyDescent="0.3">
      <c r="A7" s="6" t="s">
        <v>223</v>
      </c>
      <c r="B7" s="61">
        <v>200</v>
      </c>
    </row>
    <row r="8" spans="1:2" x14ac:dyDescent="0.3">
      <c r="A8" s="6" t="s">
        <v>224</v>
      </c>
      <c r="B8" s="61">
        <v>42</v>
      </c>
    </row>
    <row r="9" spans="1:2" x14ac:dyDescent="0.3">
      <c r="A9" s="6" t="s">
        <v>225</v>
      </c>
      <c r="B9" s="61">
        <v>423</v>
      </c>
    </row>
    <row r="10" spans="1:2" x14ac:dyDescent="0.3">
      <c r="A10" s="6" t="s">
        <v>226</v>
      </c>
      <c r="B10" s="61">
        <v>200</v>
      </c>
    </row>
    <row r="11" spans="1:2" x14ac:dyDescent="0.3">
      <c r="A11" s="6" t="s">
        <v>227</v>
      </c>
      <c r="B11" s="61">
        <v>50</v>
      </c>
    </row>
    <row r="12" spans="1:2" x14ac:dyDescent="0.3">
      <c r="A12" s="6" t="s">
        <v>228</v>
      </c>
      <c r="B12" s="61">
        <v>700</v>
      </c>
    </row>
    <row r="13" spans="1:2" x14ac:dyDescent="0.3">
      <c r="A13" s="6" t="s">
        <v>229</v>
      </c>
      <c r="B13" s="61">
        <v>450</v>
      </c>
    </row>
    <row r="14" spans="1:2" x14ac:dyDescent="0.3">
      <c r="A14" s="6" t="s">
        <v>230</v>
      </c>
      <c r="B14" s="61">
        <v>605</v>
      </c>
    </row>
    <row r="15" spans="1:2" x14ac:dyDescent="0.3">
      <c r="A15" s="6" t="s">
        <v>231</v>
      </c>
      <c r="B15" s="61">
        <v>240</v>
      </c>
    </row>
    <row r="16" spans="1:2" x14ac:dyDescent="0.3">
      <c r="A16" s="6" t="s">
        <v>232</v>
      </c>
      <c r="B16" s="61">
        <v>685</v>
      </c>
    </row>
    <row r="17" spans="1:3" ht="15" thickBot="1" x14ac:dyDescent="0.35">
      <c r="A17" s="6" t="s">
        <v>233</v>
      </c>
      <c r="B17" s="61">
        <v>295</v>
      </c>
    </row>
    <row r="18" spans="1:3" ht="15" thickBot="1" x14ac:dyDescent="0.35">
      <c r="A18" s="6" t="s">
        <v>234</v>
      </c>
      <c r="B18" s="62">
        <f>SUM(B6:B17)</f>
        <v>4649</v>
      </c>
      <c r="C18" s="5" t="s">
        <v>235</v>
      </c>
    </row>
  </sheetData>
  <pageMargins left="0.7" right="0.7" top="0.75" bottom="0.75" header="0.3" footer="0.3"/>
  <ignoredErrors>
    <ignoredError sqref="B18" unlockedFormula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D51DF-07BF-4035-80C8-23FB2CBA27BD}">
  <dimension ref="A1:C95"/>
  <sheetViews>
    <sheetView workbookViewId="0">
      <selection activeCell="B95" sqref="B95"/>
    </sheetView>
  </sheetViews>
  <sheetFormatPr defaultRowHeight="14.4" x14ac:dyDescent="0.3"/>
  <cols>
    <col min="1" max="1" width="11.21875" customWidth="1"/>
    <col min="2" max="2" width="11.5546875" customWidth="1"/>
  </cols>
  <sheetData>
    <row r="1" spans="1:2" x14ac:dyDescent="0.3">
      <c r="A1" s="6" t="s">
        <v>236</v>
      </c>
    </row>
    <row r="2" spans="1:2" x14ac:dyDescent="0.3">
      <c r="A2" s="6" t="s">
        <v>237</v>
      </c>
    </row>
    <row r="4" spans="1:2" x14ac:dyDescent="0.3">
      <c r="A4" s="63" t="s">
        <v>238</v>
      </c>
      <c r="B4" s="64" t="s">
        <v>239</v>
      </c>
    </row>
    <row r="5" spans="1:2" x14ac:dyDescent="0.3">
      <c r="A5" s="65">
        <v>42005</v>
      </c>
      <c r="B5" s="66">
        <v>432.17</v>
      </c>
    </row>
    <row r="6" spans="1:2" x14ac:dyDescent="0.3">
      <c r="A6" s="65">
        <v>42351</v>
      </c>
      <c r="B6" s="66">
        <v>528.5</v>
      </c>
    </row>
    <row r="7" spans="1:2" x14ac:dyDescent="0.3">
      <c r="A7" s="65">
        <v>42007</v>
      </c>
      <c r="B7" s="66">
        <v>810.71</v>
      </c>
    </row>
    <row r="8" spans="1:2" x14ac:dyDescent="0.3">
      <c r="A8" s="65">
        <v>42008</v>
      </c>
      <c r="B8" s="66">
        <v>418.54</v>
      </c>
    </row>
    <row r="9" spans="1:2" x14ac:dyDescent="0.3">
      <c r="A9" s="65">
        <v>42009</v>
      </c>
      <c r="B9" s="66">
        <v>722.22</v>
      </c>
    </row>
    <row r="10" spans="1:2" x14ac:dyDescent="0.3">
      <c r="A10" s="65">
        <v>42010</v>
      </c>
      <c r="B10" s="66">
        <v>460.28</v>
      </c>
    </row>
    <row r="11" spans="1:2" x14ac:dyDescent="0.3">
      <c r="A11" s="65">
        <v>42349</v>
      </c>
      <c r="B11" s="66">
        <v>483.58</v>
      </c>
    </row>
    <row r="12" spans="1:2" x14ac:dyDescent="0.3">
      <c r="A12" s="65">
        <v>42012</v>
      </c>
      <c r="B12" s="66">
        <v>114.53</v>
      </c>
    </row>
    <row r="13" spans="1:2" x14ac:dyDescent="0.3">
      <c r="A13" s="65">
        <v>42013</v>
      </c>
      <c r="B13" s="66">
        <v>609.12</v>
      </c>
    </row>
    <row r="14" spans="1:2" x14ac:dyDescent="0.3">
      <c r="A14" s="65">
        <v>42014</v>
      </c>
      <c r="B14" s="66">
        <v>1197.9000000000001</v>
      </c>
    </row>
    <row r="15" spans="1:2" x14ac:dyDescent="0.3">
      <c r="A15" s="65">
        <v>42015</v>
      </c>
      <c r="B15" s="66">
        <v>228.89</v>
      </c>
    </row>
    <row r="16" spans="1:2" x14ac:dyDescent="0.3">
      <c r="A16" s="65">
        <v>42016</v>
      </c>
      <c r="B16" s="66">
        <v>1380.07</v>
      </c>
    </row>
    <row r="17" spans="1:2" x14ac:dyDescent="0.3">
      <c r="A17" s="65">
        <v>42017</v>
      </c>
      <c r="B17" s="66">
        <v>1026.96</v>
      </c>
    </row>
    <row r="18" spans="1:2" x14ac:dyDescent="0.3">
      <c r="A18" s="65">
        <v>42018</v>
      </c>
      <c r="B18" s="66">
        <v>760.24</v>
      </c>
    </row>
    <row r="19" spans="1:2" x14ac:dyDescent="0.3">
      <c r="A19" s="65">
        <v>42019</v>
      </c>
      <c r="B19" s="66">
        <v>414.11</v>
      </c>
    </row>
    <row r="20" spans="1:2" x14ac:dyDescent="0.3">
      <c r="A20" s="65">
        <v>42020</v>
      </c>
      <c r="B20" s="66">
        <v>1728.81</v>
      </c>
    </row>
    <row r="21" spans="1:2" x14ac:dyDescent="0.3">
      <c r="A21" s="65">
        <v>42021</v>
      </c>
      <c r="B21" s="66">
        <v>276.06</v>
      </c>
    </row>
    <row r="22" spans="1:2" x14ac:dyDescent="0.3">
      <c r="A22" s="65">
        <v>42022</v>
      </c>
      <c r="B22" s="66">
        <v>462.22</v>
      </c>
    </row>
    <row r="23" spans="1:2" x14ac:dyDescent="0.3">
      <c r="A23" s="65">
        <v>42023</v>
      </c>
      <c r="B23" s="66">
        <v>1281.0999999999999</v>
      </c>
    </row>
    <row r="24" spans="1:2" x14ac:dyDescent="0.3">
      <c r="A24" s="65">
        <v>42024</v>
      </c>
      <c r="B24" s="66">
        <v>1113.7</v>
      </c>
    </row>
    <row r="25" spans="1:2" x14ac:dyDescent="0.3">
      <c r="A25" s="65">
        <v>42025</v>
      </c>
      <c r="B25" s="66">
        <v>594.09</v>
      </c>
    </row>
    <row r="26" spans="1:2" x14ac:dyDescent="0.3">
      <c r="A26" s="65">
        <v>42026</v>
      </c>
      <c r="B26" s="66">
        <v>432.67</v>
      </c>
    </row>
    <row r="27" spans="1:2" x14ac:dyDescent="0.3">
      <c r="A27" s="65">
        <v>42027</v>
      </c>
      <c r="B27" s="66">
        <v>874.45</v>
      </c>
    </row>
    <row r="28" spans="1:2" x14ac:dyDescent="0.3">
      <c r="A28" s="65">
        <v>42028</v>
      </c>
      <c r="B28" s="66">
        <v>880.38</v>
      </c>
    </row>
    <row r="29" spans="1:2" x14ac:dyDescent="0.3">
      <c r="A29" s="65">
        <v>42029</v>
      </c>
      <c r="B29" s="66">
        <v>798.53</v>
      </c>
    </row>
    <row r="30" spans="1:2" x14ac:dyDescent="0.3">
      <c r="A30" s="65">
        <v>42318</v>
      </c>
      <c r="B30" s="66">
        <v>572.41999999999996</v>
      </c>
    </row>
    <row r="31" spans="1:2" x14ac:dyDescent="0.3">
      <c r="A31" s="65">
        <v>42031</v>
      </c>
      <c r="B31" s="66">
        <v>330.61</v>
      </c>
    </row>
    <row r="32" spans="1:2" x14ac:dyDescent="0.3">
      <c r="A32" s="65">
        <v>42032</v>
      </c>
      <c r="B32" s="66">
        <v>567.17999999999995</v>
      </c>
    </row>
    <row r="33" spans="1:2" x14ac:dyDescent="0.3">
      <c r="A33" s="65">
        <v>42033</v>
      </c>
      <c r="B33" s="66">
        <v>1449.21</v>
      </c>
    </row>
    <row r="34" spans="1:2" x14ac:dyDescent="0.3">
      <c r="A34" s="65">
        <v>42034</v>
      </c>
      <c r="B34" s="66">
        <v>459.29</v>
      </c>
    </row>
    <row r="35" spans="1:2" x14ac:dyDescent="0.3">
      <c r="A35" s="65">
        <v>42035</v>
      </c>
      <c r="B35" s="66">
        <v>357.55</v>
      </c>
    </row>
    <row r="36" spans="1:2" x14ac:dyDescent="0.3">
      <c r="A36" s="65">
        <v>42036</v>
      </c>
      <c r="B36" s="66">
        <v>154.34</v>
      </c>
    </row>
    <row r="37" spans="1:2" x14ac:dyDescent="0.3">
      <c r="A37" s="65">
        <v>42037</v>
      </c>
      <c r="B37" s="66">
        <v>152.76</v>
      </c>
    </row>
    <row r="38" spans="1:2" x14ac:dyDescent="0.3">
      <c r="A38" s="65">
        <v>42038</v>
      </c>
      <c r="B38" s="66">
        <v>570.22</v>
      </c>
    </row>
    <row r="39" spans="1:2" x14ac:dyDescent="0.3">
      <c r="A39" s="65">
        <v>42039</v>
      </c>
      <c r="B39" s="66">
        <v>987.62</v>
      </c>
    </row>
    <row r="40" spans="1:2" x14ac:dyDescent="0.3">
      <c r="A40" s="65">
        <v>42040</v>
      </c>
      <c r="B40" s="66">
        <v>1755.71</v>
      </c>
    </row>
    <row r="41" spans="1:2" x14ac:dyDescent="0.3">
      <c r="A41" s="65">
        <v>42041</v>
      </c>
      <c r="B41" s="66">
        <v>378.27</v>
      </c>
    </row>
    <row r="42" spans="1:2" x14ac:dyDescent="0.3">
      <c r="A42" s="65">
        <v>42042</v>
      </c>
      <c r="B42" s="66">
        <v>1323.81</v>
      </c>
    </row>
    <row r="43" spans="1:2" x14ac:dyDescent="0.3">
      <c r="A43" s="65">
        <v>42043</v>
      </c>
      <c r="B43" s="66">
        <v>399.02</v>
      </c>
    </row>
    <row r="44" spans="1:2" x14ac:dyDescent="0.3">
      <c r="A44" s="65">
        <v>42044</v>
      </c>
      <c r="B44" s="66">
        <v>154.94999999999999</v>
      </c>
    </row>
    <row r="45" spans="1:2" x14ac:dyDescent="0.3">
      <c r="A45" s="65">
        <v>42045</v>
      </c>
      <c r="B45" s="66">
        <v>1254.57</v>
      </c>
    </row>
    <row r="46" spans="1:2" x14ac:dyDescent="0.3">
      <c r="A46" s="65">
        <v>42046</v>
      </c>
      <c r="B46" s="66">
        <v>627.32000000000005</v>
      </c>
    </row>
    <row r="47" spans="1:2" x14ac:dyDescent="0.3">
      <c r="A47" s="65">
        <v>42230</v>
      </c>
      <c r="B47" s="66">
        <v>880.6</v>
      </c>
    </row>
    <row r="48" spans="1:2" x14ac:dyDescent="0.3">
      <c r="A48" s="65">
        <v>42048</v>
      </c>
      <c r="B48" s="66">
        <v>1196.03</v>
      </c>
    </row>
    <row r="49" spans="1:2" x14ac:dyDescent="0.3">
      <c r="A49" s="65">
        <v>42049</v>
      </c>
      <c r="B49" s="66">
        <v>782.32</v>
      </c>
    </row>
    <row r="50" spans="1:2" x14ac:dyDescent="0.3">
      <c r="A50" s="65">
        <v>42050</v>
      </c>
      <c r="B50" s="66">
        <v>1323.35</v>
      </c>
    </row>
    <row r="51" spans="1:2" x14ac:dyDescent="0.3">
      <c r="A51" s="65">
        <v>42051</v>
      </c>
      <c r="B51" s="66">
        <v>209.92</v>
      </c>
    </row>
    <row r="52" spans="1:2" x14ac:dyDescent="0.3">
      <c r="A52" s="65">
        <v>42052</v>
      </c>
      <c r="B52" s="66">
        <v>1232.05</v>
      </c>
    </row>
    <row r="53" spans="1:2" x14ac:dyDescent="0.3">
      <c r="A53" s="65">
        <v>42053</v>
      </c>
      <c r="B53" s="66">
        <v>713.28</v>
      </c>
    </row>
    <row r="54" spans="1:2" x14ac:dyDescent="0.3">
      <c r="A54" s="65">
        <v>42054</v>
      </c>
      <c r="B54" s="66">
        <v>1674.82</v>
      </c>
    </row>
    <row r="55" spans="1:2" x14ac:dyDescent="0.3">
      <c r="A55" s="65">
        <v>42055</v>
      </c>
      <c r="B55" s="66">
        <v>1161.25</v>
      </c>
    </row>
    <row r="56" spans="1:2" x14ac:dyDescent="0.3">
      <c r="A56" s="65">
        <v>42056</v>
      </c>
      <c r="B56" s="66">
        <v>897.63</v>
      </c>
    </row>
    <row r="57" spans="1:2" x14ac:dyDescent="0.3">
      <c r="A57" s="65">
        <v>42057</v>
      </c>
      <c r="B57" s="66">
        <v>1647.26</v>
      </c>
    </row>
    <row r="58" spans="1:2" x14ac:dyDescent="0.3">
      <c r="A58" s="65">
        <v>42058</v>
      </c>
      <c r="B58" s="66">
        <v>1121.96</v>
      </c>
    </row>
    <row r="59" spans="1:2" x14ac:dyDescent="0.3">
      <c r="A59" s="65">
        <v>42059</v>
      </c>
      <c r="B59" s="66">
        <v>352.2</v>
      </c>
    </row>
    <row r="60" spans="1:2" x14ac:dyDescent="0.3">
      <c r="A60" s="65">
        <v>42060</v>
      </c>
      <c r="B60" s="66">
        <v>270.77999999999997</v>
      </c>
    </row>
    <row r="61" spans="1:2" x14ac:dyDescent="0.3">
      <c r="A61" s="65">
        <v>42061</v>
      </c>
      <c r="B61" s="66">
        <v>456.41</v>
      </c>
    </row>
    <row r="62" spans="1:2" x14ac:dyDescent="0.3">
      <c r="A62" s="65">
        <v>42062</v>
      </c>
      <c r="B62" s="66">
        <v>441</v>
      </c>
    </row>
    <row r="63" spans="1:2" x14ac:dyDescent="0.3">
      <c r="A63" s="65">
        <v>42063</v>
      </c>
      <c r="B63" s="66">
        <v>252.44</v>
      </c>
    </row>
    <row r="64" spans="1:2" x14ac:dyDescent="0.3">
      <c r="A64" s="65">
        <v>42064</v>
      </c>
      <c r="B64" s="66">
        <v>1298.92</v>
      </c>
    </row>
    <row r="65" spans="1:2" x14ac:dyDescent="0.3">
      <c r="A65" s="65">
        <v>42065</v>
      </c>
      <c r="B65" s="66">
        <v>1178.07</v>
      </c>
    </row>
    <row r="66" spans="1:2" x14ac:dyDescent="0.3">
      <c r="A66" s="65">
        <v>42066</v>
      </c>
      <c r="B66" s="66">
        <v>459.95</v>
      </c>
    </row>
    <row r="67" spans="1:2" x14ac:dyDescent="0.3">
      <c r="A67" s="65">
        <v>42067</v>
      </c>
      <c r="B67" s="66">
        <v>1219.7</v>
      </c>
    </row>
    <row r="68" spans="1:2" x14ac:dyDescent="0.3">
      <c r="A68" s="65">
        <v>42068</v>
      </c>
      <c r="B68" s="66">
        <v>152.24</v>
      </c>
    </row>
    <row r="69" spans="1:2" x14ac:dyDescent="0.3">
      <c r="A69" s="65">
        <v>42069</v>
      </c>
      <c r="B69" s="66">
        <v>770.8</v>
      </c>
    </row>
    <row r="70" spans="1:2" x14ac:dyDescent="0.3">
      <c r="A70" s="65">
        <v>42070</v>
      </c>
      <c r="B70" s="66">
        <v>1357.25</v>
      </c>
    </row>
    <row r="71" spans="1:2" x14ac:dyDescent="0.3">
      <c r="A71" s="65">
        <v>42187</v>
      </c>
      <c r="B71" s="66">
        <v>220.18</v>
      </c>
    </row>
    <row r="72" spans="1:2" x14ac:dyDescent="0.3">
      <c r="A72" s="65">
        <v>42072</v>
      </c>
      <c r="B72" s="66">
        <v>1102.81</v>
      </c>
    </row>
    <row r="73" spans="1:2" x14ac:dyDescent="0.3">
      <c r="A73" s="65">
        <v>42073</v>
      </c>
      <c r="B73" s="66">
        <v>1566.83</v>
      </c>
    </row>
    <row r="74" spans="1:2" x14ac:dyDescent="0.3">
      <c r="A74" s="65">
        <v>42074</v>
      </c>
      <c r="B74" s="66">
        <v>437.92</v>
      </c>
    </row>
    <row r="75" spans="1:2" x14ac:dyDescent="0.3">
      <c r="A75" s="65">
        <v>42075</v>
      </c>
      <c r="B75" s="66">
        <v>1216.1199999999999</v>
      </c>
    </row>
    <row r="76" spans="1:2" x14ac:dyDescent="0.3">
      <c r="A76" s="65">
        <v>42076</v>
      </c>
      <c r="B76" s="66">
        <v>273.10000000000002</v>
      </c>
    </row>
    <row r="77" spans="1:2" x14ac:dyDescent="0.3">
      <c r="A77" s="65">
        <v>42077</v>
      </c>
      <c r="B77" s="66">
        <v>242.26</v>
      </c>
    </row>
    <row r="78" spans="1:2" x14ac:dyDescent="0.3">
      <c r="A78" s="65">
        <v>42078</v>
      </c>
      <c r="B78" s="66">
        <v>1512.6</v>
      </c>
    </row>
    <row r="79" spans="1:2" x14ac:dyDescent="0.3">
      <c r="A79" s="65">
        <v>42079</v>
      </c>
      <c r="B79" s="66">
        <v>783.75</v>
      </c>
    </row>
    <row r="80" spans="1:2" x14ac:dyDescent="0.3">
      <c r="A80" s="65">
        <v>42189</v>
      </c>
      <c r="B80" s="66">
        <v>667.99</v>
      </c>
    </row>
    <row r="81" spans="1:3" x14ac:dyDescent="0.3">
      <c r="A81" s="65">
        <v>42081</v>
      </c>
      <c r="B81" s="66">
        <v>1166.31</v>
      </c>
    </row>
    <row r="82" spans="1:3" x14ac:dyDescent="0.3">
      <c r="A82" s="65">
        <v>42082</v>
      </c>
      <c r="B82" s="66">
        <v>770.18</v>
      </c>
    </row>
    <row r="83" spans="1:3" x14ac:dyDescent="0.3">
      <c r="A83" s="65">
        <v>42083</v>
      </c>
      <c r="B83" s="66">
        <v>132.34</v>
      </c>
    </row>
    <row r="84" spans="1:3" x14ac:dyDescent="0.3">
      <c r="A84" s="65">
        <v>42084</v>
      </c>
      <c r="B84" s="66">
        <v>1188.81</v>
      </c>
    </row>
    <row r="85" spans="1:3" x14ac:dyDescent="0.3">
      <c r="A85" s="65">
        <v>42085</v>
      </c>
      <c r="B85" s="66">
        <v>198.06</v>
      </c>
    </row>
    <row r="86" spans="1:3" x14ac:dyDescent="0.3">
      <c r="A86" s="65">
        <v>42086</v>
      </c>
      <c r="B86" s="66">
        <v>594.16999999999996</v>
      </c>
    </row>
    <row r="87" spans="1:3" x14ac:dyDescent="0.3">
      <c r="A87" s="65">
        <v>42087</v>
      </c>
      <c r="B87" s="66">
        <v>931.09</v>
      </c>
    </row>
    <row r="88" spans="1:3" x14ac:dyDescent="0.3">
      <c r="A88" s="65">
        <v>42088</v>
      </c>
      <c r="B88" s="66">
        <v>299.64</v>
      </c>
    </row>
    <row r="89" spans="1:3" x14ac:dyDescent="0.3">
      <c r="A89" s="65">
        <v>42223</v>
      </c>
      <c r="B89" s="66">
        <v>1701.68</v>
      </c>
    </row>
    <row r="90" spans="1:3" x14ac:dyDescent="0.3">
      <c r="A90" s="65">
        <v>42090</v>
      </c>
      <c r="B90" s="66">
        <v>399.15</v>
      </c>
    </row>
    <row r="91" spans="1:3" x14ac:dyDescent="0.3">
      <c r="A91" s="65">
        <v>42091</v>
      </c>
      <c r="B91" s="66">
        <v>374.81</v>
      </c>
    </row>
    <row r="92" spans="1:3" x14ac:dyDescent="0.3">
      <c r="A92" s="65">
        <v>42092</v>
      </c>
      <c r="B92" s="66">
        <v>462.17</v>
      </c>
    </row>
    <row r="93" spans="1:3" x14ac:dyDescent="0.3">
      <c r="A93" s="65">
        <v>42093</v>
      </c>
      <c r="B93" s="66">
        <v>924.29</v>
      </c>
    </row>
    <row r="94" spans="1:3" x14ac:dyDescent="0.3">
      <c r="A94" s="65">
        <v>42094</v>
      </c>
      <c r="B94" s="66">
        <v>5000.6000000000004</v>
      </c>
    </row>
    <row r="95" spans="1:3" x14ac:dyDescent="0.3">
      <c r="A95" s="67"/>
      <c r="B95" s="68">
        <f>SUM(B5:B94)</f>
        <v>72741.76999999996</v>
      </c>
      <c r="C95" s="5" t="s">
        <v>235</v>
      </c>
    </row>
  </sheetData>
  <pageMargins left="0.7" right="0.7" top="0.75" bottom="0.75" header="0.3" footer="0.3"/>
  <ignoredErrors>
    <ignoredError sqref="B95" unlocked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B26F3-219C-471F-A08A-F2ADCB50F6DF}">
  <dimension ref="A1:F182"/>
  <sheetViews>
    <sheetView topLeftCell="A10" workbookViewId="0">
      <selection activeCell="C19" sqref="C19"/>
    </sheetView>
  </sheetViews>
  <sheetFormatPr defaultRowHeight="14.4" x14ac:dyDescent="0.3"/>
  <cols>
    <col min="2" max="2" width="21.33203125" customWidth="1"/>
    <col min="3" max="3" width="16.77734375" customWidth="1"/>
  </cols>
  <sheetData>
    <row r="1" spans="1:6" x14ac:dyDescent="0.3">
      <c r="A1" s="5">
        <v>1</v>
      </c>
      <c r="B1" s="6" t="s">
        <v>240</v>
      </c>
    </row>
    <row r="3" spans="1:6" x14ac:dyDescent="0.3">
      <c r="B3" s="5" t="s">
        <v>241</v>
      </c>
      <c r="C3" s="69" t="s">
        <v>242</v>
      </c>
      <c r="E3" s="48"/>
    </row>
    <row r="4" spans="1:6" x14ac:dyDescent="0.3">
      <c r="B4" s="6" t="s">
        <v>243</v>
      </c>
      <c r="C4" s="68">
        <f>SUM(D25:D182)</f>
        <v>99498</v>
      </c>
      <c r="D4" s="6"/>
      <c r="E4" s="6"/>
    </row>
    <row r="6" spans="1:6" x14ac:dyDescent="0.3">
      <c r="B6" s="5" t="s">
        <v>241</v>
      </c>
      <c r="C6" s="69" t="s">
        <v>244</v>
      </c>
    </row>
    <row r="7" spans="1:6" x14ac:dyDescent="0.3">
      <c r="B7" s="6" t="s">
        <v>243</v>
      </c>
      <c r="C7" s="68">
        <f>SUM(E25:E182)</f>
        <v>211409</v>
      </c>
      <c r="D7" s="6"/>
    </row>
    <row r="9" spans="1:6" x14ac:dyDescent="0.3">
      <c r="B9" s="5" t="s">
        <v>241</v>
      </c>
      <c r="C9" s="69" t="s">
        <v>245</v>
      </c>
    </row>
    <row r="10" spans="1:6" x14ac:dyDescent="0.3">
      <c r="B10" s="6" t="s">
        <v>243</v>
      </c>
      <c r="C10" s="68">
        <f>SUM(F25:F182)</f>
        <v>127820</v>
      </c>
      <c r="D10" s="6"/>
    </row>
    <row r="12" spans="1:6" x14ac:dyDescent="0.3">
      <c r="A12" s="5">
        <v>2</v>
      </c>
      <c r="B12" s="70" t="s">
        <v>246</v>
      </c>
      <c r="C12" s="71"/>
      <c r="D12" s="71"/>
      <c r="E12" s="71"/>
    </row>
    <row r="13" spans="1:6" x14ac:dyDescent="0.3">
      <c r="C13" s="72">
        <f>SUM(D27:F27)</f>
        <v>5124</v>
      </c>
      <c r="D13" s="6"/>
      <c r="E13" s="6"/>
      <c r="F13" s="6"/>
    </row>
    <row r="15" spans="1:6" x14ac:dyDescent="0.3">
      <c r="A15" s="5">
        <v>3</v>
      </c>
      <c r="B15" s="70" t="s">
        <v>247</v>
      </c>
      <c r="C15" s="71"/>
      <c r="D15" s="71"/>
      <c r="E15" s="71"/>
      <c r="F15" s="71"/>
    </row>
    <row r="16" spans="1:6" x14ac:dyDescent="0.3">
      <c r="C16" s="72">
        <f>SUM(D25:F44)</f>
        <v>89884</v>
      </c>
      <c r="D16" s="6"/>
      <c r="E16" s="73"/>
      <c r="F16" s="6"/>
    </row>
    <row r="17" spans="1:6" x14ac:dyDescent="0.3">
      <c r="E17" s="73"/>
      <c r="F17" s="6"/>
    </row>
    <row r="18" spans="1:6" x14ac:dyDescent="0.3">
      <c r="A18" s="5">
        <v>4</v>
      </c>
      <c r="B18" s="70" t="s">
        <v>248</v>
      </c>
      <c r="C18" s="71"/>
      <c r="D18" s="71"/>
      <c r="E18" s="71"/>
      <c r="F18" s="71"/>
    </row>
    <row r="19" spans="1:6" x14ac:dyDescent="0.3">
      <c r="B19" s="6" t="s">
        <v>249</v>
      </c>
      <c r="C19" s="74">
        <f>SUM(D25:D182)+SUM(F25:F182)</f>
        <v>227318</v>
      </c>
      <c r="D19" s="6"/>
      <c r="F19" s="5"/>
    </row>
    <row r="20" spans="1:6" x14ac:dyDescent="0.3">
      <c r="B20" s="6" t="s">
        <v>250</v>
      </c>
      <c r="C20" s="75">
        <f>SUM(D25:F182)-SUM(E25:E182)</f>
        <v>227318</v>
      </c>
      <c r="D20" s="6"/>
      <c r="F20" s="6"/>
    </row>
    <row r="21" spans="1:6" x14ac:dyDescent="0.3">
      <c r="B21" s="6"/>
      <c r="F21" s="6"/>
    </row>
    <row r="22" spans="1:6" x14ac:dyDescent="0.3">
      <c r="F22" s="6"/>
    </row>
    <row r="23" spans="1:6" x14ac:dyDescent="0.3">
      <c r="D23" s="115" t="s">
        <v>241</v>
      </c>
      <c r="E23" s="116"/>
      <c r="F23" s="117"/>
    </row>
    <row r="24" spans="1:6" x14ac:dyDescent="0.3">
      <c r="B24" s="76" t="s">
        <v>251</v>
      </c>
      <c r="C24" s="77" t="s">
        <v>252</v>
      </c>
      <c r="D24" s="69" t="s">
        <v>242</v>
      </c>
      <c r="E24" s="69" t="s">
        <v>244</v>
      </c>
      <c r="F24" s="69" t="s">
        <v>245</v>
      </c>
    </row>
    <row r="25" spans="1:6" x14ac:dyDescent="0.3">
      <c r="B25" s="78" t="s">
        <v>253</v>
      </c>
      <c r="C25" s="78" t="s">
        <v>254</v>
      </c>
      <c r="D25" s="79">
        <v>3419</v>
      </c>
      <c r="E25" s="79">
        <v>4378</v>
      </c>
      <c r="F25" s="80">
        <v>2755</v>
      </c>
    </row>
    <row r="26" spans="1:6" x14ac:dyDescent="0.3">
      <c r="B26" s="78" t="s">
        <v>253</v>
      </c>
      <c r="C26" s="78" t="s">
        <v>255</v>
      </c>
      <c r="D26" s="79">
        <v>1492</v>
      </c>
      <c r="E26" s="79">
        <v>2126</v>
      </c>
      <c r="F26" s="80">
        <v>2103</v>
      </c>
    </row>
    <row r="27" spans="1:6" x14ac:dyDescent="0.3">
      <c r="B27" s="78" t="s">
        <v>253</v>
      </c>
      <c r="C27" s="78" t="s">
        <v>256</v>
      </c>
      <c r="D27" s="79">
        <v>1371</v>
      </c>
      <c r="E27" s="79">
        <v>1930</v>
      </c>
      <c r="F27" s="80">
        <v>1823</v>
      </c>
    </row>
    <row r="28" spans="1:6" x14ac:dyDescent="0.3">
      <c r="B28" s="78" t="s">
        <v>253</v>
      </c>
      <c r="C28" s="78" t="s">
        <v>257</v>
      </c>
      <c r="D28" s="79">
        <v>1607</v>
      </c>
      <c r="E28" s="79">
        <v>2133</v>
      </c>
      <c r="F28" s="80">
        <v>2102</v>
      </c>
    </row>
    <row r="29" spans="1:6" x14ac:dyDescent="0.3">
      <c r="B29" s="78" t="s">
        <v>253</v>
      </c>
      <c r="C29" s="78" t="s">
        <v>258</v>
      </c>
      <c r="D29" s="79">
        <v>951</v>
      </c>
      <c r="E29" s="79">
        <v>1445</v>
      </c>
      <c r="F29" s="80">
        <v>1416</v>
      </c>
    </row>
    <row r="30" spans="1:6" x14ac:dyDescent="0.3">
      <c r="B30" s="78" t="s">
        <v>253</v>
      </c>
      <c r="C30" s="78" t="s">
        <v>259</v>
      </c>
      <c r="D30" s="79">
        <v>889</v>
      </c>
      <c r="E30" s="79">
        <v>1293</v>
      </c>
      <c r="F30" s="80">
        <v>1526</v>
      </c>
    </row>
    <row r="31" spans="1:6" x14ac:dyDescent="0.3">
      <c r="B31" s="78" t="s">
        <v>253</v>
      </c>
      <c r="C31" s="78" t="s">
        <v>260</v>
      </c>
      <c r="D31" s="79">
        <v>1254</v>
      </c>
      <c r="E31" s="79">
        <v>1989</v>
      </c>
      <c r="F31" s="80">
        <v>1685</v>
      </c>
    </row>
    <row r="32" spans="1:6" x14ac:dyDescent="0.3">
      <c r="B32" s="78" t="s">
        <v>253</v>
      </c>
      <c r="C32" s="78" t="s">
        <v>261</v>
      </c>
      <c r="D32" s="79">
        <v>1025</v>
      </c>
      <c r="E32" s="79">
        <v>1362</v>
      </c>
      <c r="F32" s="80">
        <v>2077</v>
      </c>
    </row>
    <row r="33" spans="2:6" x14ac:dyDescent="0.3">
      <c r="B33" s="78" t="s">
        <v>253</v>
      </c>
      <c r="C33" s="78" t="s">
        <v>262</v>
      </c>
      <c r="D33" s="79">
        <v>1194</v>
      </c>
      <c r="E33" s="79">
        <v>2016</v>
      </c>
      <c r="F33" s="80">
        <v>1452</v>
      </c>
    </row>
    <row r="34" spans="2:6" x14ac:dyDescent="0.3">
      <c r="B34" s="78" t="s">
        <v>253</v>
      </c>
      <c r="C34" s="78" t="s">
        <v>263</v>
      </c>
      <c r="D34" s="79">
        <v>607</v>
      </c>
      <c r="E34" s="79">
        <v>853</v>
      </c>
      <c r="F34" s="80">
        <v>1022</v>
      </c>
    </row>
    <row r="35" spans="2:6" x14ac:dyDescent="0.3">
      <c r="B35" s="78" t="s">
        <v>253</v>
      </c>
      <c r="C35" s="78" t="s">
        <v>264</v>
      </c>
      <c r="D35" s="79">
        <v>626</v>
      </c>
      <c r="E35" s="79">
        <v>1569</v>
      </c>
      <c r="F35" s="80">
        <v>1033</v>
      </c>
    </row>
    <row r="36" spans="2:6" x14ac:dyDescent="0.3">
      <c r="B36" s="78" t="s">
        <v>253</v>
      </c>
      <c r="C36" s="78" t="s">
        <v>265</v>
      </c>
      <c r="D36" s="79">
        <v>1037</v>
      </c>
      <c r="E36" s="79">
        <v>2300</v>
      </c>
      <c r="F36" s="80">
        <v>1598</v>
      </c>
    </row>
    <row r="37" spans="2:6" x14ac:dyDescent="0.3">
      <c r="B37" s="78" t="s">
        <v>253</v>
      </c>
      <c r="C37" s="78" t="s">
        <v>266</v>
      </c>
      <c r="D37" s="79">
        <v>972</v>
      </c>
      <c r="E37" s="79">
        <v>2128</v>
      </c>
      <c r="F37" s="80">
        <v>912</v>
      </c>
    </row>
    <row r="38" spans="2:6" x14ac:dyDescent="0.3">
      <c r="B38" s="78" t="s">
        <v>253</v>
      </c>
      <c r="C38" s="78" t="s">
        <v>267</v>
      </c>
      <c r="D38" s="79">
        <v>88</v>
      </c>
      <c r="E38" s="79">
        <v>1159</v>
      </c>
      <c r="F38" s="80">
        <v>0</v>
      </c>
    </row>
    <row r="39" spans="2:6" x14ac:dyDescent="0.3">
      <c r="B39" s="78" t="s">
        <v>253</v>
      </c>
      <c r="C39" s="78" t="s">
        <v>268</v>
      </c>
      <c r="D39" s="79">
        <v>2052</v>
      </c>
      <c r="E39" s="79">
        <v>2159</v>
      </c>
      <c r="F39" s="80">
        <v>1582</v>
      </c>
    </row>
    <row r="40" spans="2:6" x14ac:dyDescent="0.3">
      <c r="B40" s="78" t="s">
        <v>253</v>
      </c>
      <c r="C40" s="78" t="s">
        <v>269</v>
      </c>
      <c r="D40" s="79">
        <v>1582</v>
      </c>
      <c r="E40" s="79">
        <v>2308</v>
      </c>
      <c r="F40" s="80">
        <v>1699</v>
      </c>
    </row>
    <row r="41" spans="2:6" x14ac:dyDescent="0.3">
      <c r="B41" s="78" t="s">
        <v>253</v>
      </c>
      <c r="C41" s="78" t="s">
        <v>270</v>
      </c>
      <c r="D41" s="79">
        <v>1088</v>
      </c>
      <c r="E41" s="79">
        <v>1218</v>
      </c>
      <c r="F41" s="80">
        <v>981</v>
      </c>
    </row>
    <row r="42" spans="2:6" x14ac:dyDescent="0.3">
      <c r="B42" s="78" t="s">
        <v>253</v>
      </c>
      <c r="C42" s="78" t="s">
        <v>271</v>
      </c>
      <c r="D42" s="79">
        <v>706</v>
      </c>
      <c r="E42" s="79">
        <v>1151</v>
      </c>
      <c r="F42" s="80">
        <v>1145</v>
      </c>
    </row>
    <row r="43" spans="2:6" x14ac:dyDescent="0.3">
      <c r="B43" s="78" t="s">
        <v>253</v>
      </c>
      <c r="C43" s="78" t="s">
        <v>272</v>
      </c>
      <c r="D43" s="79">
        <v>1335</v>
      </c>
      <c r="E43" s="79">
        <v>2098</v>
      </c>
      <c r="F43" s="80">
        <v>1322</v>
      </c>
    </row>
    <row r="44" spans="2:6" x14ac:dyDescent="0.3">
      <c r="B44" s="78" t="s">
        <v>253</v>
      </c>
      <c r="C44" s="78" t="s">
        <v>273</v>
      </c>
      <c r="D44" s="79">
        <v>702</v>
      </c>
      <c r="E44" s="79">
        <v>1162</v>
      </c>
      <c r="F44" s="80">
        <v>877</v>
      </c>
    </row>
    <row r="45" spans="2:6" x14ac:dyDescent="0.3">
      <c r="B45" s="78" t="s">
        <v>253</v>
      </c>
      <c r="C45" s="78" t="s">
        <v>274</v>
      </c>
      <c r="D45" s="79">
        <v>968</v>
      </c>
      <c r="E45" s="79">
        <v>1101</v>
      </c>
      <c r="F45" s="80">
        <v>797</v>
      </c>
    </row>
    <row r="46" spans="2:6" x14ac:dyDescent="0.3">
      <c r="B46" s="78" t="s">
        <v>253</v>
      </c>
      <c r="C46" s="78" t="s">
        <v>275</v>
      </c>
      <c r="D46" s="79">
        <v>1664</v>
      </c>
      <c r="E46" s="79">
        <v>2069</v>
      </c>
      <c r="F46" s="80">
        <v>1710</v>
      </c>
    </row>
    <row r="47" spans="2:6" x14ac:dyDescent="0.3">
      <c r="B47" s="78" t="s">
        <v>253</v>
      </c>
      <c r="C47" s="78" t="s">
        <v>276</v>
      </c>
      <c r="D47" s="79">
        <v>624</v>
      </c>
      <c r="E47" s="79">
        <v>770</v>
      </c>
      <c r="F47" s="80">
        <v>746</v>
      </c>
    </row>
    <row r="48" spans="2:6" x14ac:dyDescent="0.3">
      <c r="B48" s="78" t="s">
        <v>253</v>
      </c>
      <c r="C48" s="78" t="s">
        <v>277</v>
      </c>
      <c r="D48" s="79">
        <v>685</v>
      </c>
      <c r="E48" s="79">
        <v>1501</v>
      </c>
      <c r="F48" s="80">
        <v>1126</v>
      </c>
    </row>
    <row r="49" spans="2:6" x14ac:dyDescent="0.3">
      <c r="B49" s="78" t="s">
        <v>253</v>
      </c>
      <c r="C49" s="78" t="s">
        <v>278</v>
      </c>
      <c r="D49" s="79">
        <v>1248</v>
      </c>
      <c r="E49" s="79">
        <v>1763</v>
      </c>
      <c r="F49" s="80">
        <v>1146</v>
      </c>
    </row>
    <row r="50" spans="2:6" x14ac:dyDescent="0.3">
      <c r="B50" s="78" t="s">
        <v>253</v>
      </c>
      <c r="C50" s="78" t="s">
        <v>279</v>
      </c>
      <c r="D50" s="79">
        <v>1342</v>
      </c>
      <c r="E50" s="79">
        <v>1559</v>
      </c>
      <c r="F50" s="80">
        <v>1307</v>
      </c>
    </row>
    <row r="51" spans="2:6" x14ac:dyDescent="0.3">
      <c r="B51" s="78" t="s">
        <v>253</v>
      </c>
      <c r="C51" s="78" t="s">
        <v>280</v>
      </c>
      <c r="D51" s="79">
        <v>760</v>
      </c>
      <c r="E51" s="79">
        <v>965</v>
      </c>
      <c r="F51" s="80">
        <v>921</v>
      </c>
    </row>
    <row r="52" spans="2:6" x14ac:dyDescent="0.3">
      <c r="B52" s="78" t="s">
        <v>253</v>
      </c>
      <c r="C52" s="78" t="s">
        <v>281</v>
      </c>
      <c r="D52" s="79">
        <v>1187</v>
      </c>
      <c r="E52" s="79">
        <v>1568</v>
      </c>
      <c r="F52" s="80">
        <v>1190</v>
      </c>
    </row>
    <row r="53" spans="2:6" x14ac:dyDescent="0.3">
      <c r="B53" s="78" t="s">
        <v>253</v>
      </c>
      <c r="C53" s="78" t="s">
        <v>282</v>
      </c>
      <c r="D53" s="79">
        <v>0</v>
      </c>
      <c r="E53" s="79">
        <v>0</v>
      </c>
      <c r="F53" s="80">
        <v>277</v>
      </c>
    </row>
    <row r="54" spans="2:6" x14ac:dyDescent="0.3">
      <c r="B54" s="78" t="s">
        <v>253</v>
      </c>
      <c r="C54" s="78" t="s">
        <v>283</v>
      </c>
      <c r="D54" s="79">
        <v>368</v>
      </c>
      <c r="E54" s="79">
        <v>1386</v>
      </c>
      <c r="F54" s="80">
        <v>637</v>
      </c>
    </row>
    <row r="55" spans="2:6" x14ac:dyDescent="0.3">
      <c r="B55" s="78" t="s">
        <v>253</v>
      </c>
      <c r="C55" s="78" t="s">
        <v>284</v>
      </c>
      <c r="D55" s="79">
        <v>317</v>
      </c>
      <c r="E55" s="79">
        <v>1215</v>
      </c>
      <c r="F55" s="80">
        <v>478</v>
      </c>
    </row>
    <row r="56" spans="2:6" x14ac:dyDescent="0.3">
      <c r="B56" s="78" t="s">
        <v>253</v>
      </c>
      <c r="C56" s="78" t="s">
        <v>285</v>
      </c>
      <c r="D56" s="79">
        <v>689</v>
      </c>
      <c r="E56" s="79">
        <v>2544</v>
      </c>
      <c r="F56" s="80">
        <v>1009</v>
      </c>
    </row>
    <row r="57" spans="2:6" x14ac:dyDescent="0.3">
      <c r="B57" s="78" t="s">
        <v>253</v>
      </c>
      <c r="C57" s="78" t="s">
        <v>286</v>
      </c>
      <c r="D57" s="79">
        <v>510</v>
      </c>
      <c r="E57" s="79">
        <v>2583</v>
      </c>
      <c r="F57" s="80">
        <v>861</v>
      </c>
    </row>
    <row r="58" spans="2:6" x14ac:dyDescent="0.3">
      <c r="B58" s="78" t="s">
        <v>253</v>
      </c>
      <c r="C58" s="78" t="s">
        <v>287</v>
      </c>
      <c r="D58" s="79">
        <v>257</v>
      </c>
      <c r="E58" s="79">
        <v>1023</v>
      </c>
      <c r="F58" s="80">
        <v>446</v>
      </c>
    </row>
    <row r="59" spans="2:6" x14ac:dyDescent="0.3">
      <c r="B59" s="78" t="s">
        <v>253</v>
      </c>
      <c r="C59" s="78" t="s">
        <v>288</v>
      </c>
      <c r="D59" s="79">
        <v>335</v>
      </c>
      <c r="E59" s="79">
        <v>1225</v>
      </c>
      <c r="F59" s="80">
        <v>520</v>
      </c>
    </row>
    <row r="60" spans="2:6" x14ac:dyDescent="0.3">
      <c r="B60" s="78" t="s">
        <v>253</v>
      </c>
      <c r="C60" s="78" t="s">
        <v>289</v>
      </c>
      <c r="D60" s="79">
        <v>264</v>
      </c>
      <c r="E60" s="79">
        <v>957</v>
      </c>
      <c r="F60" s="80">
        <v>405</v>
      </c>
    </row>
    <row r="61" spans="2:6" x14ac:dyDescent="0.3">
      <c r="B61" s="78" t="s">
        <v>253</v>
      </c>
      <c r="C61" s="78" t="s">
        <v>290</v>
      </c>
      <c r="D61" s="79">
        <v>285</v>
      </c>
      <c r="E61" s="79">
        <v>869</v>
      </c>
      <c r="F61" s="80">
        <v>434</v>
      </c>
    </row>
    <row r="62" spans="2:6" x14ac:dyDescent="0.3">
      <c r="B62" s="78" t="s">
        <v>253</v>
      </c>
      <c r="C62" s="78" t="s">
        <v>291</v>
      </c>
      <c r="D62" s="79">
        <v>550</v>
      </c>
      <c r="E62" s="79">
        <v>2502</v>
      </c>
      <c r="F62" s="80">
        <v>822</v>
      </c>
    </row>
    <row r="63" spans="2:6" x14ac:dyDescent="0.3">
      <c r="B63" s="78" t="s">
        <v>253</v>
      </c>
      <c r="C63" s="78" t="s">
        <v>292</v>
      </c>
      <c r="D63" s="79">
        <v>266</v>
      </c>
      <c r="E63" s="79">
        <v>1382</v>
      </c>
      <c r="F63" s="80">
        <v>501</v>
      </c>
    </row>
    <row r="64" spans="2:6" x14ac:dyDescent="0.3">
      <c r="B64" s="78" t="s">
        <v>253</v>
      </c>
      <c r="C64" s="78" t="s">
        <v>293</v>
      </c>
      <c r="D64" s="79">
        <v>598</v>
      </c>
      <c r="E64" s="79">
        <v>2107</v>
      </c>
      <c r="F64" s="80">
        <v>1002</v>
      </c>
    </row>
    <row r="65" spans="2:6" x14ac:dyDescent="0.3">
      <c r="B65" s="78" t="s">
        <v>253</v>
      </c>
      <c r="C65" s="78" t="s">
        <v>294</v>
      </c>
      <c r="D65" s="79">
        <v>344</v>
      </c>
      <c r="E65" s="79">
        <v>1641</v>
      </c>
      <c r="F65" s="80">
        <v>765</v>
      </c>
    </row>
    <row r="66" spans="2:6" x14ac:dyDescent="0.3">
      <c r="B66" s="78" t="s">
        <v>253</v>
      </c>
      <c r="C66" s="78" t="s">
        <v>295</v>
      </c>
      <c r="D66" s="79">
        <v>183</v>
      </c>
      <c r="E66" s="79">
        <v>867</v>
      </c>
      <c r="F66" s="80">
        <v>384</v>
      </c>
    </row>
    <row r="67" spans="2:6" x14ac:dyDescent="0.3">
      <c r="B67" s="78" t="s">
        <v>253</v>
      </c>
      <c r="C67" s="78" t="s">
        <v>296</v>
      </c>
      <c r="D67" s="79">
        <v>302</v>
      </c>
      <c r="E67" s="79">
        <v>1326</v>
      </c>
      <c r="F67" s="80">
        <v>586</v>
      </c>
    </row>
    <row r="68" spans="2:6" x14ac:dyDescent="0.3">
      <c r="B68" s="78" t="s">
        <v>253</v>
      </c>
      <c r="C68" s="78" t="s">
        <v>297</v>
      </c>
      <c r="D68" s="79">
        <v>177</v>
      </c>
      <c r="E68" s="79">
        <v>823</v>
      </c>
      <c r="F68" s="80">
        <v>548</v>
      </c>
    </row>
    <row r="69" spans="2:6" x14ac:dyDescent="0.3">
      <c r="B69" s="78" t="s">
        <v>253</v>
      </c>
      <c r="C69" s="78" t="s">
        <v>298</v>
      </c>
      <c r="D69" s="79">
        <v>285</v>
      </c>
      <c r="E69" s="79">
        <v>1249</v>
      </c>
      <c r="F69" s="80">
        <v>533</v>
      </c>
    </row>
    <row r="70" spans="2:6" x14ac:dyDescent="0.3">
      <c r="B70" s="78" t="s">
        <v>253</v>
      </c>
      <c r="C70" s="78" t="s">
        <v>299</v>
      </c>
      <c r="D70" s="79">
        <v>236</v>
      </c>
      <c r="E70" s="79">
        <v>1162</v>
      </c>
      <c r="F70" s="80">
        <v>402</v>
      </c>
    </row>
    <row r="71" spans="2:6" x14ac:dyDescent="0.3">
      <c r="B71" s="78" t="s">
        <v>253</v>
      </c>
      <c r="C71" s="78" t="s">
        <v>300</v>
      </c>
      <c r="D71" s="79">
        <v>293</v>
      </c>
      <c r="E71" s="79">
        <v>1016</v>
      </c>
      <c r="F71" s="80">
        <v>585</v>
      </c>
    </row>
    <row r="72" spans="2:6" x14ac:dyDescent="0.3">
      <c r="B72" s="78" t="s">
        <v>253</v>
      </c>
      <c r="C72" s="78" t="s">
        <v>301</v>
      </c>
      <c r="D72" s="79">
        <v>242</v>
      </c>
      <c r="E72" s="79">
        <v>1363</v>
      </c>
      <c r="F72" s="80">
        <v>428</v>
      </c>
    </row>
    <row r="73" spans="2:6" x14ac:dyDescent="0.3">
      <c r="B73" s="78" t="s">
        <v>253</v>
      </c>
      <c r="C73" s="78" t="s">
        <v>302</v>
      </c>
      <c r="D73" s="79">
        <v>248</v>
      </c>
      <c r="E73" s="79">
        <v>1398</v>
      </c>
      <c r="F73" s="80">
        <v>476</v>
      </c>
    </row>
    <row r="74" spans="2:6" x14ac:dyDescent="0.3">
      <c r="B74" s="78" t="s">
        <v>253</v>
      </c>
      <c r="C74" s="78" t="s">
        <v>303</v>
      </c>
      <c r="D74" s="79">
        <v>292</v>
      </c>
      <c r="E74" s="79">
        <v>1380</v>
      </c>
      <c r="F74" s="80">
        <v>456</v>
      </c>
    </row>
    <row r="75" spans="2:6" x14ac:dyDescent="0.3">
      <c r="B75" s="78" t="s">
        <v>253</v>
      </c>
      <c r="C75" s="78" t="s">
        <v>304</v>
      </c>
      <c r="D75" s="79">
        <v>196</v>
      </c>
      <c r="E75" s="79">
        <v>1238</v>
      </c>
      <c r="F75" s="80">
        <v>493</v>
      </c>
    </row>
    <row r="76" spans="2:6" x14ac:dyDescent="0.3">
      <c r="B76" s="78" t="s">
        <v>253</v>
      </c>
      <c r="C76" s="78" t="s">
        <v>305</v>
      </c>
      <c r="D76" s="79">
        <v>432</v>
      </c>
      <c r="E76" s="79">
        <v>1216</v>
      </c>
      <c r="F76" s="80">
        <v>552</v>
      </c>
    </row>
    <row r="77" spans="2:6" x14ac:dyDescent="0.3">
      <c r="B77" s="78" t="s">
        <v>253</v>
      </c>
      <c r="C77" s="78" t="s">
        <v>306</v>
      </c>
      <c r="D77" s="79">
        <v>420</v>
      </c>
      <c r="E77" s="79">
        <v>1581</v>
      </c>
      <c r="F77" s="80">
        <v>525</v>
      </c>
    </row>
    <row r="78" spans="2:6" x14ac:dyDescent="0.3">
      <c r="B78" s="78" t="s">
        <v>253</v>
      </c>
      <c r="C78" s="78" t="s">
        <v>307</v>
      </c>
      <c r="D78" s="79">
        <v>398</v>
      </c>
      <c r="E78" s="79">
        <v>1759</v>
      </c>
      <c r="F78" s="80">
        <v>682</v>
      </c>
    </row>
    <row r="79" spans="2:6" x14ac:dyDescent="0.3">
      <c r="B79" s="78" t="s">
        <v>253</v>
      </c>
      <c r="C79" s="78" t="s">
        <v>308</v>
      </c>
      <c r="D79" s="79">
        <v>128</v>
      </c>
      <c r="E79" s="79">
        <v>791</v>
      </c>
      <c r="F79" s="80">
        <v>242</v>
      </c>
    </row>
    <row r="80" spans="2:6" x14ac:dyDescent="0.3">
      <c r="B80" s="78" t="s">
        <v>253</v>
      </c>
      <c r="C80" s="78" t="s">
        <v>309</v>
      </c>
      <c r="D80" s="79">
        <v>225</v>
      </c>
      <c r="E80" s="79">
        <v>935</v>
      </c>
      <c r="F80" s="80">
        <v>432</v>
      </c>
    </row>
    <row r="81" spans="2:6" x14ac:dyDescent="0.3">
      <c r="B81" s="78" t="s">
        <v>253</v>
      </c>
      <c r="C81" s="78" t="s">
        <v>310</v>
      </c>
      <c r="D81" s="79">
        <v>1358</v>
      </c>
      <c r="E81" s="79">
        <v>2231</v>
      </c>
      <c r="F81" s="80">
        <v>1391</v>
      </c>
    </row>
    <row r="82" spans="2:6" x14ac:dyDescent="0.3">
      <c r="B82" s="78" t="s">
        <v>253</v>
      </c>
      <c r="C82" s="78" t="s">
        <v>311</v>
      </c>
      <c r="D82" s="79">
        <v>1345</v>
      </c>
      <c r="E82" s="79">
        <v>1791</v>
      </c>
      <c r="F82" s="80">
        <v>1460</v>
      </c>
    </row>
    <row r="83" spans="2:6" x14ac:dyDescent="0.3">
      <c r="B83" s="78" t="s">
        <v>253</v>
      </c>
      <c r="C83" s="78" t="s">
        <v>312</v>
      </c>
      <c r="D83" s="79">
        <v>769</v>
      </c>
      <c r="E83" s="79">
        <v>1948</v>
      </c>
      <c r="F83" s="80">
        <v>1011</v>
      </c>
    </row>
    <row r="84" spans="2:6" x14ac:dyDescent="0.3">
      <c r="B84" s="78" t="s">
        <v>253</v>
      </c>
      <c r="C84" s="78" t="s">
        <v>313</v>
      </c>
      <c r="D84" s="79">
        <v>560</v>
      </c>
      <c r="E84" s="79">
        <v>1835</v>
      </c>
      <c r="F84" s="80">
        <v>642</v>
      </c>
    </row>
    <row r="85" spans="2:6" x14ac:dyDescent="0.3">
      <c r="B85" s="78" t="s">
        <v>253</v>
      </c>
      <c r="C85" s="78" t="s">
        <v>314</v>
      </c>
      <c r="D85" s="79">
        <v>836</v>
      </c>
      <c r="E85" s="79">
        <v>2245</v>
      </c>
      <c r="F85" s="80">
        <v>861</v>
      </c>
    </row>
    <row r="86" spans="2:6" x14ac:dyDescent="0.3">
      <c r="B86" s="78" t="s">
        <v>253</v>
      </c>
      <c r="C86" s="78" t="s">
        <v>315</v>
      </c>
      <c r="D86" s="79">
        <v>587</v>
      </c>
      <c r="E86" s="79">
        <v>1471</v>
      </c>
      <c r="F86" s="80">
        <v>623</v>
      </c>
    </row>
    <row r="87" spans="2:6" x14ac:dyDescent="0.3">
      <c r="B87" s="78" t="s">
        <v>253</v>
      </c>
      <c r="C87" s="78" t="s">
        <v>316</v>
      </c>
      <c r="D87" s="79">
        <v>774</v>
      </c>
      <c r="E87" s="79">
        <v>1403</v>
      </c>
      <c r="F87" s="80">
        <v>1085</v>
      </c>
    </row>
    <row r="88" spans="2:6" x14ac:dyDescent="0.3">
      <c r="B88" s="78" t="s">
        <v>253</v>
      </c>
      <c r="C88" s="78" t="s">
        <v>317</v>
      </c>
      <c r="D88" s="79">
        <v>757</v>
      </c>
      <c r="E88" s="79">
        <v>1203</v>
      </c>
      <c r="F88" s="80">
        <v>1175</v>
      </c>
    </row>
    <row r="89" spans="2:6" x14ac:dyDescent="0.3">
      <c r="B89" s="78" t="s">
        <v>253</v>
      </c>
      <c r="C89" s="78" t="s">
        <v>318</v>
      </c>
      <c r="D89" s="79">
        <v>591</v>
      </c>
      <c r="E89" s="79">
        <v>1439</v>
      </c>
      <c r="F89" s="80">
        <v>858</v>
      </c>
    </row>
    <row r="90" spans="2:6" x14ac:dyDescent="0.3">
      <c r="B90" s="78" t="s">
        <v>253</v>
      </c>
      <c r="C90" s="78" t="s">
        <v>319</v>
      </c>
      <c r="D90" s="79">
        <v>457</v>
      </c>
      <c r="E90" s="79">
        <v>1161</v>
      </c>
      <c r="F90" s="80">
        <v>594</v>
      </c>
    </row>
    <row r="91" spans="2:6" x14ac:dyDescent="0.3">
      <c r="B91" s="78" t="s">
        <v>253</v>
      </c>
      <c r="C91" s="78" t="s">
        <v>320</v>
      </c>
      <c r="D91" s="79">
        <v>494</v>
      </c>
      <c r="E91" s="79">
        <v>1585</v>
      </c>
      <c r="F91" s="80">
        <v>705</v>
      </c>
    </row>
    <row r="92" spans="2:6" x14ac:dyDescent="0.3">
      <c r="B92" s="78" t="s">
        <v>253</v>
      </c>
      <c r="C92" s="78" t="s">
        <v>321</v>
      </c>
      <c r="D92" s="79">
        <v>914</v>
      </c>
      <c r="E92" s="79">
        <v>1727</v>
      </c>
      <c r="F92" s="80">
        <v>1308</v>
      </c>
    </row>
    <row r="93" spans="2:6" x14ac:dyDescent="0.3">
      <c r="B93" s="78" t="s">
        <v>253</v>
      </c>
      <c r="C93" s="78" t="s">
        <v>322</v>
      </c>
      <c r="D93" s="79">
        <v>581</v>
      </c>
      <c r="E93" s="79">
        <v>1448</v>
      </c>
      <c r="F93" s="80">
        <v>885</v>
      </c>
    </row>
    <row r="94" spans="2:6" x14ac:dyDescent="0.3">
      <c r="B94" s="78" t="s">
        <v>253</v>
      </c>
      <c r="C94" s="78" t="s">
        <v>323</v>
      </c>
      <c r="D94" s="79">
        <v>31</v>
      </c>
      <c r="E94" s="79">
        <v>0</v>
      </c>
      <c r="F94" s="80">
        <v>78</v>
      </c>
    </row>
    <row r="95" spans="2:6" x14ac:dyDescent="0.3">
      <c r="B95" s="78" t="s">
        <v>253</v>
      </c>
      <c r="C95" s="78" t="s">
        <v>324</v>
      </c>
      <c r="D95" s="79">
        <v>92</v>
      </c>
      <c r="E95" s="79">
        <v>233</v>
      </c>
      <c r="F95" s="80">
        <v>494</v>
      </c>
    </row>
    <row r="96" spans="2:6" x14ac:dyDescent="0.3">
      <c r="B96" s="78" t="s">
        <v>253</v>
      </c>
      <c r="C96" s="78" t="s">
        <v>325</v>
      </c>
      <c r="D96" s="79">
        <v>486</v>
      </c>
      <c r="E96" s="79">
        <v>1176</v>
      </c>
      <c r="F96" s="80">
        <v>400</v>
      </c>
    </row>
    <row r="97" spans="2:6" x14ac:dyDescent="0.3">
      <c r="B97" s="78" t="s">
        <v>253</v>
      </c>
      <c r="C97" s="78" t="s">
        <v>326</v>
      </c>
      <c r="D97" s="79">
        <v>440</v>
      </c>
      <c r="E97" s="79">
        <v>874</v>
      </c>
      <c r="F97" s="80">
        <v>803</v>
      </c>
    </row>
    <row r="98" spans="2:6" x14ac:dyDescent="0.3">
      <c r="B98" s="78" t="s">
        <v>253</v>
      </c>
      <c r="C98" s="78" t="s">
        <v>327</v>
      </c>
      <c r="D98" s="79">
        <v>127</v>
      </c>
      <c r="E98" s="79">
        <v>695</v>
      </c>
      <c r="F98" s="80">
        <v>440</v>
      </c>
    </row>
    <row r="99" spans="2:6" x14ac:dyDescent="0.3">
      <c r="B99" s="78" t="s">
        <v>253</v>
      </c>
      <c r="C99" s="78" t="s">
        <v>328</v>
      </c>
      <c r="D99" s="79">
        <v>257</v>
      </c>
      <c r="E99" s="79">
        <v>1367</v>
      </c>
      <c r="F99" s="80">
        <v>544</v>
      </c>
    </row>
    <row r="100" spans="2:6" x14ac:dyDescent="0.3">
      <c r="B100" s="78" t="s">
        <v>253</v>
      </c>
      <c r="C100" s="78" t="s">
        <v>329</v>
      </c>
      <c r="D100" s="79">
        <v>399</v>
      </c>
      <c r="E100" s="79">
        <v>1238</v>
      </c>
      <c r="F100" s="80">
        <v>622</v>
      </c>
    </row>
    <row r="101" spans="2:6" x14ac:dyDescent="0.3">
      <c r="B101" s="78" t="s">
        <v>253</v>
      </c>
      <c r="C101" s="78" t="s">
        <v>330</v>
      </c>
      <c r="D101" s="79">
        <v>470</v>
      </c>
      <c r="E101" s="79">
        <v>1609</v>
      </c>
      <c r="F101" s="80">
        <v>662</v>
      </c>
    </row>
    <row r="102" spans="2:6" x14ac:dyDescent="0.3">
      <c r="B102" s="78" t="s">
        <v>253</v>
      </c>
      <c r="C102" s="78" t="s">
        <v>331</v>
      </c>
      <c r="D102" s="79">
        <v>651</v>
      </c>
      <c r="E102" s="79">
        <v>2120</v>
      </c>
      <c r="F102" s="80">
        <v>824</v>
      </c>
    </row>
    <row r="103" spans="2:6" x14ac:dyDescent="0.3">
      <c r="B103" s="78" t="s">
        <v>253</v>
      </c>
      <c r="C103" s="78" t="s">
        <v>332</v>
      </c>
      <c r="D103" s="79">
        <v>757</v>
      </c>
      <c r="E103" s="79">
        <v>2498</v>
      </c>
      <c r="F103" s="80">
        <v>846</v>
      </c>
    </row>
    <row r="104" spans="2:6" x14ac:dyDescent="0.3">
      <c r="B104" s="78" t="s">
        <v>253</v>
      </c>
      <c r="C104" s="78" t="s">
        <v>333</v>
      </c>
      <c r="D104" s="79">
        <v>526</v>
      </c>
      <c r="E104" s="79">
        <v>1902</v>
      </c>
      <c r="F104" s="80">
        <v>743</v>
      </c>
    </row>
    <row r="105" spans="2:6" x14ac:dyDescent="0.3">
      <c r="B105" s="78" t="s">
        <v>253</v>
      </c>
      <c r="C105" s="78" t="s">
        <v>334</v>
      </c>
      <c r="D105" s="79">
        <v>196</v>
      </c>
      <c r="E105" s="79">
        <v>994</v>
      </c>
      <c r="F105" s="80">
        <v>477</v>
      </c>
    </row>
    <row r="106" spans="2:6" x14ac:dyDescent="0.3">
      <c r="B106" s="78" t="s">
        <v>253</v>
      </c>
      <c r="C106" s="78" t="s">
        <v>335</v>
      </c>
      <c r="D106" s="79">
        <v>260</v>
      </c>
      <c r="E106" s="79">
        <v>1010</v>
      </c>
      <c r="F106" s="80">
        <v>575</v>
      </c>
    </row>
    <row r="107" spans="2:6" x14ac:dyDescent="0.3">
      <c r="B107" s="78" t="s">
        <v>253</v>
      </c>
      <c r="C107" s="78" t="s">
        <v>336</v>
      </c>
      <c r="D107" s="79">
        <v>192</v>
      </c>
      <c r="E107" s="79">
        <v>899</v>
      </c>
      <c r="F107" s="80">
        <v>369</v>
      </c>
    </row>
    <row r="108" spans="2:6" x14ac:dyDescent="0.3">
      <c r="B108" s="78" t="s">
        <v>253</v>
      </c>
      <c r="C108" s="78" t="s">
        <v>337</v>
      </c>
      <c r="D108" s="79">
        <v>177</v>
      </c>
      <c r="E108" s="79">
        <v>284</v>
      </c>
      <c r="F108" s="80">
        <v>174</v>
      </c>
    </row>
    <row r="109" spans="2:6" x14ac:dyDescent="0.3">
      <c r="B109" s="78" t="s">
        <v>253</v>
      </c>
      <c r="C109" s="78" t="s">
        <v>338</v>
      </c>
      <c r="D109" s="79">
        <v>741</v>
      </c>
      <c r="E109" s="79">
        <v>1781</v>
      </c>
      <c r="F109" s="80">
        <v>1028</v>
      </c>
    </row>
    <row r="110" spans="2:6" x14ac:dyDescent="0.3">
      <c r="B110" s="78" t="s">
        <v>253</v>
      </c>
      <c r="C110" s="78" t="s">
        <v>339</v>
      </c>
      <c r="D110" s="79">
        <v>174</v>
      </c>
      <c r="E110" s="79">
        <v>773</v>
      </c>
      <c r="F110" s="80">
        <v>237</v>
      </c>
    </row>
    <row r="111" spans="2:6" x14ac:dyDescent="0.3">
      <c r="B111" s="78" t="s">
        <v>253</v>
      </c>
      <c r="C111" s="78" t="s">
        <v>340</v>
      </c>
      <c r="D111" s="79">
        <v>94</v>
      </c>
      <c r="E111" s="79">
        <v>769</v>
      </c>
      <c r="F111" s="80">
        <v>228</v>
      </c>
    </row>
    <row r="112" spans="2:6" x14ac:dyDescent="0.3">
      <c r="B112" s="78" t="s">
        <v>253</v>
      </c>
      <c r="C112" s="78" t="s">
        <v>341</v>
      </c>
      <c r="D112" s="79">
        <v>197</v>
      </c>
      <c r="E112" s="79">
        <v>837</v>
      </c>
      <c r="F112" s="80">
        <v>434</v>
      </c>
    </row>
    <row r="113" spans="2:6" x14ac:dyDescent="0.3">
      <c r="B113" s="78" t="s">
        <v>253</v>
      </c>
      <c r="C113" s="78" t="s">
        <v>342</v>
      </c>
      <c r="D113" s="79">
        <v>318</v>
      </c>
      <c r="E113" s="79">
        <v>1120</v>
      </c>
      <c r="F113" s="80">
        <v>444</v>
      </c>
    </row>
    <row r="114" spans="2:6" x14ac:dyDescent="0.3">
      <c r="B114" s="78" t="s">
        <v>253</v>
      </c>
      <c r="C114" s="78" t="s">
        <v>343</v>
      </c>
      <c r="D114" s="79">
        <v>82</v>
      </c>
      <c r="E114" s="79">
        <v>723</v>
      </c>
      <c r="F114" s="80">
        <v>204</v>
      </c>
    </row>
    <row r="115" spans="2:6" x14ac:dyDescent="0.3">
      <c r="B115" s="78" t="s">
        <v>253</v>
      </c>
      <c r="C115" s="78" t="s">
        <v>344</v>
      </c>
      <c r="D115" s="79">
        <v>206</v>
      </c>
      <c r="E115" s="79">
        <v>550</v>
      </c>
      <c r="F115" s="80">
        <v>229</v>
      </c>
    </row>
    <row r="116" spans="2:6" x14ac:dyDescent="0.3">
      <c r="B116" s="78" t="s">
        <v>253</v>
      </c>
      <c r="C116" s="78" t="s">
        <v>345</v>
      </c>
      <c r="D116" s="79">
        <v>390</v>
      </c>
      <c r="E116" s="79">
        <v>1297</v>
      </c>
      <c r="F116" s="80">
        <v>456</v>
      </c>
    </row>
    <row r="117" spans="2:6" x14ac:dyDescent="0.3">
      <c r="B117" s="78" t="s">
        <v>253</v>
      </c>
      <c r="C117" s="78" t="s">
        <v>346</v>
      </c>
      <c r="D117" s="79">
        <v>111</v>
      </c>
      <c r="E117" s="79">
        <v>1160</v>
      </c>
      <c r="F117" s="80">
        <v>282</v>
      </c>
    </row>
    <row r="118" spans="2:6" x14ac:dyDescent="0.3">
      <c r="B118" s="78" t="s">
        <v>253</v>
      </c>
      <c r="C118" s="78" t="s">
        <v>347</v>
      </c>
      <c r="D118" s="79">
        <v>522</v>
      </c>
      <c r="E118" s="79">
        <v>1667</v>
      </c>
      <c r="F118" s="80">
        <v>556</v>
      </c>
    </row>
    <row r="119" spans="2:6" x14ac:dyDescent="0.3">
      <c r="B119" s="78" t="s">
        <v>253</v>
      </c>
      <c r="C119" s="78" t="s">
        <v>348</v>
      </c>
      <c r="D119" s="79">
        <v>278</v>
      </c>
      <c r="E119" s="79">
        <v>1091</v>
      </c>
      <c r="F119" s="80">
        <v>505</v>
      </c>
    </row>
    <row r="120" spans="2:6" x14ac:dyDescent="0.3">
      <c r="B120" s="78" t="s">
        <v>253</v>
      </c>
      <c r="C120" s="78" t="s">
        <v>349</v>
      </c>
      <c r="D120" s="79">
        <v>0</v>
      </c>
      <c r="E120" s="79">
        <v>0</v>
      </c>
      <c r="F120" s="80">
        <v>0</v>
      </c>
    </row>
    <row r="121" spans="2:6" x14ac:dyDescent="0.3">
      <c r="B121" s="78" t="s">
        <v>253</v>
      </c>
      <c r="C121" s="78" t="s">
        <v>350</v>
      </c>
      <c r="D121" s="79">
        <v>120</v>
      </c>
      <c r="E121" s="79">
        <v>1335</v>
      </c>
      <c r="F121" s="80">
        <v>289</v>
      </c>
    </row>
    <row r="122" spans="2:6" x14ac:dyDescent="0.3">
      <c r="B122" s="78" t="s">
        <v>253</v>
      </c>
      <c r="C122" s="78" t="s">
        <v>351</v>
      </c>
      <c r="D122" s="79">
        <v>316</v>
      </c>
      <c r="E122" s="79">
        <v>1028</v>
      </c>
      <c r="F122" s="80">
        <v>505</v>
      </c>
    </row>
    <row r="123" spans="2:6" x14ac:dyDescent="0.3">
      <c r="B123" s="78" t="s">
        <v>253</v>
      </c>
      <c r="C123" s="78" t="s">
        <v>352</v>
      </c>
      <c r="D123" s="79">
        <v>446</v>
      </c>
      <c r="E123" s="79">
        <v>1763</v>
      </c>
      <c r="F123" s="80">
        <v>527</v>
      </c>
    </row>
    <row r="124" spans="2:6" x14ac:dyDescent="0.3">
      <c r="B124" s="78" t="s">
        <v>253</v>
      </c>
      <c r="C124" s="78" t="s">
        <v>353</v>
      </c>
      <c r="D124" s="79">
        <v>0</v>
      </c>
      <c r="E124" s="79">
        <v>0</v>
      </c>
      <c r="F124" s="80">
        <v>0</v>
      </c>
    </row>
    <row r="125" spans="2:6" x14ac:dyDescent="0.3">
      <c r="B125" s="78" t="s">
        <v>253</v>
      </c>
      <c r="C125" s="78" t="s">
        <v>354</v>
      </c>
      <c r="D125" s="79">
        <v>254</v>
      </c>
      <c r="E125" s="79">
        <v>642</v>
      </c>
      <c r="F125" s="80">
        <v>308</v>
      </c>
    </row>
    <row r="126" spans="2:6" x14ac:dyDescent="0.3">
      <c r="B126" s="78" t="s">
        <v>253</v>
      </c>
      <c r="C126" s="78" t="s">
        <v>355</v>
      </c>
      <c r="D126" s="79">
        <v>157</v>
      </c>
      <c r="E126" s="79">
        <v>440</v>
      </c>
      <c r="F126" s="80">
        <v>436</v>
      </c>
    </row>
    <row r="127" spans="2:6" x14ac:dyDescent="0.3">
      <c r="B127" s="78" t="s">
        <v>253</v>
      </c>
      <c r="C127" s="78" t="s">
        <v>356</v>
      </c>
      <c r="D127" s="79">
        <v>788</v>
      </c>
      <c r="E127" s="79">
        <v>988</v>
      </c>
      <c r="F127" s="80">
        <v>673</v>
      </c>
    </row>
    <row r="128" spans="2:6" x14ac:dyDescent="0.3">
      <c r="B128" s="78" t="s">
        <v>253</v>
      </c>
      <c r="C128" s="78" t="s">
        <v>357</v>
      </c>
      <c r="D128" s="79">
        <v>398</v>
      </c>
      <c r="E128" s="79">
        <v>454</v>
      </c>
      <c r="F128" s="80">
        <v>333</v>
      </c>
    </row>
    <row r="129" spans="2:6" x14ac:dyDescent="0.3">
      <c r="B129" s="78" t="s">
        <v>253</v>
      </c>
      <c r="C129" s="78" t="s">
        <v>358</v>
      </c>
      <c r="D129" s="79">
        <v>796</v>
      </c>
      <c r="E129" s="79">
        <v>912</v>
      </c>
      <c r="F129" s="80">
        <v>687</v>
      </c>
    </row>
    <row r="130" spans="2:6" x14ac:dyDescent="0.3">
      <c r="B130" s="78" t="s">
        <v>253</v>
      </c>
      <c r="C130" s="78" t="s">
        <v>359</v>
      </c>
      <c r="D130" s="79">
        <v>633</v>
      </c>
      <c r="E130" s="79">
        <v>1349</v>
      </c>
      <c r="F130" s="80">
        <v>564</v>
      </c>
    </row>
    <row r="131" spans="2:6" x14ac:dyDescent="0.3">
      <c r="B131" s="78" t="s">
        <v>253</v>
      </c>
      <c r="C131" s="78" t="s">
        <v>360</v>
      </c>
      <c r="D131" s="79">
        <v>1018</v>
      </c>
      <c r="E131" s="79">
        <v>1622</v>
      </c>
      <c r="F131" s="80">
        <v>826</v>
      </c>
    </row>
    <row r="132" spans="2:6" x14ac:dyDescent="0.3">
      <c r="B132" s="78" t="s">
        <v>253</v>
      </c>
      <c r="C132" s="78" t="s">
        <v>361</v>
      </c>
      <c r="D132" s="79">
        <v>356</v>
      </c>
      <c r="E132" s="79">
        <v>429</v>
      </c>
      <c r="F132" s="80">
        <v>621</v>
      </c>
    </row>
    <row r="133" spans="2:6" x14ac:dyDescent="0.3">
      <c r="B133" s="78" t="s">
        <v>253</v>
      </c>
      <c r="C133" s="78" t="s">
        <v>362</v>
      </c>
      <c r="D133" s="79">
        <v>1173</v>
      </c>
      <c r="E133" s="79">
        <v>1342</v>
      </c>
      <c r="F133" s="80">
        <v>605</v>
      </c>
    </row>
    <row r="134" spans="2:6" x14ac:dyDescent="0.3">
      <c r="B134" s="78" t="s">
        <v>253</v>
      </c>
      <c r="C134" s="78" t="s">
        <v>363</v>
      </c>
      <c r="D134" s="79">
        <v>729</v>
      </c>
      <c r="E134" s="79">
        <v>1085</v>
      </c>
      <c r="F134" s="80">
        <v>838</v>
      </c>
    </row>
    <row r="135" spans="2:6" x14ac:dyDescent="0.3">
      <c r="B135" s="78" t="s">
        <v>253</v>
      </c>
      <c r="C135" s="78" t="s">
        <v>364</v>
      </c>
      <c r="D135" s="79">
        <v>935</v>
      </c>
      <c r="E135" s="79">
        <v>1436</v>
      </c>
      <c r="F135" s="80">
        <v>1237</v>
      </c>
    </row>
    <row r="136" spans="2:6" x14ac:dyDescent="0.3">
      <c r="B136" s="78" t="s">
        <v>253</v>
      </c>
      <c r="C136" s="78" t="s">
        <v>365</v>
      </c>
      <c r="D136" s="79">
        <v>930</v>
      </c>
      <c r="E136" s="79">
        <v>1328</v>
      </c>
      <c r="F136" s="80">
        <v>1024</v>
      </c>
    </row>
    <row r="137" spans="2:6" x14ac:dyDescent="0.3">
      <c r="B137" s="78" t="s">
        <v>253</v>
      </c>
      <c r="C137" s="78" t="s">
        <v>366</v>
      </c>
      <c r="D137" s="79">
        <v>1207</v>
      </c>
      <c r="E137" s="79">
        <v>1863</v>
      </c>
      <c r="F137" s="80">
        <v>1375</v>
      </c>
    </row>
    <row r="138" spans="2:6" x14ac:dyDescent="0.3">
      <c r="B138" s="78" t="s">
        <v>253</v>
      </c>
      <c r="C138" s="78" t="s">
        <v>367</v>
      </c>
      <c r="D138" s="79">
        <v>1089</v>
      </c>
      <c r="E138" s="79">
        <v>1554</v>
      </c>
      <c r="F138" s="80">
        <v>945</v>
      </c>
    </row>
    <row r="139" spans="2:6" x14ac:dyDescent="0.3">
      <c r="B139" s="78" t="s">
        <v>253</v>
      </c>
      <c r="C139" s="78" t="s">
        <v>368</v>
      </c>
      <c r="D139" s="79">
        <v>1179</v>
      </c>
      <c r="E139" s="79">
        <v>1541</v>
      </c>
      <c r="F139" s="80">
        <v>1136</v>
      </c>
    </row>
    <row r="140" spans="2:6" x14ac:dyDescent="0.3">
      <c r="B140" s="78" t="s">
        <v>253</v>
      </c>
      <c r="C140" s="78" t="s">
        <v>369</v>
      </c>
      <c r="D140" s="79">
        <v>646</v>
      </c>
      <c r="E140" s="79">
        <v>1144</v>
      </c>
      <c r="F140" s="80">
        <v>1027</v>
      </c>
    </row>
    <row r="141" spans="2:6" x14ac:dyDescent="0.3">
      <c r="B141" s="78" t="s">
        <v>253</v>
      </c>
      <c r="C141" s="78" t="s">
        <v>370</v>
      </c>
      <c r="D141" s="79">
        <v>689</v>
      </c>
      <c r="E141" s="79">
        <v>1352</v>
      </c>
      <c r="F141" s="80">
        <v>777</v>
      </c>
    </row>
    <row r="142" spans="2:6" x14ac:dyDescent="0.3">
      <c r="B142" s="78" t="s">
        <v>253</v>
      </c>
      <c r="C142" s="78" t="s">
        <v>371</v>
      </c>
      <c r="D142" s="79">
        <v>92</v>
      </c>
      <c r="E142" s="79">
        <v>1393</v>
      </c>
      <c r="F142" s="80">
        <v>295</v>
      </c>
    </row>
    <row r="143" spans="2:6" x14ac:dyDescent="0.3">
      <c r="B143" s="78" t="s">
        <v>253</v>
      </c>
      <c r="C143" s="78" t="s">
        <v>372</v>
      </c>
      <c r="D143" s="79">
        <v>361</v>
      </c>
      <c r="E143" s="79">
        <v>4109</v>
      </c>
      <c r="F143" s="80">
        <v>761</v>
      </c>
    </row>
    <row r="144" spans="2:6" x14ac:dyDescent="0.3">
      <c r="B144" s="78" t="s">
        <v>253</v>
      </c>
      <c r="C144" s="78" t="s">
        <v>373</v>
      </c>
      <c r="D144" s="79">
        <v>148</v>
      </c>
      <c r="E144" s="79">
        <v>1510</v>
      </c>
      <c r="F144" s="80">
        <v>300</v>
      </c>
    </row>
    <row r="145" spans="2:6" x14ac:dyDescent="0.3">
      <c r="B145" s="78" t="s">
        <v>253</v>
      </c>
      <c r="C145" s="78" t="s">
        <v>374</v>
      </c>
      <c r="D145" s="79">
        <v>367</v>
      </c>
      <c r="E145" s="79">
        <v>1942</v>
      </c>
      <c r="F145" s="80">
        <v>817</v>
      </c>
    </row>
    <row r="146" spans="2:6" x14ac:dyDescent="0.3">
      <c r="B146" s="78" t="s">
        <v>253</v>
      </c>
      <c r="C146" s="78" t="s">
        <v>375</v>
      </c>
      <c r="D146" s="79">
        <v>96</v>
      </c>
      <c r="E146" s="79">
        <v>249</v>
      </c>
      <c r="F146" s="80">
        <v>191</v>
      </c>
    </row>
    <row r="147" spans="2:6" x14ac:dyDescent="0.3">
      <c r="B147" s="78" t="s">
        <v>253</v>
      </c>
      <c r="C147" s="78" t="s">
        <v>376</v>
      </c>
      <c r="D147" s="79">
        <v>104</v>
      </c>
      <c r="E147" s="79">
        <v>281</v>
      </c>
      <c r="F147" s="80">
        <v>241</v>
      </c>
    </row>
    <row r="148" spans="2:6" x14ac:dyDescent="0.3">
      <c r="B148" s="78" t="s">
        <v>253</v>
      </c>
      <c r="C148" s="78" t="s">
        <v>377</v>
      </c>
      <c r="D148" s="79">
        <v>152</v>
      </c>
      <c r="E148" s="79">
        <v>225</v>
      </c>
      <c r="F148" s="80">
        <v>215</v>
      </c>
    </row>
    <row r="149" spans="2:6" x14ac:dyDescent="0.3">
      <c r="B149" s="78" t="s">
        <v>253</v>
      </c>
      <c r="C149" s="78" t="s">
        <v>378</v>
      </c>
      <c r="D149" s="79">
        <v>661</v>
      </c>
      <c r="E149" s="79">
        <v>1509</v>
      </c>
      <c r="F149" s="80">
        <v>818</v>
      </c>
    </row>
    <row r="150" spans="2:6" x14ac:dyDescent="0.3">
      <c r="B150" s="78" t="s">
        <v>253</v>
      </c>
      <c r="C150" s="78" t="s">
        <v>379</v>
      </c>
      <c r="D150" s="79">
        <v>417</v>
      </c>
      <c r="E150" s="79">
        <v>591</v>
      </c>
      <c r="F150" s="80">
        <v>414</v>
      </c>
    </row>
    <row r="151" spans="2:6" x14ac:dyDescent="0.3">
      <c r="B151" s="78" t="s">
        <v>253</v>
      </c>
      <c r="C151" s="78" t="s">
        <v>380</v>
      </c>
      <c r="D151" s="79">
        <v>588</v>
      </c>
      <c r="E151" s="79">
        <v>1036</v>
      </c>
      <c r="F151" s="80">
        <v>725</v>
      </c>
    </row>
    <row r="152" spans="2:6" x14ac:dyDescent="0.3">
      <c r="B152" s="78" t="s">
        <v>253</v>
      </c>
      <c r="C152" s="78" t="s">
        <v>381</v>
      </c>
      <c r="D152" s="79">
        <v>99</v>
      </c>
      <c r="E152" s="79">
        <v>566</v>
      </c>
      <c r="F152" s="80">
        <v>200</v>
      </c>
    </row>
    <row r="153" spans="2:6" x14ac:dyDescent="0.3">
      <c r="B153" s="78" t="s">
        <v>253</v>
      </c>
      <c r="C153" s="78" t="s">
        <v>382</v>
      </c>
      <c r="D153" s="79">
        <v>1113</v>
      </c>
      <c r="E153" s="79">
        <v>1539</v>
      </c>
      <c r="F153" s="80">
        <v>1209</v>
      </c>
    </row>
    <row r="154" spans="2:6" x14ac:dyDescent="0.3">
      <c r="B154" s="78" t="s">
        <v>253</v>
      </c>
      <c r="C154" s="78" t="s">
        <v>383</v>
      </c>
      <c r="D154" s="79">
        <v>1462</v>
      </c>
      <c r="E154" s="79">
        <v>1993</v>
      </c>
      <c r="F154" s="80">
        <v>1444</v>
      </c>
    </row>
    <row r="155" spans="2:6" x14ac:dyDescent="0.3">
      <c r="B155" s="78" t="s">
        <v>253</v>
      </c>
      <c r="C155" s="78" t="s">
        <v>384</v>
      </c>
      <c r="D155" s="79">
        <v>1094</v>
      </c>
      <c r="E155" s="79">
        <v>1924</v>
      </c>
      <c r="F155" s="80">
        <v>1466</v>
      </c>
    </row>
    <row r="156" spans="2:6" x14ac:dyDescent="0.3">
      <c r="B156" s="78" t="s">
        <v>253</v>
      </c>
      <c r="C156" s="78" t="s">
        <v>385</v>
      </c>
      <c r="D156" s="79">
        <v>924</v>
      </c>
      <c r="E156" s="79">
        <v>1799</v>
      </c>
      <c r="F156" s="80">
        <v>1269</v>
      </c>
    </row>
    <row r="157" spans="2:6" x14ac:dyDescent="0.3">
      <c r="B157" s="78" t="s">
        <v>253</v>
      </c>
      <c r="C157" s="78" t="s">
        <v>386</v>
      </c>
      <c r="D157" s="79">
        <v>0</v>
      </c>
      <c r="E157" s="79">
        <v>0</v>
      </c>
      <c r="F157" s="80">
        <v>0</v>
      </c>
    </row>
    <row r="158" spans="2:6" x14ac:dyDescent="0.3">
      <c r="B158" s="78" t="s">
        <v>253</v>
      </c>
      <c r="C158" s="78" t="s">
        <v>387</v>
      </c>
      <c r="D158" s="79">
        <v>296</v>
      </c>
      <c r="E158" s="79">
        <v>443</v>
      </c>
      <c r="F158" s="80">
        <v>157</v>
      </c>
    </row>
    <row r="159" spans="2:6" x14ac:dyDescent="0.3">
      <c r="B159" s="78" t="s">
        <v>253</v>
      </c>
      <c r="C159" s="78" t="s">
        <v>388</v>
      </c>
      <c r="D159" s="79">
        <v>858</v>
      </c>
      <c r="E159" s="79">
        <v>1562</v>
      </c>
      <c r="F159" s="80">
        <v>832</v>
      </c>
    </row>
    <row r="160" spans="2:6" x14ac:dyDescent="0.3">
      <c r="B160" s="78" t="s">
        <v>253</v>
      </c>
      <c r="C160" s="78" t="s">
        <v>389</v>
      </c>
      <c r="D160" s="79">
        <v>487</v>
      </c>
      <c r="E160" s="79">
        <v>821</v>
      </c>
      <c r="F160" s="80">
        <v>556</v>
      </c>
    </row>
    <row r="161" spans="2:6" x14ac:dyDescent="0.3">
      <c r="B161" s="78" t="s">
        <v>253</v>
      </c>
      <c r="C161" s="78" t="s">
        <v>390</v>
      </c>
      <c r="D161" s="79">
        <v>985</v>
      </c>
      <c r="E161" s="79">
        <v>2100</v>
      </c>
      <c r="F161" s="80">
        <v>1402</v>
      </c>
    </row>
    <row r="162" spans="2:6" x14ac:dyDescent="0.3">
      <c r="B162" s="78" t="s">
        <v>253</v>
      </c>
      <c r="C162" s="78" t="s">
        <v>391</v>
      </c>
      <c r="D162" s="79">
        <v>430</v>
      </c>
      <c r="E162" s="79">
        <v>976</v>
      </c>
      <c r="F162" s="80">
        <v>616</v>
      </c>
    </row>
    <row r="163" spans="2:6" x14ac:dyDescent="0.3">
      <c r="B163" s="78" t="s">
        <v>253</v>
      </c>
      <c r="C163" s="78" t="s">
        <v>392</v>
      </c>
      <c r="D163" s="79">
        <v>11</v>
      </c>
      <c r="E163" s="79">
        <v>4</v>
      </c>
      <c r="F163" s="80">
        <v>351</v>
      </c>
    </row>
    <row r="164" spans="2:6" x14ac:dyDescent="0.3">
      <c r="B164" s="78" t="s">
        <v>253</v>
      </c>
      <c r="C164" s="78" t="s">
        <v>393</v>
      </c>
      <c r="D164" s="79">
        <v>370</v>
      </c>
      <c r="E164" s="79">
        <v>480</v>
      </c>
      <c r="F164" s="80">
        <v>398</v>
      </c>
    </row>
    <row r="165" spans="2:6" x14ac:dyDescent="0.3">
      <c r="B165" s="78" t="s">
        <v>253</v>
      </c>
      <c r="C165" s="78" t="s">
        <v>394</v>
      </c>
      <c r="D165" s="79">
        <v>778</v>
      </c>
      <c r="E165" s="79">
        <v>1343</v>
      </c>
      <c r="F165" s="80">
        <v>1071</v>
      </c>
    </row>
    <row r="166" spans="2:6" x14ac:dyDescent="0.3">
      <c r="B166" s="78" t="s">
        <v>253</v>
      </c>
      <c r="C166" s="78" t="s">
        <v>395</v>
      </c>
      <c r="D166" s="79">
        <v>783</v>
      </c>
      <c r="E166" s="79">
        <v>1429</v>
      </c>
      <c r="F166" s="80">
        <v>1018</v>
      </c>
    </row>
    <row r="167" spans="2:6" x14ac:dyDescent="0.3">
      <c r="B167" s="78" t="s">
        <v>253</v>
      </c>
      <c r="C167" s="78" t="s">
        <v>396</v>
      </c>
      <c r="D167" s="79">
        <v>1376</v>
      </c>
      <c r="E167" s="79">
        <v>2314</v>
      </c>
      <c r="F167" s="80">
        <v>1440</v>
      </c>
    </row>
    <row r="168" spans="2:6" x14ac:dyDescent="0.3">
      <c r="B168" s="78" t="s">
        <v>253</v>
      </c>
      <c r="C168" s="78" t="s">
        <v>397</v>
      </c>
      <c r="D168" s="79">
        <v>717</v>
      </c>
      <c r="E168" s="79">
        <v>1732</v>
      </c>
      <c r="F168" s="80">
        <v>1623</v>
      </c>
    </row>
    <row r="169" spans="2:6" x14ac:dyDescent="0.3">
      <c r="B169" s="78" t="s">
        <v>253</v>
      </c>
      <c r="C169" s="78" t="s">
        <v>398</v>
      </c>
      <c r="D169" s="79">
        <v>301</v>
      </c>
      <c r="E169" s="79">
        <v>720</v>
      </c>
      <c r="F169" s="80">
        <v>629</v>
      </c>
    </row>
    <row r="170" spans="2:6" x14ac:dyDescent="0.3">
      <c r="B170" s="78" t="s">
        <v>253</v>
      </c>
      <c r="C170" s="78" t="s">
        <v>399</v>
      </c>
      <c r="D170" s="79">
        <v>179</v>
      </c>
      <c r="E170" s="79">
        <v>303</v>
      </c>
      <c r="F170" s="80">
        <v>258</v>
      </c>
    </row>
    <row r="171" spans="2:6" x14ac:dyDescent="0.3">
      <c r="B171" s="78" t="s">
        <v>253</v>
      </c>
      <c r="C171" s="78" t="s">
        <v>400</v>
      </c>
      <c r="D171" s="79">
        <v>919</v>
      </c>
      <c r="E171" s="79">
        <v>1445</v>
      </c>
      <c r="F171" s="80">
        <v>1250</v>
      </c>
    </row>
    <row r="172" spans="2:6" x14ac:dyDescent="0.3">
      <c r="B172" s="78" t="s">
        <v>253</v>
      </c>
      <c r="C172" s="78" t="s">
        <v>401</v>
      </c>
      <c r="D172" s="79">
        <v>396</v>
      </c>
      <c r="E172" s="79">
        <v>704</v>
      </c>
      <c r="F172" s="80">
        <v>712</v>
      </c>
    </row>
    <row r="173" spans="2:6" x14ac:dyDescent="0.3">
      <c r="B173" s="78" t="s">
        <v>253</v>
      </c>
      <c r="C173" s="78" t="s">
        <v>402</v>
      </c>
      <c r="D173" s="79">
        <v>387</v>
      </c>
      <c r="E173" s="79">
        <v>735</v>
      </c>
      <c r="F173" s="80">
        <v>677</v>
      </c>
    </row>
    <row r="174" spans="2:6" x14ac:dyDescent="0.3">
      <c r="B174" s="78" t="s">
        <v>253</v>
      </c>
      <c r="C174" s="78" t="s">
        <v>403</v>
      </c>
      <c r="D174" s="79">
        <v>869</v>
      </c>
      <c r="E174" s="79">
        <v>1267</v>
      </c>
      <c r="F174" s="80">
        <v>801</v>
      </c>
    </row>
    <row r="175" spans="2:6" x14ac:dyDescent="0.3">
      <c r="B175" s="78" t="s">
        <v>253</v>
      </c>
      <c r="C175" s="78" t="s">
        <v>404</v>
      </c>
      <c r="D175" s="79">
        <v>1500</v>
      </c>
      <c r="E175" s="79">
        <v>2104</v>
      </c>
      <c r="F175" s="80">
        <v>1570</v>
      </c>
    </row>
    <row r="176" spans="2:6" x14ac:dyDescent="0.3">
      <c r="B176" s="78" t="s">
        <v>253</v>
      </c>
      <c r="C176" s="78" t="s">
        <v>405</v>
      </c>
      <c r="D176" s="79">
        <v>1064</v>
      </c>
      <c r="E176" s="79">
        <v>1509</v>
      </c>
      <c r="F176" s="80">
        <v>1126</v>
      </c>
    </row>
    <row r="177" spans="2:6" x14ac:dyDescent="0.3">
      <c r="B177" s="78" t="s">
        <v>253</v>
      </c>
      <c r="C177" s="78" t="s">
        <v>406</v>
      </c>
      <c r="D177" s="79">
        <v>1272</v>
      </c>
      <c r="E177" s="79">
        <v>2058</v>
      </c>
      <c r="F177" s="80">
        <v>1702</v>
      </c>
    </row>
    <row r="178" spans="2:6" x14ac:dyDescent="0.3">
      <c r="B178" s="78" t="s">
        <v>253</v>
      </c>
      <c r="C178" s="78" t="s">
        <v>407</v>
      </c>
      <c r="D178" s="79">
        <v>916</v>
      </c>
      <c r="E178" s="79">
        <v>1326</v>
      </c>
      <c r="F178" s="80">
        <v>840</v>
      </c>
    </row>
    <row r="179" spans="2:6" x14ac:dyDescent="0.3">
      <c r="B179" s="78" t="s">
        <v>253</v>
      </c>
      <c r="C179" s="78" t="s">
        <v>408</v>
      </c>
      <c r="D179" s="79">
        <v>877</v>
      </c>
      <c r="E179" s="79">
        <v>1498</v>
      </c>
      <c r="F179" s="80">
        <v>1274</v>
      </c>
    </row>
    <row r="180" spans="2:6" x14ac:dyDescent="0.3">
      <c r="B180" s="78" t="s">
        <v>253</v>
      </c>
      <c r="C180" s="78" t="s">
        <v>409</v>
      </c>
      <c r="D180" s="79">
        <v>716</v>
      </c>
      <c r="E180" s="79">
        <v>1119</v>
      </c>
      <c r="F180" s="80">
        <v>837</v>
      </c>
    </row>
    <row r="181" spans="2:6" x14ac:dyDescent="0.3">
      <c r="B181" s="78" t="s">
        <v>253</v>
      </c>
      <c r="C181" s="78" t="s">
        <v>410</v>
      </c>
      <c r="D181" s="79">
        <v>772</v>
      </c>
      <c r="E181" s="79">
        <v>1410</v>
      </c>
      <c r="F181" s="80">
        <v>1199</v>
      </c>
    </row>
    <row r="182" spans="2:6" x14ac:dyDescent="0.3">
      <c r="B182" s="78" t="s">
        <v>253</v>
      </c>
      <c r="C182" s="78" t="s">
        <v>411</v>
      </c>
      <c r="D182" s="79">
        <v>1190</v>
      </c>
      <c r="E182" s="79">
        <v>1969</v>
      </c>
      <c r="F182" s="80">
        <v>1597</v>
      </c>
    </row>
  </sheetData>
  <mergeCells count="1">
    <mergeCell ref="D23:F23"/>
  </mergeCells>
  <pageMargins left="0.7" right="0.7" top="0.75" bottom="0.75" header="0.3" footer="0.3"/>
  <ignoredErrors>
    <ignoredError sqref="C4 C7 C10 C13 C16 C19:C20" unlockedFormula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569C-085B-48A4-9E47-8F96362883E1}">
  <dimension ref="A1:G21"/>
  <sheetViews>
    <sheetView workbookViewId="0">
      <selection activeCell="G21" sqref="G21"/>
    </sheetView>
  </sheetViews>
  <sheetFormatPr defaultRowHeight="14.4" x14ac:dyDescent="0.3"/>
  <cols>
    <col min="3" max="3" width="11.77734375" bestFit="1" customWidth="1"/>
    <col min="4" max="4" width="15.77734375" bestFit="1" customWidth="1"/>
  </cols>
  <sheetData>
    <row r="1" spans="1:7" x14ac:dyDescent="0.3">
      <c r="A1" s="58" t="s">
        <v>412</v>
      </c>
      <c r="B1" s="58" t="s">
        <v>413</v>
      </c>
      <c r="C1" s="58" t="s">
        <v>414</v>
      </c>
      <c r="D1" s="58" t="s">
        <v>415</v>
      </c>
    </row>
    <row r="2" spans="1:7" x14ac:dyDescent="0.3">
      <c r="A2" s="59">
        <v>1</v>
      </c>
      <c r="B2" s="81">
        <v>8000</v>
      </c>
      <c r="C2" s="59" t="s">
        <v>416</v>
      </c>
      <c r="D2" s="59">
        <v>10</v>
      </c>
    </row>
    <row r="3" spans="1:7" x14ac:dyDescent="0.3">
      <c r="A3" s="59">
        <v>2</v>
      </c>
      <c r="B3" s="81">
        <v>11000</v>
      </c>
      <c r="C3" s="59" t="s">
        <v>416</v>
      </c>
      <c r="D3" s="59">
        <v>9</v>
      </c>
    </row>
    <row r="4" spans="1:7" x14ac:dyDescent="0.3">
      <c r="A4" s="59">
        <v>3</v>
      </c>
      <c r="B4" s="81">
        <v>6000</v>
      </c>
      <c r="C4" s="59" t="s">
        <v>417</v>
      </c>
      <c r="D4" s="59">
        <v>5</v>
      </c>
    </row>
    <row r="5" spans="1:7" x14ac:dyDescent="0.3">
      <c r="A5" s="59">
        <v>4</v>
      </c>
      <c r="B5" s="81">
        <v>15000</v>
      </c>
      <c r="C5" s="59" t="s">
        <v>416</v>
      </c>
      <c r="D5" s="59">
        <v>10</v>
      </c>
    </row>
    <row r="6" spans="1:7" x14ac:dyDescent="0.3">
      <c r="A6" s="59">
        <v>5</v>
      </c>
      <c r="B6" s="81">
        <v>10000</v>
      </c>
      <c r="C6" s="59" t="s">
        <v>417</v>
      </c>
      <c r="D6" s="59">
        <v>2</v>
      </c>
    </row>
    <row r="7" spans="1:7" x14ac:dyDescent="0.3">
      <c r="A7" s="59">
        <v>6</v>
      </c>
      <c r="B7" s="81">
        <v>15000</v>
      </c>
      <c r="C7" s="59" t="s">
        <v>416</v>
      </c>
      <c r="D7" s="59">
        <v>5</v>
      </c>
    </row>
    <row r="8" spans="1:7" x14ac:dyDescent="0.3">
      <c r="A8" s="59">
        <v>7</v>
      </c>
      <c r="B8" s="81">
        <v>13000</v>
      </c>
      <c r="C8" s="59" t="s">
        <v>416</v>
      </c>
      <c r="D8" s="59">
        <v>999</v>
      </c>
    </row>
    <row r="9" spans="1:7" x14ac:dyDescent="0.3">
      <c r="A9" s="59">
        <v>8</v>
      </c>
      <c r="B9" s="81">
        <v>8000</v>
      </c>
      <c r="C9" s="59" t="s">
        <v>416</v>
      </c>
      <c r="D9" s="59">
        <v>2</v>
      </c>
    </row>
    <row r="10" spans="1:7" x14ac:dyDescent="0.3">
      <c r="A10" s="59">
        <v>9</v>
      </c>
      <c r="B10" s="81">
        <v>11000</v>
      </c>
      <c r="C10" s="59" t="s">
        <v>417</v>
      </c>
      <c r="D10" s="59">
        <v>5</v>
      </c>
    </row>
    <row r="11" spans="1:7" x14ac:dyDescent="0.3">
      <c r="A11" s="59">
        <v>10</v>
      </c>
      <c r="B11" s="81">
        <v>9000</v>
      </c>
      <c r="C11" s="59" t="s">
        <v>416</v>
      </c>
      <c r="D11" s="59">
        <v>6</v>
      </c>
    </row>
    <row r="14" spans="1:7" ht="15" thickBot="1" x14ac:dyDescent="0.35">
      <c r="A14" s="8" t="s">
        <v>418</v>
      </c>
    </row>
    <row r="15" spans="1:7" ht="15" thickBot="1" x14ac:dyDescent="0.35">
      <c r="A15" t="s">
        <v>419</v>
      </c>
      <c r="G15" s="82">
        <f>SUMIF(C2:C11,"YES",B2:B11)</f>
        <v>79000</v>
      </c>
    </row>
    <row r="16" spans="1:7" ht="15" thickBot="1" x14ac:dyDescent="0.35">
      <c r="A16" t="s">
        <v>420</v>
      </c>
      <c r="G16" s="82">
        <f>SUMIF(C2:C11,"NO",B2:B11)</f>
        <v>27000</v>
      </c>
    </row>
    <row r="17" spans="1:7" ht="15" thickBot="1" x14ac:dyDescent="0.35"/>
    <row r="18" spans="1:7" ht="15" thickBot="1" x14ac:dyDescent="0.35">
      <c r="A18" t="s">
        <v>421</v>
      </c>
      <c r="G18" s="82">
        <f>SUMIF(B2:B11,"&gt;10000",D2:D11)</f>
        <v>1028</v>
      </c>
    </row>
    <row r="19" spans="1:7" ht="15" thickBot="1" x14ac:dyDescent="0.35"/>
    <row r="20" spans="1:7" ht="15" thickBot="1" x14ac:dyDescent="0.35">
      <c r="A20" t="s">
        <v>422</v>
      </c>
      <c r="G20" s="82">
        <f>SUMIF(B2:B11,"&gt;10000",B2:B11)</f>
        <v>65000</v>
      </c>
    </row>
    <row r="21" spans="1:7" ht="15" thickBot="1" x14ac:dyDescent="0.35">
      <c r="A21" t="s">
        <v>423</v>
      </c>
      <c r="G21" s="82">
        <f>SUMIF(B2:B11,"&lt;9500",B2:B11)</f>
        <v>31000</v>
      </c>
    </row>
  </sheetData>
  <pageMargins left="0.7" right="0.7" top="0.75" bottom="0.75" header="0.3" footer="0.3"/>
  <ignoredErrors>
    <ignoredError sqref="G15:G16 G18 G20:G21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F369-EBF4-4835-BF2E-5E37C4F4BC46}">
  <dimension ref="A1:H13"/>
  <sheetViews>
    <sheetView workbookViewId="0">
      <selection activeCell="H10" sqref="H10"/>
    </sheetView>
  </sheetViews>
  <sheetFormatPr defaultRowHeight="14.4" x14ac:dyDescent="0.3"/>
  <cols>
    <col min="1" max="1" width="8.33203125" bestFit="1" customWidth="1"/>
    <col min="2" max="2" width="7" bestFit="1" customWidth="1"/>
    <col min="3" max="3" width="12.33203125" bestFit="1" customWidth="1"/>
    <col min="6" max="6" width="51.33203125" bestFit="1" customWidth="1"/>
    <col min="8" max="8" width="7.109375" bestFit="1" customWidth="1"/>
  </cols>
  <sheetData>
    <row r="1" spans="1:8" ht="15.6" x14ac:dyDescent="0.3">
      <c r="A1" s="5" t="s">
        <v>20</v>
      </c>
      <c r="B1" s="5" t="s">
        <v>21</v>
      </c>
      <c r="C1" s="5" t="s">
        <v>22</v>
      </c>
      <c r="E1" s="8">
        <v>1</v>
      </c>
      <c r="F1" s="9" t="s">
        <v>32</v>
      </c>
    </row>
    <row r="2" spans="1:8" ht="15.6" x14ac:dyDescent="0.3">
      <c r="A2" s="6" t="s">
        <v>23</v>
      </c>
      <c r="B2" s="7">
        <v>43101</v>
      </c>
      <c r="C2" s="13">
        <v>152</v>
      </c>
      <c r="F2" s="20">
        <v>43101</v>
      </c>
      <c r="H2" s="19">
        <f>AVERAGE(C2:C4)</f>
        <v>144.33333333333334</v>
      </c>
    </row>
    <row r="3" spans="1:8" ht="15.6" x14ac:dyDescent="0.3">
      <c r="A3" s="6" t="s">
        <v>24</v>
      </c>
      <c r="B3" s="7">
        <v>43101</v>
      </c>
      <c r="C3" s="13">
        <v>171</v>
      </c>
      <c r="F3" s="20">
        <v>43132</v>
      </c>
      <c r="H3" s="19">
        <f>AVERAGE(C5:C7)</f>
        <v>136</v>
      </c>
    </row>
    <row r="4" spans="1:8" ht="15.6" x14ac:dyDescent="0.3">
      <c r="A4" s="6" t="s">
        <v>25</v>
      </c>
      <c r="B4" s="7">
        <v>43101</v>
      </c>
      <c r="C4" s="13">
        <v>110</v>
      </c>
      <c r="F4" s="20">
        <v>43160</v>
      </c>
      <c r="H4" s="19">
        <f>AVERAGE(C8:C10)</f>
        <v>194</v>
      </c>
    </row>
    <row r="5" spans="1:8" x14ac:dyDescent="0.3">
      <c r="A5" s="6" t="s">
        <v>26</v>
      </c>
      <c r="B5" s="7">
        <v>43132</v>
      </c>
      <c r="C5" s="13">
        <v>173</v>
      </c>
    </row>
    <row r="6" spans="1:8" ht="15.6" customHeight="1" x14ac:dyDescent="0.3">
      <c r="A6" s="6" t="s">
        <v>27</v>
      </c>
      <c r="B6" s="7">
        <v>43132</v>
      </c>
      <c r="C6" s="13">
        <v>128</v>
      </c>
      <c r="E6" s="8">
        <v>2</v>
      </c>
      <c r="F6" s="9"/>
    </row>
    <row r="7" spans="1:8" ht="15.6" x14ac:dyDescent="0.3">
      <c r="A7" s="6" t="s">
        <v>28</v>
      </c>
      <c r="B7" s="7">
        <v>43132</v>
      </c>
      <c r="C7" s="13">
        <v>107</v>
      </c>
      <c r="F7" s="10"/>
    </row>
    <row r="8" spans="1:8" x14ac:dyDescent="0.3">
      <c r="A8" s="6" t="s">
        <v>29</v>
      </c>
      <c r="B8" s="7">
        <v>43160</v>
      </c>
      <c r="C8" s="13">
        <v>213</v>
      </c>
    </row>
    <row r="9" spans="1:8" ht="15.6" x14ac:dyDescent="0.3">
      <c r="A9" s="6" t="s">
        <v>30</v>
      </c>
      <c r="B9" s="7">
        <v>43160</v>
      </c>
      <c r="C9" s="13">
        <v>238</v>
      </c>
      <c r="F9" s="9" t="s">
        <v>33</v>
      </c>
      <c r="G9" s="11">
        <f>SUM(C2:C10) / B13</f>
        <v>158.11111111111111</v>
      </c>
      <c r="H9" s="14"/>
    </row>
    <row r="10" spans="1:8" x14ac:dyDescent="0.3">
      <c r="A10" s="6" t="s">
        <v>31</v>
      </c>
      <c r="B10" s="7">
        <v>43160</v>
      </c>
      <c r="C10" s="13">
        <v>131</v>
      </c>
      <c r="F10" s="5"/>
    </row>
    <row r="11" spans="1:8" ht="15.6" x14ac:dyDescent="0.3">
      <c r="F11" s="9" t="s">
        <v>34</v>
      </c>
      <c r="G11" s="19">
        <f>AVERAGE(H2:H4)</f>
        <v>158.11111111111111</v>
      </c>
    </row>
    <row r="13" spans="1:8" x14ac:dyDescent="0.3">
      <c r="A13" s="6" t="s">
        <v>35</v>
      </c>
      <c r="B13">
        <f>COUNT(C2:C10)</f>
        <v>9</v>
      </c>
    </row>
  </sheetData>
  <pageMargins left="0.7" right="0.7" top="0.75" bottom="0.75" header="0.3" footer="0.3"/>
  <ignoredErrors>
    <ignoredError sqref="H2:H4" formulaRange="1"/>
  </ignoredError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515C6-C925-406B-BAFA-8494DFE96E34}">
  <dimension ref="A1:D26"/>
  <sheetViews>
    <sheetView topLeftCell="A2" workbookViewId="0">
      <selection activeCell="D27" sqref="D27"/>
    </sheetView>
  </sheetViews>
  <sheetFormatPr defaultRowHeight="14.4" x14ac:dyDescent="0.3"/>
  <cols>
    <col min="2" max="2" width="57.109375" bestFit="1" customWidth="1"/>
  </cols>
  <sheetData>
    <row r="1" spans="1:4" x14ac:dyDescent="0.3">
      <c r="A1" s="83" t="s">
        <v>424</v>
      </c>
      <c r="B1" s="84"/>
      <c r="C1" s="84"/>
      <c r="D1" s="84"/>
    </row>
    <row r="2" spans="1:4" x14ac:dyDescent="0.3">
      <c r="A2" s="85" t="s">
        <v>1</v>
      </c>
      <c r="B2" s="85" t="s">
        <v>425</v>
      </c>
      <c r="C2" s="85" t="s">
        <v>426</v>
      </c>
      <c r="D2" s="85" t="s">
        <v>427</v>
      </c>
    </row>
    <row r="3" spans="1:4" x14ac:dyDescent="0.3">
      <c r="A3" s="86" t="s">
        <v>428</v>
      </c>
      <c r="B3" s="86" t="s">
        <v>429</v>
      </c>
      <c r="C3" s="86" t="s">
        <v>430</v>
      </c>
      <c r="D3" s="86">
        <v>28</v>
      </c>
    </row>
    <row r="4" spans="1:4" x14ac:dyDescent="0.3">
      <c r="A4" s="86" t="s">
        <v>431</v>
      </c>
      <c r="B4" s="86" t="s">
        <v>432</v>
      </c>
      <c r="C4" s="86" t="s">
        <v>433</v>
      </c>
      <c r="D4" s="86">
        <v>8</v>
      </c>
    </row>
    <row r="5" spans="1:4" x14ac:dyDescent="0.3">
      <c r="A5" s="86" t="s">
        <v>434</v>
      </c>
      <c r="B5" s="86" t="s">
        <v>435</v>
      </c>
      <c r="C5" s="86" t="s">
        <v>430</v>
      </c>
      <c r="D5" s="86">
        <v>19</v>
      </c>
    </row>
    <row r="6" spans="1:4" x14ac:dyDescent="0.3">
      <c r="A6" s="86" t="s">
        <v>436</v>
      </c>
      <c r="B6" s="86" t="s">
        <v>437</v>
      </c>
      <c r="C6" s="86" t="s">
        <v>438</v>
      </c>
      <c r="D6" s="86">
        <v>2</v>
      </c>
    </row>
    <row r="7" spans="1:4" x14ac:dyDescent="0.3">
      <c r="A7" s="86" t="s">
        <v>439</v>
      </c>
      <c r="B7" s="86" t="s">
        <v>435</v>
      </c>
      <c r="C7" s="86" t="s">
        <v>440</v>
      </c>
      <c r="D7" s="86">
        <v>5</v>
      </c>
    </row>
    <row r="8" spans="1:4" x14ac:dyDescent="0.3">
      <c r="A8" s="86" t="s">
        <v>441</v>
      </c>
      <c r="B8" s="86" t="s">
        <v>432</v>
      </c>
      <c r="C8" s="86" t="s">
        <v>430</v>
      </c>
      <c r="D8" s="86">
        <v>9</v>
      </c>
    </row>
    <row r="9" spans="1:4" x14ac:dyDescent="0.3">
      <c r="A9" s="86" t="s">
        <v>442</v>
      </c>
      <c r="B9" s="86" t="s">
        <v>435</v>
      </c>
      <c r="C9" s="86" t="s">
        <v>443</v>
      </c>
      <c r="D9" s="86">
        <v>18</v>
      </c>
    </row>
    <row r="10" spans="1:4" x14ac:dyDescent="0.3">
      <c r="A10" s="86" t="s">
        <v>444</v>
      </c>
      <c r="B10" s="86" t="s">
        <v>429</v>
      </c>
      <c r="C10" s="86" t="s">
        <v>430</v>
      </c>
      <c r="D10" s="86">
        <v>11</v>
      </c>
    </row>
    <row r="11" spans="1:4" x14ac:dyDescent="0.3">
      <c r="A11" s="86" t="s">
        <v>445</v>
      </c>
      <c r="B11" s="86" t="s">
        <v>437</v>
      </c>
      <c r="C11" s="86" t="s">
        <v>446</v>
      </c>
      <c r="D11" s="86">
        <v>3</v>
      </c>
    </row>
    <row r="12" spans="1:4" x14ac:dyDescent="0.3">
      <c r="A12" s="86" t="s">
        <v>447</v>
      </c>
      <c r="B12" s="86" t="s">
        <v>432</v>
      </c>
      <c r="C12" s="86" t="s">
        <v>448</v>
      </c>
      <c r="D12" s="86">
        <v>15</v>
      </c>
    </row>
    <row r="14" spans="1:4" x14ac:dyDescent="0.3">
      <c r="A14" s="87" t="s">
        <v>449</v>
      </c>
      <c r="D14" s="88" t="s">
        <v>450</v>
      </c>
    </row>
    <row r="16" spans="1:4" x14ac:dyDescent="0.3">
      <c r="A16">
        <v>1</v>
      </c>
      <c r="B16" s="89" t="s">
        <v>451</v>
      </c>
    </row>
    <row r="17" spans="1:4" x14ac:dyDescent="0.3">
      <c r="D17" s="91" t="s">
        <v>453</v>
      </c>
    </row>
    <row r="18" spans="1:4" x14ac:dyDescent="0.3">
      <c r="B18" s="90" t="s">
        <v>452</v>
      </c>
      <c r="D18" s="92">
        <f>SUMIF(C3:C12,"USA",D3:D12)</f>
        <v>67</v>
      </c>
    </row>
    <row r="20" spans="1:4" x14ac:dyDescent="0.3">
      <c r="A20">
        <v>2</v>
      </c>
      <c r="B20" s="89" t="s">
        <v>454</v>
      </c>
    </row>
    <row r="21" spans="1:4" x14ac:dyDescent="0.3">
      <c r="D21" s="91" t="s">
        <v>453</v>
      </c>
    </row>
    <row r="22" spans="1:4" x14ac:dyDescent="0.3">
      <c r="B22" s="90" t="s">
        <v>452</v>
      </c>
      <c r="D22" s="92">
        <f>SUMIF(B3:B12,"Figure Skating",D3:D12)</f>
        <v>5</v>
      </c>
    </row>
    <row r="24" spans="1:4" x14ac:dyDescent="0.3">
      <c r="A24">
        <v>3</v>
      </c>
      <c r="B24" s="89" t="s">
        <v>455</v>
      </c>
    </row>
    <row r="25" spans="1:4" x14ac:dyDescent="0.3">
      <c r="D25" s="91" t="s">
        <v>453</v>
      </c>
    </row>
    <row r="26" spans="1:4" x14ac:dyDescent="0.3">
      <c r="B26" s="90" t="s">
        <v>452</v>
      </c>
      <c r="D26" s="92">
        <f>SUMIF(C3:C12,"Jamaica",D3:D12)+SUMIF(C3:C12,"USA",D3:D12)</f>
        <v>75</v>
      </c>
    </row>
  </sheetData>
  <hyperlinks>
    <hyperlink ref="D14" location="'SUMIF2  Answers'!A1" display="'SUMIF2  Answers'!A1" xr:uid="{2B4CE67A-E5FB-4598-B78B-5C9221C64F52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FE88-0F05-4689-8BF0-683F70F77885}">
  <dimension ref="A1:H27"/>
  <sheetViews>
    <sheetView workbookViewId="0">
      <selection activeCell="C7" sqref="C7"/>
    </sheetView>
  </sheetViews>
  <sheetFormatPr defaultRowHeight="14.4" x14ac:dyDescent="0.3"/>
  <cols>
    <col min="1" max="1" width="12.33203125" customWidth="1"/>
    <col min="2" max="2" width="20.6640625" customWidth="1"/>
    <col min="7" max="7" width="13" customWidth="1"/>
    <col min="8" max="8" width="10.21875" customWidth="1"/>
  </cols>
  <sheetData>
    <row r="1" spans="1:8" x14ac:dyDescent="0.3">
      <c r="A1" t="s">
        <v>456</v>
      </c>
    </row>
    <row r="2" spans="1:8" x14ac:dyDescent="0.3">
      <c r="A2" t="s">
        <v>457</v>
      </c>
    </row>
    <row r="4" spans="1:8" x14ac:dyDescent="0.3">
      <c r="G4" s="8" t="s">
        <v>458</v>
      </c>
    </row>
    <row r="6" spans="1:8" ht="28.8" x14ac:dyDescent="0.3">
      <c r="A6" s="8" t="s">
        <v>238</v>
      </c>
      <c r="B6" s="8" t="s">
        <v>459</v>
      </c>
      <c r="G6" s="95" t="s">
        <v>238</v>
      </c>
      <c r="H6" s="95" t="s">
        <v>459</v>
      </c>
    </row>
    <row r="7" spans="1:8" x14ac:dyDescent="0.3">
      <c r="A7" s="93">
        <v>44201</v>
      </c>
      <c r="B7" s="94">
        <f>VLOOKUP(A7,G6:H27,2,TRUE)</f>
        <v>1.3624000000000001</v>
      </c>
      <c r="G7" s="96">
        <v>44197</v>
      </c>
      <c r="H7" s="97">
        <v>1.3671</v>
      </c>
    </row>
    <row r="8" spans="1:8" x14ac:dyDescent="0.3">
      <c r="A8" s="93">
        <v>44211</v>
      </c>
      <c r="B8" s="94">
        <f>VLOOKUP(A8,G6:H27,2,TRUE)</f>
        <v>1.3586</v>
      </c>
      <c r="G8" s="96">
        <v>44200</v>
      </c>
      <c r="H8" s="97">
        <v>1.3569</v>
      </c>
    </row>
    <row r="9" spans="1:8" x14ac:dyDescent="0.3">
      <c r="A9" s="93">
        <v>44220</v>
      </c>
      <c r="B9" s="94">
        <f>VLOOKUP(A9,G6:H27,2,TRUE)</f>
        <v>1.3684000000000001</v>
      </c>
      <c r="G9" s="96">
        <v>44201</v>
      </c>
      <c r="H9" s="97">
        <v>1.3624000000000001</v>
      </c>
    </row>
    <row r="10" spans="1:8" x14ac:dyDescent="0.3">
      <c r="G10" s="96">
        <v>44202</v>
      </c>
      <c r="H10" s="97">
        <v>1.3607</v>
      </c>
    </row>
    <row r="11" spans="1:8" x14ac:dyDescent="0.3">
      <c r="G11" s="96">
        <v>44203</v>
      </c>
      <c r="H11" s="97">
        <v>1.3563000000000001</v>
      </c>
    </row>
    <row r="12" spans="1:8" x14ac:dyDescent="0.3">
      <c r="G12" s="96">
        <v>44204</v>
      </c>
      <c r="H12" s="97">
        <v>1.3563000000000001</v>
      </c>
    </row>
    <row r="13" spans="1:8" x14ac:dyDescent="0.3">
      <c r="G13" s="96">
        <v>44207</v>
      </c>
      <c r="H13" s="97">
        <v>1.3513999999999999</v>
      </c>
    </row>
    <row r="14" spans="1:8" x14ac:dyDescent="0.3">
      <c r="G14" s="96">
        <v>44208</v>
      </c>
      <c r="H14" s="97">
        <v>1.3663000000000001</v>
      </c>
    </row>
    <row r="15" spans="1:8" x14ac:dyDescent="0.3">
      <c r="G15" s="96">
        <v>44209</v>
      </c>
      <c r="H15" s="97">
        <v>1.3636999999999999</v>
      </c>
    </row>
    <row r="16" spans="1:8" x14ac:dyDescent="0.3">
      <c r="G16" s="96">
        <v>44210</v>
      </c>
      <c r="H16" s="97">
        <v>1.3687</v>
      </c>
    </row>
    <row r="17" spans="7:8" x14ac:dyDescent="0.3">
      <c r="G17" s="96">
        <v>44211</v>
      </c>
      <c r="H17" s="97">
        <v>1.3586</v>
      </c>
    </row>
    <row r="18" spans="7:8" x14ac:dyDescent="0.3">
      <c r="G18" s="96">
        <v>44214</v>
      </c>
      <c r="H18" s="97">
        <v>1.3584000000000001</v>
      </c>
    </row>
    <row r="19" spans="7:8" x14ac:dyDescent="0.3">
      <c r="G19" s="96">
        <v>44215</v>
      </c>
      <c r="H19" s="97">
        <v>1.3628</v>
      </c>
    </row>
    <row r="20" spans="7:8" x14ac:dyDescent="0.3">
      <c r="G20" s="96">
        <v>44216</v>
      </c>
      <c r="H20" s="97">
        <v>1.3653</v>
      </c>
    </row>
    <row r="21" spans="7:8" x14ac:dyDescent="0.3">
      <c r="G21" s="96">
        <v>44217</v>
      </c>
      <c r="H21" s="97">
        <v>1.3732</v>
      </c>
    </row>
    <row r="22" spans="7:8" x14ac:dyDescent="0.3">
      <c r="G22" s="96">
        <v>44218</v>
      </c>
      <c r="H22" s="97">
        <v>1.3684000000000001</v>
      </c>
    </row>
    <row r="23" spans="7:8" x14ac:dyDescent="0.3">
      <c r="G23" s="96">
        <v>44221</v>
      </c>
      <c r="H23" s="97">
        <v>1.3673999999999999</v>
      </c>
    </row>
    <row r="24" spans="7:8" x14ac:dyDescent="0.3">
      <c r="G24" s="96">
        <v>44222</v>
      </c>
      <c r="H24" s="97">
        <v>1.3733</v>
      </c>
    </row>
    <row r="25" spans="7:8" x14ac:dyDescent="0.3">
      <c r="G25" s="96">
        <v>44223</v>
      </c>
      <c r="H25" s="97">
        <v>1.3686</v>
      </c>
    </row>
    <row r="26" spans="7:8" x14ac:dyDescent="0.3">
      <c r="G26" s="96">
        <v>44224</v>
      </c>
      <c r="H26" s="97">
        <v>1.3717999999999999</v>
      </c>
    </row>
    <row r="27" spans="7:8" x14ac:dyDescent="0.3">
      <c r="G27" s="96">
        <v>44225</v>
      </c>
      <c r="H27" s="97">
        <v>1.3702000000000001</v>
      </c>
    </row>
  </sheetData>
  <pageMargins left="0.7" right="0.7" top="0.75" bottom="0.75" header="0.3" footer="0.3"/>
  <ignoredErrors>
    <ignoredError sqref="B7:B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A27D-BC85-49D9-AFDC-FF27E0D92908}">
  <dimension ref="A1:E32"/>
  <sheetViews>
    <sheetView topLeftCell="A19" workbookViewId="0">
      <selection activeCell="D31" sqref="D31"/>
    </sheetView>
  </sheetViews>
  <sheetFormatPr defaultRowHeight="14.4" x14ac:dyDescent="0.3"/>
  <cols>
    <col min="2" max="2" width="35.109375" bestFit="1" customWidth="1"/>
    <col min="3" max="3" width="11.21875" bestFit="1" customWidth="1"/>
    <col min="4" max="4" width="12.44140625" bestFit="1" customWidth="1"/>
  </cols>
  <sheetData>
    <row r="1" spans="1:5" x14ac:dyDescent="0.3">
      <c r="A1" s="118"/>
      <c r="B1" s="119"/>
      <c r="C1" s="119"/>
      <c r="D1" s="119"/>
    </row>
    <row r="2" spans="1:5" x14ac:dyDescent="0.3">
      <c r="A2" s="98" t="s">
        <v>77</v>
      </c>
      <c r="B2" s="99" t="s">
        <v>1</v>
      </c>
      <c r="C2" s="99" t="s">
        <v>460</v>
      </c>
      <c r="D2" s="99" t="s">
        <v>94</v>
      </c>
      <c r="E2" s="99" t="s">
        <v>123</v>
      </c>
    </row>
    <row r="3" spans="1:5" x14ac:dyDescent="0.3">
      <c r="A3" s="100">
        <v>56815</v>
      </c>
      <c r="B3" s="101" t="s">
        <v>461</v>
      </c>
      <c r="C3" s="101" t="s">
        <v>462</v>
      </c>
      <c r="D3" s="102">
        <v>13836</v>
      </c>
      <c r="E3" s="102">
        <v>25</v>
      </c>
    </row>
    <row r="4" spans="1:5" x14ac:dyDescent="0.3">
      <c r="A4" s="100">
        <v>51186</v>
      </c>
      <c r="B4" s="101" t="s">
        <v>463</v>
      </c>
      <c r="C4" s="101" t="s">
        <v>464</v>
      </c>
      <c r="D4" s="102">
        <v>11771</v>
      </c>
      <c r="E4" s="102">
        <v>32</v>
      </c>
    </row>
    <row r="5" spans="1:5" x14ac:dyDescent="0.3">
      <c r="A5" s="100">
        <v>51511</v>
      </c>
      <c r="B5" s="101" t="s">
        <v>465</v>
      </c>
      <c r="C5" s="101" t="s">
        <v>466</v>
      </c>
      <c r="D5" s="102">
        <v>13046</v>
      </c>
      <c r="E5" s="102">
        <v>35</v>
      </c>
    </row>
    <row r="6" spans="1:5" x14ac:dyDescent="0.3">
      <c r="A6" s="100">
        <v>50890</v>
      </c>
      <c r="B6" s="101" t="s">
        <v>467</v>
      </c>
      <c r="C6" s="101" t="s">
        <v>468</v>
      </c>
      <c r="D6" s="102">
        <v>18276</v>
      </c>
      <c r="E6" s="102">
        <v>32</v>
      </c>
    </row>
    <row r="7" spans="1:5" x14ac:dyDescent="0.3">
      <c r="A7" s="100">
        <v>53700</v>
      </c>
      <c r="B7" s="101" t="s">
        <v>469</v>
      </c>
      <c r="C7" s="101" t="s">
        <v>470</v>
      </c>
      <c r="D7" s="102">
        <v>19327</v>
      </c>
      <c r="E7" s="102">
        <v>26</v>
      </c>
    </row>
    <row r="8" spans="1:5" x14ac:dyDescent="0.3">
      <c r="A8" s="100">
        <v>55879</v>
      </c>
      <c r="B8" s="101" t="s">
        <v>471</v>
      </c>
      <c r="C8" s="101" t="s">
        <v>472</v>
      </c>
      <c r="D8" s="102">
        <v>18996</v>
      </c>
      <c r="E8" s="102">
        <v>35</v>
      </c>
    </row>
    <row r="9" spans="1:5" x14ac:dyDescent="0.3">
      <c r="A9" s="100">
        <v>59848</v>
      </c>
      <c r="B9" s="101" t="s">
        <v>473</v>
      </c>
      <c r="C9" s="101" t="s">
        <v>466</v>
      </c>
      <c r="D9" s="102">
        <v>10387</v>
      </c>
      <c r="E9" s="102">
        <v>25</v>
      </c>
    </row>
    <row r="10" spans="1:5" x14ac:dyDescent="0.3">
      <c r="A10" s="100">
        <v>58369</v>
      </c>
      <c r="B10" s="101" t="s">
        <v>474</v>
      </c>
      <c r="C10" s="101" t="s">
        <v>472</v>
      </c>
      <c r="D10" s="102">
        <v>12566</v>
      </c>
      <c r="E10" s="102">
        <v>37</v>
      </c>
    </row>
    <row r="11" spans="1:5" x14ac:dyDescent="0.3">
      <c r="A11" s="100">
        <v>50217</v>
      </c>
      <c r="B11" s="101" t="s">
        <v>475</v>
      </c>
      <c r="C11" s="101" t="s">
        <v>476</v>
      </c>
      <c r="D11" s="102">
        <v>16406</v>
      </c>
      <c r="E11" s="102">
        <v>42</v>
      </c>
    </row>
    <row r="12" spans="1:5" x14ac:dyDescent="0.3">
      <c r="A12" s="100">
        <v>50695</v>
      </c>
      <c r="B12" s="101" t="s">
        <v>477</v>
      </c>
      <c r="C12" s="101" t="s">
        <v>468</v>
      </c>
      <c r="D12" s="102">
        <v>15784</v>
      </c>
      <c r="E12" s="102">
        <v>43</v>
      </c>
    </row>
    <row r="13" spans="1:5" x14ac:dyDescent="0.3">
      <c r="A13" s="100">
        <v>59673</v>
      </c>
      <c r="B13" s="101" t="s">
        <v>478</v>
      </c>
      <c r="C13" s="101" t="s">
        <v>462</v>
      </c>
      <c r="D13" s="102">
        <v>10959</v>
      </c>
      <c r="E13" s="102">
        <v>30</v>
      </c>
    </row>
    <row r="14" spans="1:5" x14ac:dyDescent="0.3">
      <c r="A14" s="100">
        <v>52130</v>
      </c>
      <c r="B14" s="101" t="s">
        <v>479</v>
      </c>
      <c r="C14" s="101" t="s">
        <v>480</v>
      </c>
      <c r="D14" s="102">
        <v>14562</v>
      </c>
      <c r="E14" s="102">
        <v>32</v>
      </c>
    </row>
    <row r="16" spans="1:5" x14ac:dyDescent="0.3">
      <c r="A16" s="103">
        <v>1</v>
      </c>
      <c r="B16" s="104" t="s">
        <v>481</v>
      </c>
      <c r="D16" s="106" t="str">
        <f>VLOOKUP(A10,A3:E14,2,TRUE)</f>
        <v>Williamr Black</v>
      </c>
    </row>
    <row r="18" spans="1:4" x14ac:dyDescent="0.3">
      <c r="A18" s="103">
        <v>2</v>
      </c>
      <c r="B18" s="104" t="s">
        <v>482</v>
      </c>
      <c r="D18" s="106">
        <f>VLOOKUP(A13,A3:E14,5)</f>
        <v>30</v>
      </c>
    </row>
    <row r="20" spans="1:4" x14ac:dyDescent="0.3">
      <c r="A20" s="105">
        <v>3</v>
      </c>
      <c r="B20" s="120" t="s">
        <v>483</v>
      </c>
      <c r="C20" s="119"/>
      <c r="D20" s="119"/>
    </row>
    <row r="22" spans="1:4" x14ac:dyDescent="0.3">
      <c r="B22" s="107" t="s">
        <v>77</v>
      </c>
      <c r="C22" s="108" t="s">
        <v>460</v>
      </c>
    </row>
    <row r="23" spans="1:4" x14ac:dyDescent="0.3">
      <c r="B23" s="100">
        <v>55879</v>
      </c>
      <c r="C23" s="109" t="str">
        <f>VLOOKUP(B8,B2:E14,2)</f>
        <v>Capetown</v>
      </c>
    </row>
    <row r="24" spans="1:4" x14ac:dyDescent="0.3">
      <c r="B24" s="100">
        <v>50217</v>
      </c>
      <c r="C24" s="109" t="str">
        <f>VLOOKUP(B11,B2:E14,2,FALSE)</f>
        <v>Warsaw</v>
      </c>
    </row>
    <row r="25" spans="1:4" x14ac:dyDescent="0.3">
      <c r="B25" s="100">
        <v>50695</v>
      </c>
      <c r="C25" s="109" t="str">
        <f>VLOOKUP(B12,B2:E14,2)</f>
        <v>Delhi</v>
      </c>
    </row>
    <row r="27" spans="1:4" x14ac:dyDescent="0.3">
      <c r="A27" s="105">
        <v>4</v>
      </c>
      <c r="B27" s="120" t="s">
        <v>484</v>
      </c>
      <c r="C27" s="119"/>
      <c r="D27" s="119"/>
    </row>
    <row r="29" spans="1:4" x14ac:dyDescent="0.3">
      <c r="B29" s="107" t="s">
        <v>1</v>
      </c>
      <c r="C29" s="108" t="s">
        <v>94</v>
      </c>
    </row>
    <row r="30" spans="1:4" x14ac:dyDescent="0.3">
      <c r="B30" s="111" t="s">
        <v>467</v>
      </c>
      <c r="C30" s="109">
        <f>VLOOKUP(B6,B2:E14,3,FALSE)</f>
        <v>18276</v>
      </c>
    </row>
    <row r="31" spans="1:4" x14ac:dyDescent="0.3">
      <c r="B31" s="111" t="s">
        <v>485</v>
      </c>
      <c r="C31" s="109" t="s">
        <v>486</v>
      </c>
    </row>
    <row r="32" spans="1:4" x14ac:dyDescent="0.3">
      <c r="B32" s="111" t="s">
        <v>478</v>
      </c>
      <c r="C32" s="109">
        <f>VLOOKUP(B13,B2:E14,3,FALSE)</f>
        <v>10959</v>
      </c>
    </row>
  </sheetData>
  <mergeCells count="3">
    <mergeCell ref="A1:D1"/>
    <mergeCell ref="B20:D20"/>
    <mergeCell ref="B27:D27"/>
  </mergeCells>
  <pageMargins left="0.7" right="0.7" top="0.75" bottom="0.75" header="0.3" footer="0.3"/>
  <ignoredErrors>
    <ignoredError sqref="C23:C25 C30:C32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DEC94-812A-4D15-9ECE-98E21CDA5DBC}">
  <dimension ref="A1:D24"/>
  <sheetViews>
    <sheetView workbookViewId="0">
      <selection activeCell="D25" sqref="D25"/>
    </sheetView>
  </sheetViews>
  <sheetFormatPr defaultRowHeight="14.4" x14ac:dyDescent="0.3"/>
  <cols>
    <col min="1" max="1" width="21.44140625" bestFit="1" customWidth="1"/>
    <col min="4" max="4" width="12" bestFit="1" customWidth="1"/>
  </cols>
  <sheetData>
    <row r="1" spans="1:4" x14ac:dyDescent="0.3">
      <c r="A1" s="90" t="s">
        <v>487</v>
      </c>
    </row>
    <row r="2" spans="1:4" x14ac:dyDescent="0.3">
      <c r="A2" s="112" t="s">
        <v>1</v>
      </c>
      <c r="B2" s="112" t="s">
        <v>123</v>
      </c>
      <c r="C2" s="112" t="s">
        <v>488</v>
      </c>
      <c r="D2" s="112" t="s">
        <v>489</v>
      </c>
    </row>
    <row r="3" spans="1:4" x14ac:dyDescent="0.3">
      <c r="A3" s="113" t="s">
        <v>490</v>
      </c>
      <c r="B3" s="113">
        <v>35</v>
      </c>
      <c r="C3" s="113" t="s">
        <v>491</v>
      </c>
      <c r="D3" s="113" t="s">
        <v>492</v>
      </c>
    </row>
    <row r="4" spans="1:4" x14ac:dyDescent="0.3">
      <c r="A4" s="113" t="s">
        <v>493</v>
      </c>
      <c r="B4" s="113">
        <v>42</v>
      </c>
      <c r="C4" s="113" t="s">
        <v>494</v>
      </c>
      <c r="D4" s="113" t="s">
        <v>495</v>
      </c>
    </row>
    <row r="5" spans="1:4" x14ac:dyDescent="0.3">
      <c r="A5" s="113" t="s">
        <v>81</v>
      </c>
      <c r="B5" s="113">
        <v>28</v>
      </c>
      <c r="C5" s="113" t="s">
        <v>491</v>
      </c>
      <c r="D5" s="113" t="s">
        <v>496</v>
      </c>
    </row>
    <row r="6" spans="1:4" x14ac:dyDescent="0.3">
      <c r="A6" s="113" t="s">
        <v>497</v>
      </c>
      <c r="B6" s="113">
        <v>25</v>
      </c>
      <c r="C6" s="113" t="s">
        <v>494</v>
      </c>
      <c r="D6" s="113" t="s">
        <v>90</v>
      </c>
    </row>
    <row r="7" spans="1:4" x14ac:dyDescent="0.3">
      <c r="A7" s="113" t="s">
        <v>498</v>
      </c>
      <c r="B7" s="113">
        <v>31</v>
      </c>
      <c r="C7" s="113" t="s">
        <v>491</v>
      </c>
      <c r="D7" s="113" t="s">
        <v>91</v>
      </c>
    </row>
    <row r="8" spans="1:4" x14ac:dyDescent="0.3">
      <c r="A8" s="113" t="s">
        <v>499</v>
      </c>
      <c r="B8" s="113">
        <v>27</v>
      </c>
      <c r="C8" s="113" t="s">
        <v>494</v>
      </c>
      <c r="D8" s="113" t="s">
        <v>500</v>
      </c>
    </row>
    <row r="9" spans="1:4" x14ac:dyDescent="0.3">
      <c r="A9" s="113" t="s">
        <v>501</v>
      </c>
      <c r="B9" s="113">
        <v>38</v>
      </c>
      <c r="C9" s="113" t="s">
        <v>491</v>
      </c>
      <c r="D9" s="113" t="s">
        <v>502</v>
      </c>
    </row>
    <row r="10" spans="1:4" x14ac:dyDescent="0.3">
      <c r="A10" s="113" t="s">
        <v>503</v>
      </c>
      <c r="B10" s="113">
        <v>29</v>
      </c>
      <c r="C10" s="113" t="s">
        <v>494</v>
      </c>
      <c r="D10" s="113" t="s">
        <v>504</v>
      </c>
    </row>
    <row r="11" spans="1:4" x14ac:dyDescent="0.3">
      <c r="A11" s="113" t="s">
        <v>505</v>
      </c>
      <c r="B11" s="113">
        <v>45</v>
      </c>
      <c r="C11" s="113" t="s">
        <v>491</v>
      </c>
      <c r="D11" s="113" t="s">
        <v>506</v>
      </c>
    </row>
    <row r="12" spans="1:4" x14ac:dyDescent="0.3">
      <c r="A12" s="113" t="s">
        <v>507</v>
      </c>
      <c r="B12" s="113">
        <v>33</v>
      </c>
      <c r="C12" s="113" t="s">
        <v>494</v>
      </c>
      <c r="D12" s="113" t="s">
        <v>508</v>
      </c>
    </row>
    <row r="14" spans="1:4" x14ac:dyDescent="0.3">
      <c r="A14" s="110">
        <v>1</v>
      </c>
      <c r="B14" s="114" t="s">
        <v>509</v>
      </c>
    </row>
    <row r="15" spans="1:4" x14ac:dyDescent="0.3">
      <c r="D15" s="90" t="s">
        <v>453</v>
      </c>
    </row>
    <row r="16" spans="1:4" x14ac:dyDescent="0.3">
      <c r="B16" s="90" t="s">
        <v>452</v>
      </c>
      <c r="D16" s="106" t="str">
        <f>VLOOKUP(A4,A2:D12,4,FALSE)</f>
        <v>Data Scientist</v>
      </c>
    </row>
    <row r="18" spans="1:4" x14ac:dyDescent="0.3">
      <c r="A18" s="110">
        <v>2</v>
      </c>
      <c r="B18" s="114" t="s">
        <v>510</v>
      </c>
    </row>
    <row r="19" spans="1:4" x14ac:dyDescent="0.3">
      <c r="D19" s="90" t="s">
        <v>453</v>
      </c>
    </row>
    <row r="20" spans="1:4" x14ac:dyDescent="0.3">
      <c r="B20" s="90" t="s">
        <v>452</v>
      </c>
      <c r="D20" s="106">
        <f>VLOOKUP(A11,A2:D12,2,FALSE)</f>
        <v>45</v>
      </c>
    </row>
    <row r="22" spans="1:4" x14ac:dyDescent="0.3">
      <c r="A22" s="110">
        <v>3</v>
      </c>
      <c r="B22" s="114" t="s">
        <v>511</v>
      </c>
    </row>
    <row r="23" spans="1:4" x14ac:dyDescent="0.3">
      <c r="D23" s="90" t="s">
        <v>453</v>
      </c>
    </row>
    <row r="24" spans="1:4" x14ac:dyDescent="0.3">
      <c r="B24" s="90" t="s">
        <v>452</v>
      </c>
      <c r="D24" s="106" t="str">
        <f>VLOOKUP("*B*",A2:D12,4,FALSE)</f>
        <v>Accountant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3CFAE-8DB7-4C49-879F-FA1944E75688}">
  <dimension ref="A1:F248"/>
  <sheetViews>
    <sheetView workbookViewId="0"/>
  </sheetViews>
  <sheetFormatPr defaultRowHeight="14.4" x14ac:dyDescent="0.3"/>
  <cols>
    <col min="1" max="1" width="7.33203125" bestFit="1" customWidth="1"/>
    <col min="2" max="2" width="41.88671875" bestFit="1" customWidth="1"/>
    <col min="3" max="3" width="14" bestFit="1" customWidth="1"/>
    <col min="4" max="4" width="12.21875" bestFit="1" customWidth="1"/>
    <col min="5" max="5" width="10.33203125" bestFit="1" customWidth="1"/>
    <col min="6" max="6" width="22" bestFit="1" customWidth="1"/>
  </cols>
  <sheetData>
    <row r="1" spans="1:6" x14ac:dyDescent="0.3">
      <c r="A1" t="s">
        <v>512</v>
      </c>
      <c r="B1" t="s">
        <v>426</v>
      </c>
      <c r="C1" t="s">
        <v>513</v>
      </c>
      <c r="D1" t="s">
        <v>514</v>
      </c>
      <c r="E1" t="s">
        <v>238</v>
      </c>
      <c r="F1" t="s">
        <v>515</v>
      </c>
    </row>
    <row r="2" spans="1:6" x14ac:dyDescent="0.3">
      <c r="A2">
        <v>1</v>
      </c>
      <c r="B2" s="121" t="s">
        <v>516</v>
      </c>
      <c r="C2" t="s">
        <v>517</v>
      </c>
      <c r="D2">
        <v>1368570000</v>
      </c>
      <c r="E2" s="93">
        <v>42069</v>
      </c>
      <c r="F2">
        <v>0.189</v>
      </c>
    </row>
    <row r="3" spans="1:6" x14ac:dyDescent="0.3">
      <c r="A3">
        <v>2</v>
      </c>
      <c r="B3" s="121" t="s">
        <v>518</v>
      </c>
      <c r="C3" t="s">
        <v>519</v>
      </c>
      <c r="D3">
        <v>1267830000</v>
      </c>
      <c r="E3" s="93">
        <v>42069</v>
      </c>
      <c r="F3">
        <v>0.17499999999999999</v>
      </c>
    </row>
    <row r="4" spans="1:6" x14ac:dyDescent="0.3">
      <c r="A4">
        <v>3</v>
      </c>
      <c r="B4" s="121" t="s">
        <v>520</v>
      </c>
      <c r="C4" t="s">
        <v>521</v>
      </c>
      <c r="D4">
        <v>320529000</v>
      </c>
      <c r="E4" s="93">
        <v>42069</v>
      </c>
      <c r="F4">
        <v>4.4299999999999999E-2</v>
      </c>
    </row>
    <row r="5" spans="1:6" x14ac:dyDescent="0.3">
      <c r="A5">
        <v>4</v>
      </c>
      <c r="B5" s="121" t="s">
        <v>522</v>
      </c>
      <c r="C5" t="s">
        <v>519</v>
      </c>
      <c r="D5">
        <v>255461700</v>
      </c>
      <c r="E5" s="93">
        <v>42186</v>
      </c>
      <c r="F5">
        <v>3.5299999999999998E-2</v>
      </c>
    </row>
    <row r="6" spans="1:6" x14ac:dyDescent="0.3">
      <c r="A6">
        <v>5</v>
      </c>
      <c r="B6" s="121" t="s">
        <v>523</v>
      </c>
      <c r="C6" t="s">
        <v>524</v>
      </c>
      <c r="D6">
        <v>203975000</v>
      </c>
      <c r="E6" s="93">
        <v>42069</v>
      </c>
      <c r="F6">
        <v>2.8199999999999999E-2</v>
      </c>
    </row>
    <row r="7" spans="1:6" x14ac:dyDescent="0.3">
      <c r="A7">
        <v>6</v>
      </c>
      <c r="B7" s="121" t="s">
        <v>525</v>
      </c>
      <c r="C7" t="s">
        <v>526</v>
      </c>
      <c r="D7">
        <v>189150000</v>
      </c>
      <c r="E7" s="93">
        <v>42069</v>
      </c>
      <c r="F7">
        <v>2.6200000000000001E-2</v>
      </c>
    </row>
    <row r="8" spans="1:6" x14ac:dyDescent="0.3">
      <c r="A8">
        <v>7</v>
      </c>
      <c r="B8" s="121" t="s">
        <v>527</v>
      </c>
      <c r="C8" t="s">
        <v>528</v>
      </c>
      <c r="D8">
        <v>183523000</v>
      </c>
      <c r="E8" s="93">
        <v>42186</v>
      </c>
      <c r="F8">
        <v>2.5399999999999999E-2</v>
      </c>
    </row>
    <row r="9" spans="1:6" x14ac:dyDescent="0.3">
      <c r="A9">
        <v>8</v>
      </c>
      <c r="B9" s="121" t="s">
        <v>529</v>
      </c>
      <c r="C9" t="s">
        <v>530</v>
      </c>
      <c r="D9">
        <v>157941000</v>
      </c>
      <c r="E9" s="93">
        <v>42069</v>
      </c>
      <c r="F9">
        <v>2.18E-2</v>
      </c>
    </row>
    <row r="10" spans="1:6" x14ac:dyDescent="0.3">
      <c r="A10">
        <v>9</v>
      </c>
      <c r="B10" s="121" t="s">
        <v>448</v>
      </c>
      <c r="C10" t="s">
        <v>531</v>
      </c>
      <c r="D10">
        <v>146270033</v>
      </c>
      <c r="E10" s="93">
        <v>42005</v>
      </c>
      <c r="F10">
        <v>2.0199999999999999E-2</v>
      </c>
    </row>
    <row r="11" spans="1:6" x14ac:dyDescent="0.3">
      <c r="A11">
        <v>10</v>
      </c>
      <c r="B11" s="121" t="s">
        <v>532</v>
      </c>
      <c r="C11" t="s">
        <v>533</v>
      </c>
      <c r="D11">
        <v>126970000</v>
      </c>
      <c r="E11" s="93">
        <v>42036</v>
      </c>
      <c r="F11">
        <v>1.7600000000000001E-2</v>
      </c>
    </row>
    <row r="12" spans="1:6" x14ac:dyDescent="0.3">
      <c r="A12">
        <v>11</v>
      </c>
      <c r="B12" s="121" t="s">
        <v>534</v>
      </c>
      <c r="C12" t="s">
        <v>535</v>
      </c>
      <c r="D12">
        <v>121005815</v>
      </c>
      <c r="E12" s="93">
        <v>42186</v>
      </c>
      <c r="F12">
        <v>1.67E-2</v>
      </c>
    </row>
    <row r="13" spans="1:6" x14ac:dyDescent="0.3">
      <c r="A13">
        <v>12</v>
      </c>
      <c r="B13" s="121" t="s">
        <v>536</v>
      </c>
      <c r="C13" t="s">
        <v>537</v>
      </c>
      <c r="D13">
        <v>101098400</v>
      </c>
      <c r="E13" s="93">
        <v>42069</v>
      </c>
      <c r="F13">
        <v>1.4E-2</v>
      </c>
    </row>
    <row r="14" spans="1:6" x14ac:dyDescent="0.3">
      <c r="A14">
        <v>13</v>
      </c>
      <c r="B14" s="121" t="s">
        <v>538</v>
      </c>
      <c r="C14" t="s">
        <v>539</v>
      </c>
      <c r="D14">
        <v>90730000</v>
      </c>
      <c r="E14" s="93">
        <v>41821</v>
      </c>
      <c r="F14">
        <v>1.26E-2</v>
      </c>
    </row>
    <row r="15" spans="1:6" x14ac:dyDescent="0.3">
      <c r="A15">
        <v>14</v>
      </c>
      <c r="B15" s="121" t="s">
        <v>540</v>
      </c>
      <c r="C15" t="s">
        <v>541</v>
      </c>
      <c r="D15">
        <v>90076012</v>
      </c>
      <c r="E15" s="93">
        <v>42186</v>
      </c>
      <c r="F15">
        <v>1.2500000000000001E-2</v>
      </c>
    </row>
    <row r="16" spans="1:6" x14ac:dyDescent="0.3">
      <c r="A16">
        <v>15</v>
      </c>
      <c r="B16" s="121" t="s">
        <v>542</v>
      </c>
      <c r="C16" t="s">
        <v>543</v>
      </c>
      <c r="D16">
        <v>88123300</v>
      </c>
      <c r="E16" s="93">
        <v>42069</v>
      </c>
      <c r="F16">
        <v>1.2200000000000001E-2</v>
      </c>
    </row>
    <row r="17" spans="1:6" x14ac:dyDescent="0.3">
      <c r="A17">
        <v>16</v>
      </c>
      <c r="B17" s="121" t="s">
        <v>438</v>
      </c>
      <c r="C17" t="s">
        <v>544</v>
      </c>
      <c r="D17">
        <v>80925000</v>
      </c>
      <c r="E17" s="93">
        <v>41820</v>
      </c>
      <c r="F17">
        <v>1.12E-2</v>
      </c>
    </row>
    <row r="18" spans="1:6" x14ac:dyDescent="0.3">
      <c r="A18">
        <v>17</v>
      </c>
      <c r="B18" s="121" t="s">
        <v>545</v>
      </c>
      <c r="C18" t="s">
        <v>546</v>
      </c>
      <c r="D18">
        <v>78165200</v>
      </c>
      <c r="E18" s="93">
        <v>42069</v>
      </c>
      <c r="F18">
        <v>1.0800000000000001E-2</v>
      </c>
    </row>
    <row r="19" spans="1:6" x14ac:dyDescent="0.3">
      <c r="A19">
        <v>18</v>
      </c>
      <c r="B19" s="121" t="s">
        <v>547</v>
      </c>
      <c r="C19" t="s">
        <v>548</v>
      </c>
      <c r="D19">
        <v>77695904</v>
      </c>
      <c r="E19" s="93">
        <v>42004</v>
      </c>
      <c r="F19">
        <v>1.0699999999999999E-2</v>
      </c>
    </row>
    <row r="20" spans="1:6" x14ac:dyDescent="0.3">
      <c r="A20">
        <v>19</v>
      </c>
      <c r="B20" s="121" t="s">
        <v>549</v>
      </c>
      <c r="C20" t="s">
        <v>550</v>
      </c>
      <c r="D20">
        <v>71246000</v>
      </c>
      <c r="E20" s="93">
        <v>42186</v>
      </c>
      <c r="F20">
        <v>9.9000000000000008E-3</v>
      </c>
    </row>
    <row r="21" spans="1:6" x14ac:dyDescent="0.3">
      <c r="A21">
        <v>20</v>
      </c>
      <c r="B21" s="121" t="s">
        <v>551</v>
      </c>
      <c r="C21" t="s">
        <v>552</v>
      </c>
      <c r="D21">
        <v>66104000</v>
      </c>
      <c r="E21" s="93">
        <v>42036</v>
      </c>
      <c r="F21">
        <v>9.1000000000000004E-3</v>
      </c>
    </row>
    <row r="22" spans="1:6" x14ac:dyDescent="0.3">
      <c r="A22">
        <v>21</v>
      </c>
      <c r="B22" s="121" t="s">
        <v>553</v>
      </c>
      <c r="C22" t="s">
        <v>554</v>
      </c>
      <c r="D22">
        <v>64871000</v>
      </c>
      <c r="E22" s="93">
        <v>41821</v>
      </c>
      <c r="F22">
        <v>8.9999999999999993E-3</v>
      </c>
    </row>
    <row r="23" spans="1:6" x14ac:dyDescent="0.3">
      <c r="A23">
        <v>22</v>
      </c>
      <c r="B23" s="121" t="s">
        <v>555</v>
      </c>
      <c r="C23" t="s">
        <v>521</v>
      </c>
      <c r="D23">
        <v>64105654</v>
      </c>
      <c r="E23" s="93">
        <v>41456</v>
      </c>
      <c r="F23">
        <v>8.8999999999999999E-3</v>
      </c>
    </row>
    <row r="24" spans="1:6" x14ac:dyDescent="0.3">
      <c r="A24">
        <v>23</v>
      </c>
      <c r="B24" s="121" t="s">
        <v>556</v>
      </c>
      <c r="C24" t="s">
        <v>557</v>
      </c>
      <c r="D24">
        <v>60782309</v>
      </c>
      <c r="E24" s="93">
        <v>41912</v>
      </c>
      <c r="F24">
        <v>8.3999999999999995E-3</v>
      </c>
    </row>
    <row r="25" spans="1:6" x14ac:dyDescent="0.3">
      <c r="A25">
        <v>24</v>
      </c>
      <c r="B25" s="121" t="s">
        <v>558</v>
      </c>
      <c r="C25" t="s">
        <v>559</v>
      </c>
      <c r="D25">
        <v>54002000</v>
      </c>
      <c r="E25" s="93">
        <v>41821</v>
      </c>
      <c r="F25">
        <v>7.4999999999999997E-3</v>
      </c>
    </row>
    <row r="26" spans="1:6" x14ac:dyDescent="0.3">
      <c r="A26">
        <v>25</v>
      </c>
      <c r="B26" s="121" t="s">
        <v>560</v>
      </c>
      <c r="C26" t="s">
        <v>561</v>
      </c>
      <c r="D26">
        <v>51419420</v>
      </c>
      <c r="E26" s="93">
        <v>41727</v>
      </c>
      <c r="F26">
        <v>7.1000000000000004E-3</v>
      </c>
    </row>
    <row r="27" spans="1:6" x14ac:dyDescent="0.3">
      <c r="A27">
        <v>26</v>
      </c>
      <c r="B27" s="121" t="s">
        <v>562</v>
      </c>
      <c r="C27" t="s">
        <v>559</v>
      </c>
      <c r="D27">
        <v>51342881</v>
      </c>
      <c r="E27" s="93">
        <v>42005</v>
      </c>
      <c r="F27">
        <v>7.1000000000000004E-3</v>
      </c>
    </row>
    <row r="28" spans="1:6" x14ac:dyDescent="0.3">
      <c r="A28">
        <v>27</v>
      </c>
      <c r="B28" s="121" t="s">
        <v>563</v>
      </c>
      <c r="C28" t="s">
        <v>564</v>
      </c>
      <c r="D28">
        <v>48025400</v>
      </c>
      <c r="E28" s="93">
        <v>42069</v>
      </c>
      <c r="F28">
        <v>6.6400000000000001E-3</v>
      </c>
    </row>
    <row r="29" spans="1:6" x14ac:dyDescent="0.3">
      <c r="A29">
        <v>28</v>
      </c>
      <c r="B29" s="121" t="s">
        <v>565</v>
      </c>
      <c r="C29" t="s">
        <v>566</v>
      </c>
      <c r="D29">
        <v>47421786</v>
      </c>
      <c r="E29" s="93">
        <v>41821</v>
      </c>
      <c r="F29">
        <v>6.6E-3</v>
      </c>
    </row>
    <row r="30" spans="1:6" x14ac:dyDescent="0.3">
      <c r="A30">
        <v>29</v>
      </c>
      <c r="B30" s="121" t="s">
        <v>567</v>
      </c>
      <c r="C30" t="s">
        <v>568</v>
      </c>
      <c r="D30">
        <v>46749000</v>
      </c>
      <c r="E30" s="93">
        <v>42186</v>
      </c>
      <c r="F30">
        <v>6.4999999999999997E-3</v>
      </c>
    </row>
    <row r="31" spans="1:6" x14ac:dyDescent="0.3">
      <c r="A31">
        <v>30</v>
      </c>
      <c r="B31" s="121" t="s">
        <v>569</v>
      </c>
      <c r="C31" t="s">
        <v>570</v>
      </c>
      <c r="D31">
        <v>46464053</v>
      </c>
      <c r="E31" s="93">
        <v>41821</v>
      </c>
      <c r="F31">
        <v>6.4000000000000003E-3</v>
      </c>
    </row>
    <row r="32" spans="1:6" x14ac:dyDescent="0.3">
      <c r="A32">
        <v>31</v>
      </c>
      <c r="B32" s="121" t="s">
        <v>571</v>
      </c>
      <c r="C32" t="s">
        <v>572</v>
      </c>
      <c r="D32">
        <v>43131966</v>
      </c>
      <c r="E32" s="93">
        <v>42186</v>
      </c>
      <c r="F32">
        <v>6.0000000000000001E-3</v>
      </c>
    </row>
    <row r="33" spans="1:6" x14ac:dyDescent="0.3">
      <c r="A33">
        <v>32</v>
      </c>
      <c r="B33" s="121" t="s">
        <v>573</v>
      </c>
      <c r="C33" t="s">
        <v>574</v>
      </c>
      <c r="D33">
        <v>42928900</v>
      </c>
      <c r="E33" s="93">
        <v>42005</v>
      </c>
      <c r="F33">
        <v>5.8999999999999999E-3</v>
      </c>
    </row>
    <row r="34" spans="1:6" x14ac:dyDescent="0.3">
      <c r="A34">
        <v>33</v>
      </c>
      <c r="B34" s="121" t="s">
        <v>575</v>
      </c>
      <c r="C34" t="s">
        <v>576</v>
      </c>
      <c r="D34">
        <v>39500000</v>
      </c>
      <c r="E34" s="93">
        <v>42005</v>
      </c>
      <c r="F34">
        <v>5.4999999999999997E-3</v>
      </c>
    </row>
    <row r="35" spans="1:6" x14ac:dyDescent="0.3">
      <c r="A35">
        <v>34</v>
      </c>
      <c r="B35" s="121" t="s">
        <v>577</v>
      </c>
      <c r="C35" t="s">
        <v>578</v>
      </c>
      <c r="D35">
        <v>38484000</v>
      </c>
      <c r="E35" s="93">
        <v>42004</v>
      </c>
      <c r="F35">
        <v>5.3E-3</v>
      </c>
    </row>
    <row r="36" spans="1:6" x14ac:dyDescent="0.3">
      <c r="A36">
        <v>35</v>
      </c>
      <c r="B36" s="121" t="s">
        <v>579</v>
      </c>
      <c r="C36" t="s">
        <v>580</v>
      </c>
      <c r="D36">
        <v>38435252</v>
      </c>
      <c r="E36" s="93">
        <v>42186</v>
      </c>
      <c r="F36">
        <v>5.3E-3</v>
      </c>
    </row>
    <row r="37" spans="1:6" x14ac:dyDescent="0.3">
      <c r="A37">
        <v>36</v>
      </c>
      <c r="B37" s="121" t="s">
        <v>581</v>
      </c>
      <c r="C37" t="s">
        <v>546</v>
      </c>
      <c r="D37">
        <v>36004552</v>
      </c>
      <c r="E37" s="93">
        <v>41821</v>
      </c>
      <c r="F37">
        <v>5.0000000000000001E-3</v>
      </c>
    </row>
    <row r="38" spans="1:6" x14ac:dyDescent="0.3">
      <c r="A38">
        <v>37</v>
      </c>
      <c r="B38" s="121" t="s">
        <v>582</v>
      </c>
      <c r="C38" t="s">
        <v>583</v>
      </c>
      <c r="D38">
        <v>35675834</v>
      </c>
      <c r="E38" s="93">
        <v>41913</v>
      </c>
      <c r="F38">
        <v>4.8999999999999998E-3</v>
      </c>
    </row>
    <row r="39" spans="1:6" x14ac:dyDescent="0.3">
      <c r="A39">
        <v>38</v>
      </c>
      <c r="B39" s="121" t="s">
        <v>584</v>
      </c>
      <c r="C39" t="s">
        <v>585</v>
      </c>
      <c r="D39">
        <v>34856813</v>
      </c>
      <c r="E39" s="93">
        <v>41879</v>
      </c>
      <c r="F39">
        <v>4.7999999999999996E-3</v>
      </c>
    </row>
    <row r="40" spans="1:6" x14ac:dyDescent="0.3">
      <c r="A40">
        <v>39</v>
      </c>
      <c r="B40" s="121" t="s">
        <v>586</v>
      </c>
      <c r="C40" t="s">
        <v>587</v>
      </c>
      <c r="D40">
        <v>33543100</v>
      </c>
      <c r="E40" s="93">
        <v>42069</v>
      </c>
      <c r="F40">
        <v>4.64E-3</v>
      </c>
    </row>
    <row r="41" spans="1:6" x14ac:dyDescent="0.3">
      <c r="A41">
        <v>40</v>
      </c>
      <c r="B41" s="121" t="s">
        <v>588</v>
      </c>
      <c r="C41" t="s">
        <v>589</v>
      </c>
      <c r="D41">
        <v>31521418</v>
      </c>
      <c r="E41" s="93">
        <v>42186</v>
      </c>
      <c r="F41">
        <v>4.4000000000000003E-3</v>
      </c>
    </row>
    <row r="42" spans="1:6" x14ac:dyDescent="0.3">
      <c r="A42">
        <v>41</v>
      </c>
      <c r="B42" s="121" t="s">
        <v>590</v>
      </c>
      <c r="C42" t="s">
        <v>591</v>
      </c>
      <c r="D42">
        <v>31151643</v>
      </c>
      <c r="E42" s="93">
        <v>42186</v>
      </c>
      <c r="F42">
        <v>4.3E-3</v>
      </c>
    </row>
    <row r="43" spans="1:6" x14ac:dyDescent="0.3">
      <c r="A43">
        <v>42</v>
      </c>
      <c r="B43" s="121" t="s">
        <v>592</v>
      </c>
      <c r="C43" t="s">
        <v>593</v>
      </c>
      <c r="D43">
        <v>30620404</v>
      </c>
      <c r="E43" s="93">
        <v>42186</v>
      </c>
      <c r="F43">
        <v>4.1999999999999997E-3</v>
      </c>
    </row>
    <row r="44" spans="1:6" x14ac:dyDescent="0.3">
      <c r="A44">
        <v>43</v>
      </c>
      <c r="B44" s="121" t="s">
        <v>594</v>
      </c>
      <c r="C44" t="s">
        <v>595</v>
      </c>
      <c r="D44">
        <v>30511900</v>
      </c>
      <c r="E44" s="93">
        <v>42069</v>
      </c>
      <c r="F44">
        <v>4.2199999999999998E-3</v>
      </c>
    </row>
    <row r="45" spans="1:6" x14ac:dyDescent="0.3">
      <c r="A45">
        <v>44</v>
      </c>
      <c r="B45" s="121" t="s">
        <v>596</v>
      </c>
      <c r="C45" t="s">
        <v>597</v>
      </c>
      <c r="D45">
        <v>30492800</v>
      </c>
      <c r="E45" s="93">
        <v>41640</v>
      </c>
      <c r="F45">
        <v>4.1999999999999997E-3</v>
      </c>
    </row>
    <row r="46" spans="1:6" x14ac:dyDescent="0.3">
      <c r="A46">
        <v>45</v>
      </c>
      <c r="B46" s="121" t="s">
        <v>598</v>
      </c>
      <c r="C46" t="s">
        <v>599</v>
      </c>
      <c r="D46">
        <v>28037904</v>
      </c>
      <c r="E46" s="93">
        <v>42186</v>
      </c>
      <c r="F46">
        <v>3.8999999999999998E-3</v>
      </c>
    </row>
    <row r="47" spans="1:6" x14ac:dyDescent="0.3">
      <c r="A47">
        <v>46</v>
      </c>
      <c r="B47" s="121" t="s">
        <v>600</v>
      </c>
      <c r="C47" t="s">
        <v>601</v>
      </c>
      <c r="D47">
        <v>27043093</v>
      </c>
      <c r="E47" s="93">
        <v>41821</v>
      </c>
      <c r="F47">
        <v>3.7000000000000002E-3</v>
      </c>
    </row>
    <row r="48" spans="1:6" x14ac:dyDescent="0.3">
      <c r="A48">
        <v>47</v>
      </c>
      <c r="B48" s="121" t="s">
        <v>602</v>
      </c>
      <c r="C48" t="s">
        <v>603</v>
      </c>
      <c r="D48">
        <v>26556800</v>
      </c>
      <c r="E48" s="93">
        <v>41821</v>
      </c>
      <c r="F48">
        <v>3.7000000000000002E-3</v>
      </c>
    </row>
    <row r="49" spans="1:6" x14ac:dyDescent="0.3">
      <c r="A49">
        <v>48</v>
      </c>
      <c r="B49" s="121" t="s">
        <v>604</v>
      </c>
      <c r="C49" t="s">
        <v>605</v>
      </c>
      <c r="D49">
        <v>25956000</v>
      </c>
      <c r="E49" s="93">
        <v>41821</v>
      </c>
      <c r="F49">
        <v>3.5999999999999999E-3</v>
      </c>
    </row>
    <row r="50" spans="1:6" x14ac:dyDescent="0.3">
      <c r="A50">
        <v>49</v>
      </c>
      <c r="B50" s="121" t="s">
        <v>606</v>
      </c>
      <c r="C50" t="s">
        <v>587</v>
      </c>
      <c r="D50">
        <v>25727911</v>
      </c>
      <c r="E50" s="93">
        <v>42186</v>
      </c>
      <c r="F50">
        <v>3.5999999999999999E-3</v>
      </c>
    </row>
    <row r="51" spans="1:6" x14ac:dyDescent="0.3">
      <c r="A51">
        <v>50</v>
      </c>
      <c r="B51" s="121" t="s">
        <v>607</v>
      </c>
      <c r="C51" t="s">
        <v>417</v>
      </c>
      <c r="D51">
        <v>25155000</v>
      </c>
      <c r="E51" s="93">
        <v>42186</v>
      </c>
      <c r="F51">
        <v>3.5000000000000001E-3</v>
      </c>
    </row>
    <row r="52" spans="1:6" x14ac:dyDescent="0.3">
      <c r="A52">
        <v>51</v>
      </c>
      <c r="B52" s="121" t="s">
        <v>608</v>
      </c>
      <c r="C52" t="s">
        <v>609</v>
      </c>
      <c r="D52">
        <v>24383301</v>
      </c>
      <c r="E52" s="93">
        <v>41775</v>
      </c>
      <c r="F52">
        <v>3.3999999999999998E-3</v>
      </c>
    </row>
    <row r="53" spans="1:6" x14ac:dyDescent="0.3">
      <c r="A53">
        <v>52</v>
      </c>
      <c r="B53" s="121" t="s">
        <v>610</v>
      </c>
      <c r="C53" t="s">
        <v>611</v>
      </c>
      <c r="D53">
        <v>23766500</v>
      </c>
      <c r="E53" s="93">
        <v>42069</v>
      </c>
      <c r="F53">
        <v>3.29E-3</v>
      </c>
    </row>
    <row r="54" spans="1:6" x14ac:dyDescent="0.3">
      <c r="A54">
        <v>53</v>
      </c>
      <c r="B54" s="121" t="s">
        <v>612</v>
      </c>
      <c r="C54" t="s">
        <v>566</v>
      </c>
      <c r="D54">
        <v>23440278</v>
      </c>
      <c r="E54" s="93">
        <v>42035</v>
      </c>
      <c r="F54">
        <v>3.2000000000000002E-3</v>
      </c>
    </row>
    <row r="55" spans="1:6" x14ac:dyDescent="0.3">
      <c r="A55">
        <v>54</v>
      </c>
      <c r="B55" s="121" t="s">
        <v>613</v>
      </c>
      <c r="C55" t="s">
        <v>614</v>
      </c>
      <c r="D55">
        <v>23087363</v>
      </c>
      <c r="E55" s="93">
        <v>42069</v>
      </c>
      <c r="F55">
        <v>3.2000000000000002E-3</v>
      </c>
    </row>
    <row r="56" spans="1:6" x14ac:dyDescent="0.3">
      <c r="A56">
        <v>55</v>
      </c>
      <c r="B56" s="121" t="s">
        <v>615</v>
      </c>
      <c r="C56" t="s">
        <v>616</v>
      </c>
      <c r="D56">
        <v>22671331</v>
      </c>
      <c r="E56" s="93">
        <v>41774</v>
      </c>
      <c r="F56">
        <v>3.0999999999999999E-3</v>
      </c>
    </row>
    <row r="57" spans="1:6" x14ac:dyDescent="0.3">
      <c r="A57">
        <v>56</v>
      </c>
      <c r="B57" s="121" t="s">
        <v>617</v>
      </c>
      <c r="C57" t="s">
        <v>595</v>
      </c>
      <c r="D57">
        <v>21842167</v>
      </c>
      <c r="E57" s="93">
        <v>41456</v>
      </c>
      <c r="F57">
        <v>3.0000000000000001E-3</v>
      </c>
    </row>
    <row r="58" spans="1:6" x14ac:dyDescent="0.3">
      <c r="A58">
        <v>57</v>
      </c>
      <c r="B58" s="121" t="s">
        <v>618</v>
      </c>
      <c r="C58" t="s">
        <v>583</v>
      </c>
      <c r="D58">
        <v>21143237</v>
      </c>
      <c r="E58" s="93">
        <v>41456</v>
      </c>
      <c r="F58">
        <v>2.8E-3</v>
      </c>
    </row>
    <row r="59" spans="1:6" x14ac:dyDescent="0.3">
      <c r="A59">
        <v>58</v>
      </c>
      <c r="B59" s="121" t="s">
        <v>619</v>
      </c>
      <c r="C59" t="s">
        <v>620</v>
      </c>
      <c r="D59">
        <v>20359439</v>
      </c>
      <c r="E59" s="93">
        <v>40987</v>
      </c>
      <c r="F59">
        <v>2.8E-3</v>
      </c>
    </row>
    <row r="60" spans="1:6" x14ac:dyDescent="0.3">
      <c r="A60">
        <v>59</v>
      </c>
      <c r="B60" s="121" t="s">
        <v>440</v>
      </c>
      <c r="C60" t="s">
        <v>621</v>
      </c>
      <c r="D60">
        <v>19942642</v>
      </c>
      <c r="E60" s="93">
        <v>41640</v>
      </c>
      <c r="F60">
        <v>2.8E-3</v>
      </c>
    </row>
    <row r="61" spans="1:6" x14ac:dyDescent="0.3">
      <c r="A61">
        <v>60</v>
      </c>
      <c r="B61" s="121" t="s">
        <v>622</v>
      </c>
      <c r="C61" t="s">
        <v>528</v>
      </c>
      <c r="D61">
        <v>19268000</v>
      </c>
      <c r="E61" s="93">
        <v>42186</v>
      </c>
      <c r="F61">
        <v>2.7000000000000001E-3</v>
      </c>
    </row>
    <row r="62" spans="1:6" x14ac:dyDescent="0.3">
      <c r="A62">
        <v>61</v>
      </c>
      <c r="B62" s="121" t="s">
        <v>623</v>
      </c>
      <c r="C62" t="s">
        <v>561</v>
      </c>
      <c r="D62">
        <v>18450494</v>
      </c>
      <c r="E62" s="93">
        <v>42186</v>
      </c>
      <c r="F62">
        <v>2.5999999999999999E-3</v>
      </c>
    </row>
    <row r="63" spans="1:6" x14ac:dyDescent="0.3">
      <c r="A63">
        <v>62</v>
      </c>
      <c r="B63" s="121" t="s">
        <v>624</v>
      </c>
      <c r="C63" t="s">
        <v>517</v>
      </c>
      <c r="D63">
        <v>18006407</v>
      </c>
      <c r="E63" s="93">
        <v>42186</v>
      </c>
      <c r="F63">
        <v>2.5000000000000001E-3</v>
      </c>
    </row>
    <row r="64" spans="1:6" x14ac:dyDescent="0.3">
      <c r="A64">
        <v>63</v>
      </c>
      <c r="B64" s="121" t="s">
        <v>625</v>
      </c>
      <c r="C64" t="s">
        <v>626</v>
      </c>
      <c r="D64">
        <v>17417500</v>
      </c>
      <c r="E64" s="93">
        <v>42005</v>
      </c>
      <c r="F64">
        <v>2.3999999999999998E-3</v>
      </c>
    </row>
    <row r="65" spans="1:6" x14ac:dyDescent="0.3">
      <c r="A65">
        <v>64</v>
      </c>
      <c r="B65" s="121" t="s">
        <v>627</v>
      </c>
      <c r="C65" t="s">
        <v>599</v>
      </c>
      <c r="D65">
        <v>16892500</v>
      </c>
      <c r="E65" s="93">
        <v>42069</v>
      </c>
      <c r="F65">
        <v>2.3400000000000001E-3</v>
      </c>
    </row>
    <row r="66" spans="1:6" x14ac:dyDescent="0.3">
      <c r="A66">
        <v>65</v>
      </c>
      <c r="B66" s="121" t="s">
        <v>628</v>
      </c>
      <c r="C66" t="s">
        <v>595</v>
      </c>
      <c r="D66">
        <v>16310431</v>
      </c>
      <c r="E66" s="93">
        <v>42186</v>
      </c>
      <c r="F66">
        <v>2.3E-3</v>
      </c>
    </row>
    <row r="67" spans="1:6" x14ac:dyDescent="0.3">
      <c r="A67">
        <v>66</v>
      </c>
      <c r="B67" s="121" t="s">
        <v>629</v>
      </c>
      <c r="C67" t="s">
        <v>595</v>
      </c>
      <c r="D67">
        <v>16259000</v>
      </c>
      <c r="E67" s="93">
        <v>42186</v>
      </c>
      <c r="F67">
        <v>2.2000000000000001E-3</v>
      </c>
    </row>
    <row r="68" spans="1:6" x14ac:dyDescent="0.3">
      <c r="A68">
        <v>67</v>
      </c>
      <c r="B68" s="121" t="s">
        <v>630</v>
      </c>
      <c r="C68" t="s">
        <v>631</v>
      </c>
      <c r="D68">
        <v>15945200</v>
      </c>
      <c r="E68" s="93">
        <v>42069</v>
      </c>
      <c r="F68">
        <v>2.2000000000000001E-3</v>
      </c>
    </row>
    <row r="69" spans="1:6" x14ac:dyDescent="0.3">
      <c r="A69">
        <v>68</v>
      </c>
      <c r="B69" s="121" t="s">
        <v>632</v>
      </c>
      <c r="C69" t="s">
        <v>633</v>
      </c>
      <c r="D69">
        <v>15806675</v>
      </c>
      <c r="E69" s="93">
        <v>41821</v>
      </c>
      <c r="F69">
        <v>2.2000000000000001E-3</v>
      </c>
    </row>
    <row r="70" spans="1:6" x14ac:dyDescent="0.3">
      <c r="A70">
        <v>69</v>
      </c>
      <c r="B70" s="121" t="s">
        <v>634</v>
      </c>
      <c r="C70" t="s">
        <v>635</v>
      </c>
      <c r="D70">
        <v>15473905</v>
      </c>
      <c r="E70" s="93">
        <v>42186</v>
      </c>
      <c r="F70">
        <v>2.0999999999999999E-3</v>
      </c>
    </row>
    <row r="71" spans="1:6" x14ac:dyDescent="0.3">
      <c r="A71">
        <v>70</v>
      </c>
      <c r="B71" s="121" t="s">
        <v>636</v>
      </c>
      <c r="C71" t="s">
        <v>583</v>
      </c>
      <c r="D71">
        <v>15405157</v>
      </c>
      <c r="E71" s="93">
        <v>42186</v>
      </c>
      <c r="F71">
        <v>2.0999999999999999E-3</v>
      </c>
    </row>
    <row r="72" spans="1:6" x14ac:dyDescent="0.3">
      <c r="A72">
        <v>71</v>
      </c>
      <c r="B72" s="121" t="s">
        <v>637</v>
      </c>
      <c r="C72" t="s">
        <v>517</v>
      </c>
      <c r="D72">
        <v>13606000</v>
      </c>
      <c r="E72" s="93">
        <v>42186</v>
      </c>
      <c r="F72">
        <v>1.9E-3</v>
      </c>
    </row>
    <row r="73" spans="1:6" x14ac:dyDescent="0.3">
      <c r="A73">
        <v>72</v>
      </c>
      <c r="B73" s="121" t="s">
        <v>638</v>
      </c>
      <c r="C73" t="s">
        <v>639</v>
      </c>
      <c r="D73">
        <v>13508715</v>
      </c>
      <c r="E73" s="93">
        <v>41597</v>
      </c>
      <c r="F73">
        <v>1.9E-3</v>
      </c>
    </row>
    <row r="74" spans="1:6" x14ac:dyDescent="0.3">
      <c r="A74">
        <v>73</v>
      </c>
      <c r="B74" s="121" t="s">
        <v>640</v>
      </c>
      <c r="C74" t="s">
        <v>641</v>
      </c>
      <c r="D74">
        <v>13061239</v>
      </c>
      <c r="E74" s="93">
        <v>41138</v>
      </c>
      <c r="F74">
        <v>1.8E-3</v>
      </c>
    </row>
    <row r="75" spans="1:6" x14ac:dyDescent="0.3">
      <c r="A75">
        <v>74</v>
      </c>
      <c r="B75" s="121" t="s">
        <v>642</v>
      </c>
      <c r="C75" t="s">
        <v>559</v>
      </c>
      <c r="D75">
        <v>11892934</v>
      </c>
      <c r="E75" s="93">
        <v>42186</v>
      </c>
      <c r="F75">
        <v>1.6000000000000001E-3</v>
      </c>
    </row>
    <row r="76" spans="1:6" x14ac:dyDescent="0.3">
      <c r="A76">
        <v>75</v>
      </c>
      <c r="B76" s="121" t="s">
        <v>643</v>
      </c>
      <c r="C76" t="s">
        <v>644</v>
      </c>
      <c r="D76">
        <v>11410651</v>
      </c>
      <c r="E76" s="93">
        <v>42186</v>
      </c>
      <c r="F76">
        <v>1.6000000000000001E-3</v>
      </c>
    </row>
    <row r="77" spans="1:6" x14ac:dyDescent="0.3">
      <c r="A77">
        <v>76</v>
      </c>
      <c r="B77" s="121" t="s">
        <v>645</v>
      </c>
      <c r="C77" t="s">
        <v>646</v>
      </c>
      <c r="D77">
        <v>11237160</v>
      </c>
      <c r="E77" s="93">
        <v>42005</v>
      </c>
      <c r="F77">
        <v>1.6000000000000001E-3</v>
      </c>
    </row>
    <row r="78" spans="1:6" x14ac:dyDescent="0.3">
      <c r="A78">
        <v>77</v>
      </c>
      <c r="B78" s="121" t="s">
        <v>647</v>
      </c>
      <c r="C78" t="s">
        <v>648</v>
      </c>
      <c r="D78">
        <v>11210064</v>
      </c>
      <c r="E78" s="93">
        <v>41639</v>
      </c>
      <c r="F78">
        <v>1.6000000000000001E-3</v>
      </c>
    </row>
    <row r="79" spans="1:6" x14ac:dyDescent="0.3">
      <c r="A79">
        <v>78</v>
      </c>
      <c r="B79" s="121" t="s">
        <v>649</v>
      </c>
      <c r="C79" t="s">
        <v>559</v>
      </c>
      <c r="D79">
        <v>11123000</v>
      </c>
      <c r="E79" s="93">
        <v>42186</v>
      </c>
      <c r="F79">
        <v>1.5E-3</v>
      </c>
    </row>
    <row r="80" spans="1:6" x14ac:dyDescent="0.3">
      <c r="A80">
        <v>79</v>
      </c>
      <c r="B80" s="121" t="s">
        <v>650</v>
      </c>
      <c r="C80" t="s">
        <v>651</v>
      </c>
      <c r="D80">
        <v>10996891</v>
      </c>
      <c r="E80" s="93">
        <v>41821</v>
      </c>
      <c r="F80">
        <v>1.5E-3</v>
      </c>
    </row>
    <row r="81" spans="1:6" x14ac:dyDescent="0.3">
      <c r="A81">
        <v>80</v>
      </c>
      <c r="B81" s="121" t="s">
        <v>652</v>
      </c>
      <c r="C81" t="s">
        <v>653</v>
      </c>
      <c r="D81">
        <v>10992589</v>
      </c>
      <c r="E81" s="93">
        <v>41640</v>
      </c>
      <c r="F81">
        <v>1.5E-3</v>
      </c>
    </row>
    <row r="82" spans="1:6" x14ac:dyDescent="0.3">
      <c r="A82">
        <v>81</v>
      </c>
      <c r="B82" s="121" t="s">
        <v>654</v>
      </c>
      <c r="C82" t="s">
        <v>548</v>
      </c>
      <c r="D82">
        <v>10982754</v>
      </c>
      <c r="E82" s="93">
        <v>41752</v>
      </c>
      <c r="F82">
        <v>1.5E-3</v>
      </c>
    </row>
    <row r="83" spans="1:6" x14ac:dyDescent="0.3">
      <c r="A83">
        <v>82</v>
      </c>
      <c r="B83" s="121" t="s">
        <v>655</v>
      </c>
      <c r="C83" t="s">
        <v>656</v>
      </c>
      <c r="D83">
        <v>10911819</v>
      </c>
      <c r="E83" s="93">
        <v>42186</v>
      </c>
      <c r="F83">
        <v>1.5E-3</v>
      </c>
    </row>
    <row r="84" spans="1:6" x14ac:dyDescent="0.3">
      <c r="A84">
        <v>83</v>
      </c>
      <c r="B84" s="121" t="s">
        <v>657</v>
      </c>
      <c r="C84" t="s">
        <v>633</v>
      </c>
      <c r="D84">
        <v>10628972</v>
      </c>
      <c r="E84" s="93">
        <v>41731</v>
      </c>
      <c r="F84">
        <v>1.5E-3</v>
      </c>
    </row>
    <row r="85" spans="1:6" x14ac:dyDescent="0.3">
      <c r="A85">
        <v>84</v>
      </c>
      <c r="B85" s="121" t="s">
        <v>658</v>
      </c>
      <c r="C85" t="s">
        <v>659</v>
      </c>
      <c r="D85">
        <v>10528477</v>
      </c>
      <c r="E85" s="93">
        <v>41912</v>
      </c>
      <c r="F85">
        <v>1.5E-3</v>
      </c>
    </row>
    <row r="86" spans="1:6" x14ac:dyDescent="0.3">
      <c r="A86">
        <v>85</v>
      </c>
      <c r="B86" s="121" t="s">
        <v>660</v>
      </c>
      <c r="C86" t="s">
        <v>578</v>
      </c>
      <c r="D86">
        <v>10477800</v>
      </c>
      <c r="E86" s="93">
        <v>41639</v>
      </c>
      <c r="F86">
        <v>1.5E-3</v>
      </c>
    </row>
    <row r="87" spans="1:6" x14ac:dyDescent="0.3">
      <c r="A87">
        <v>86</v>
      </c>
      <c r="B87" s="121" t="s">
        <v>661</v>
      </c>
      <c r="C87" t="s">
        <v>662</v>
      </c>
      <c r="D87">
        <v>10378267</v>
      </c>
      <c r="E87" s="93">
        <v>41821</v>
      </c>
      <c r="F87">
        <v>1.4E-3</v>
      </c>
    </row>
    <row r="88" spans="1:6" x14ac:dyDescent="0.3">
      <c r="A88">
        <v>87</v>
      </c>
      <c r="B88" s="121" t="s">
        <v>663</v>
      </c>
      <c r="C88" t="s">
        <v>646</v>
      </c>
      <c r="D88">
        <v>10315244</v>
      </c>
      <c r="E88" s="93">
        <v>42186</v>
      </c>
      <c r="F88">
        <v>1.4E-3</v>
      </c>
    </row>
    <row r="89" spans="1:6" x14ac:dyDescent="0.3">
      <c r="A89">
        <v>88</v>
      </c>
      <c r="B89" s="121" t="s">
        <v>664</v>
      </c>
      <c r="C89" t="s">
        <v>665</v>
      </c>
      <c r="D89">
        <v>9849000</v>
      </c>
      <c r="E89" s="93">
        <v>42004</v>
      </c>
      <c r="F89">
        <v>1.4E-3</v>
      </c>
    </row>
    <row r="90" spans="1:6" x14ac:dyDescent="0.3">
      <c r="A90">
        <v>89</v>
      </c>
      <c r="B90" s="121" t="s">
        <v>666</v>
      </c>
      <c r="C90" t="s">
        <v>561</v>
      </c>
      <c r="D90">
        <v>9823827</v>
      </c>
      <c r="E90" s="93">
        <v>42186</v>
      </c>
      <c r="F90">
        <v>1.4E-3</v>
      </c>
    </row>
    <row r="91" spans="1:6" x14ac:dyDescent="0.3">
      <c r="A91">
        <v>90</v>
      </c>
      <c r="B91" s="121" t="s">
        <v>667</v>
      </c>
      <c r="C91" t="s">
        <v>668</v>
      </c>
      <c r="D91">
        <v>9753627</v>
      </c>
      <c r="E91" s="93">
        <v>42035</v>
      </c>
      <c r="F91">
        <v>1.2999999999999999E-3</v>
      </c>
    </row>
    <row r="92" spans="1:6" x14ac:dyDescent="0.3">
      <c r="A92">
        <v>91</v>
      </c>
      <c r="B92" s="121" t="s">
        <v>669</v>
      </c>
      <c r="C92" t="s">
        <v>670</v>
      </c>
      <c r="D92">
        <v>9593000</v>
      </c>
      <c r="E92" s="93">
        <v>42005</v>
      </c>
      <c r="F92">
        <v>1.2999999999999999E-3</v>
      </c>
    </row>
    <row r="93" spans="1:6" x14ac:dyDescent="0.3">
      <c r="A93">
        <v>92</v>
      </c>
      <c r="B93" s="121" t="s">
        <v>671</v>
      </c>
      <c r="C93" t="s">
        <v>521</v>
      </c>
      <c r="D93">
        <v>9577000</v>
      </c>
      <c r="E93" s="93">
        <v>42186</v>
      </c>
      <c r="F93">
        <v>1.2999999999999999E-3</v>
      </c>
    </row>
    <row r="94" spans="1:6" x14ac:dyDescent="0.3">
      <c r="A94">
        <v>93</v>
      </c>
      <c r="B94" s="121" t="s">
        <v>672</v>
      </c>
      <c r="C94" t="s">
        <v>646</v>
      </c>
      <c r="D94">
        <v>9481000</v>
      </c>
      <c r="E94" s="93">
        <v>42005</v>
      </c>
      <c r="F94">
        <v>1.2999999999999999E-3</v>
      </c>
    </row>
    <row r="95" spans="1:6" x14ac:dyDescent="0.3">
      <c r="A95">
        <v>94</v>
      </c>
      <c r="B95" s="121" t="s">
        <v>673</v>
      </c>
      <c r="C95" t="s">
        <v>674</v>
      </c>
      <c r="D95">
        <v>8725111</v>
      </c>
      <c r="E95" s="93">
        <v>41821</v>
      </c>
      <c r="F95">
        <v>1.1999999999999999E-3</v>
      </c>
    </row>
    <row r="96" spans="1:6" x14ac:dyDescent="0.3">
      <c r="A96">
        <v>95</v>
      </c>
      <c r="B96" s="121" t="s">
        <v>675</v>
      </c>
      <c r="C96" t="s">
        <v>611</v>
      </c>
      <c r="D96">
        <v>8579747</v>
      </c>
      <c r="E96" s="93">
        <v>42005</v>
      </c>
      <c r="F96">
        <v>1.1999999999999999E-3</v>
      </c>
    </row>
    <row r="97" spans="1:6" x14ac:dyDescent="0.3">
      <c r="A97">
        <v>96</v>
      </c>
      <c r="B97" s="121" t="s">
        <v>676</v>
      </c>
      <c r="C97" t="s">
        <v>566</v>
      </c>
      <c r="D97">
        <v>8354000</v>
      </c>
      <c r="E97" s="93">
        <v>42005</v>
      </c>
      <c r="F97">
        <v>1.1999999999999999E-3</v>
      </c>
    </row>
    <row r="98" spans="1:6" x14ac:dyDescent="0.3">
      <c r="A98">
        <v>97</v>
      </c>
      <c r="B98" s="121" t="s">
        <v>677</v>
      </c>
      <c r="C98" t="s">
        <v>678</v>
      </c>
      <c r="D98">
        <v>8309400</v>
      </c>
      <c r="E98" s="93">
        <v>42035</v>
      </c>
      <c r="F98">
        <v>1.1000000000000001E-3</v>
      </c>
    </row>
    <row r="99" spans="1:6" x14ac:dyDescent="0.3">
      <c r="A99">
        <v>98</v>
      </c>
      <c r="B99" s="121" t="s">
        <v>679</v>
      </c>
      <c r="C99" t="s">
        <v>668</v>
      </c>
      <c r="D99">
        <v>8211700</v>
      </c>
      <c r="E99" s="93">
        <v>41912</v>
      </c>
      <c r="F99">
        <v>1.1000000000000001E-3</v>
      </c>
    </row>
    <row r="100" spans="1:6" x14ac:dyDescent="0.3">
      <c r="A100">
        <v>99</v>
      </c>
      <c r="B100" s="121" t="s">
        <v>680</v>
      </c>
      <c r="C100" t="s">
        <v>526</v>
      </c>
      <c r="D100">
        <v>7398500</v>
      </c>
      <c r="E100" s="93">
        <v>41456</v>
      </c>
      <c r="F100">
        <v>1.0200000000000001E-3</v>
      </c>
    </row>
    <row r="101" spans="1:6" x14ac:dyDescent="0.3">
      <c r="A101">
        <v>100</v>
      </c>
      <c r="B101" s="121" t="s">
        <v>681</v>
      </c>
      <c r="C101" t="s">
        <v>674</v>
      </c>
      <c r="D101">
        <v>7264100</v>
      </c>
      <c r="E101" s="93">
        <v>42004</v>
      </c>
      <c r="F101">
        <v>1E-3</v>
      </c>
    </row>
    <row r="102" spans="1:6" x14ac:dyDescent="0.3">
      <c r="A102">
        <v>101</v>
      </c>
      <c r="B102" s="121" t="s">
        <v>682</v>
      </c>
      <c r="C102" t="s">
        <v>561</v>
      </c>
      <c r="D102">
        <v>7245677</v>
      </c>
      <c r="E102" s="93">
        <v>41639</v>
      </c>
      <c r="F102">
        <v>1E-3</v>
      </c>
    </row>
    <row r="103" spans="1:6" x14ac:dyDescent="0.3">
      <c r="A103">
        <v>102</v>
      </c>
      <c r="B103" s="121" t="s">
        <v>683</v>
      </c>
      <c r="C103" t="s">
        <v>684</v>
      </c>
      <c r="D103">
        <v>7171000</v>
      </c>
      <c r="E103" s="93">
        <v>42186</v>
      </c>
      <c r="F103">
        <v>9.8999999999999999E-4</v>
      </c>
    </row>
    <row r="104" spans="1:6" x14ac:dyDescent="0.3">
      <c r="A104">
        <v>103</v>
      </c>
      <c r="B104" s="121" t="s">
        <v>685</v>
      </c>
      <c r="C104" t="s">
        <v>639</v>
      </c>
      <c r="D104">
        <v>7146759</v>
      </c>
      <c r="E104" s="93">
        <v>41640</v>
      </c>
      <c r="F104">
        <v>9.8999999999999999E-4</v>
      </c>
    </row>
    <row r="105" spans="1:6" x14ac:dyDescent="0.3">
      <c r="A105">
        <v>104</v>
      </c>
      <c r="B105" s="121" t="s">
        <v>686</v>
      </c>
      <c r="C105" t="s">
        <v>526</v>
      </c>
      <c r="D105">
        <v>7003406</v>
      </c>
      <c r="E105" s="93">
        <v>42005</v>
      </c>
      <c r="F105">
        <v>9.7000000000000005E-4</v>
      </c>
    </row>
    <row r="106" spans="1:6" x14ac:dyDescent="0.3">
      <c r="A106">
        <v>105</v>
      </c>
      <c r="B106" s="121" t="s">
        <v>687</v>
      </c>
      <c r="C106" t="s">
        <v>688</v>
      </c>
      <c r="D106">
        <v>6802000</v>
      </c>
      <c r="E106" s="93">
        <v>42186</v>
      </c>
      <c r="F106">
        <v>9.3999999999999997E-4</v>
      </c>
    </row>
    <row r="107" spans="1:6" x14ac:dyDescent="0.3">
      <c r="A107">
        <v>106</v>
      </c>
      <c r="B107" s="121" t="s">
        <v>689</v>
      </c>
      <c r="C107" t="s">
        <v>690</v>
      </c>
      <c r="D107">
        <v>6738000</v>
      </c>
      <c r="E107" s="93">
        <v>42186</v>
      </c>
      <c r="F107">
        <v>9.3000000000000005E-4</v>
      </c>
    </row>
    <row r="108" spans="1:6" x14ac:dyDescent="0.3">
      <c r="A108">
        <v>107</v>
      </c>
      <c r="B108" s="121" t="s">
        <v>691</v>
      </c>
      <c r="C108" t="s">
        <v>692</v>
      </c>
      <c r="D108">
        <v>6698310</v>
      </c>
      <c r="E108" s="93">
        <v>42069</v>
      </c>
      <c r="F108">
        <v>9.2699999999999998E-4</v>
      </c>
    </row>
    <row r="109" spans="1:6" x14ac:dyDescent="0.3">
      <c r="A109">
        <v>108</v>
      </c>
      <c r="B109" s="121" t="s">
        <v>693</v>
      </c>
      <c r="C109" t="s">
        <v>694</v>
      </c>
      <c r="D109">
        <v>6401240</v>
      </c>
      <c r="E109" s="93">
        <v>41640</v>
      </c>
      <c r="F109">
        <v>8.8999999999999995E-4</v>
      </c>
    </row>
    <row r="110" spans="1:6" x14ac:dyDescent="0.3">
      <c r="A110">
        <v>109</v>
      </c>
      <c r="B110" s="121" t="s">
        <v>695</v>
      </c>
      <c r="C110" t="s">
        <v>696</v>
      </c>
      <c r="D110">
        <v>6319000</v>
      </c>
      <c r="E110" s="93">
        <v>42186</v>
      </c>
      <c r="F110">
        <v>8.7000000000000001E-4</v>
      </c>
    </row>
    <row r="111" spans="1:6" x14ac:dyDescent="0.3">
      <c r="A111">
        <v>110</v>
      </c>
      <c r="B111" s="121" t="s">
        <v>697</v>
      </c>
      <c r="C111" t="s">
        <v>698</v>
      </c>
      <c r="D111">
        <v>6317000</v>
      </c>
      <c r="E111" s="93">
        <v>42186</v>
      </c>
      <c r="F111">
        <v>8.7000000000000001E-4</v>
      </c>
    </row>
    <row r="112" spans="1:6" x14ac:dyDescent="0.3">
      <c r="A112">
        <v>111</v>
      </c>
      <c r="B112" s="121" t="s">
        <v>699</v>
      </c>
      <c r="C112" t="s">
        <v>528</v>
      </c>
      <c r="D112">
        <v>6134270</v>
      </c>
      <c r="E112" s="93">
        <v>41275</v>
      </c>
      <c r="F112">
        <v>8.4999999999999995E-4</v>
      </c>
    </row>
    <row r="113" spans="1:6" x14ac:dyDescent="0.3">
      <c r="A113">
        <v>112</v>
      </c>
      <c r="B113" s="121" t="s">
        <v>700</v>
      </c>
      <c r="C113" t="s">
        <v>701</v>
      </c>
      <c r="D113">
        <v>5895100</v>
      </c>
      <c r="E113" s="93">
        <v>42005</v>
      </c>
      <c r="F113">
        <v>8.1999999999999998E-4</v>
      </c>
    </row>
    <row r="114" spans="1:6" x14ac:dyDescent="0.3">
      <c r="A114">
        <v>113</v>
      </c>
      <c r="B114" s="121" t="s">
        <v>702</v>
      </c>
      <c r="C114" t="s">
        <v>550</v>
      </c>
      <c r="D114">
        <v>5659715</v>
      </c>
      <c r="E114" s="93">
        <v>42005</v>
      </c>
      <c r="F114">
        <v>7.7999999999999999E-4</v>
      </c>
    </row>
    <row r="115" spans="1:6" x14ac:dyDescent="0.3">
      <c r="A115">
        <v>114</v>
      </c>
      <c r="B115" s="121" t="s">
        <v>703</v>
      </c>
      <c r="C115" t="s">
        <v>704</v>
      </c>
      <c r="D115">
        <v>5475526</v>
      </c>
      <c r="E115" s="93">
        <v>42036</v>
      </c>
      <c r="F115">
        <v>7.6000000000000004E-4</v>
      </c>
    </row>
    <row r="116" spans="1:6" x14ac:dyDescent="0.3">
      <c r="A116">
        <v>115</v>
      </c>
      <c r="B116" s="121" t="s">
        <v>705</v>
      </c>
      <c r="C116" t="s">
        <v>696</v>
      </c>
      <c r="D116">
        <v>5469700</v>
      </c>
      <c r="E116" s="93">
        <v>41821</v>
      </c>
      <c r="F116">
        <v>7.6000000000000004E-4</v>
      </c>
    </row>
    <row r="117" spans="1:6" x14ac:dyDescent="0.3">
      <c r="A117">
        <v>116</v>
      </c>
      <c r="B117" s="121" t="s">
        <v>706</v>
      </c>
      <c r="C117" t="s">
        <v>707</v>
      </c>
      <c r="D117">
        <v>5421034</v>
      </c>
      <c r="E117" s="93">
        <v>41912</v>
      </c>
      <c r="F117">
        <v>7.5000000000000002E-4</v>
      </c>
    </row>
    <row r="118" spans="1:6" x14ac:dyDescent="0.3">
      <c r="A118">
        <v>117</v>
      </c>
      <c r="B118" s="121" t="s">
        <v>446</v>
      </c>
      <c r="C118" t="s">
        <v>417</v>
      </c>
      <c r="D118">
        <v>5165802</v>
      </c>
      <c r="E118" s="93">
        <v>42005</v>
      </c>
      <c r="F118">
        <v>7.1000000000000002E-4</v>
      </c>
    </row>
    <row r="119" spans="1:6" x14ac:dyDescent="0.3">
      <c r="A119">
        <v>118</v>
      </c>
      <c r="B119" s="121" t="s">
        <v>708</v>
      </c>
      <c r="C119" t="s">
        <v>709</v>
      </c>
      <c r="D119">
        <v>4803000</v>
      </c>
      <c r="E119" s="93">
        <v>42186</v>
      </c>
      <c r="F119">
        <v>6.6E-4</v>
      </c>
    </row>
    <row r="120" spans="1:6" x14ac:dyDescent="0.3">
      <c r="A120">
        <v>119</v>
      </c>
      <c r="B120" s="121" t="s">
        <v>710</v>
      </c>
      <c r="C120" t="s">
        <v>564</v>
      </c>
      <c r="D120">
        <v>4773130</v>
      </c>
      <c r="E120" s="93">
        <v>41820</v>
      </c>
      <c r="F120">
        <v>6.6E-4</v>
      </c>
    </row>
    <row r="121" spans="1:6" x14ac:dyDescent="0.3">
      <c r="A121">
        <v>120</v>
      </c>
      <c r="B121" s="121" t="s">
        <v>711</v>
      </c>
      <c r="C121" t="s">
        <v>548</v>
      </c>
      <c r="D121">
        <v>4751120</v>
      </c>
      <c r="E121" s="93">
        <v>41270</v>
      </c>
      <c r="F121">
        <v>6.6E-4</v>
      </c>
    </row>
    <row r="122" spans="1:6" x14ac:dyDescent="0.3">
      <c r="A122">
        <v>121</v>
      </c>
      <c r="B122" s="121" t="s">
        <v>712</v>
      </c>
      <c r="C122" t="s">
        <v>713</v>
      </c>
      <c r="D122">
        <v>4671000</v>
      </c>
      <c r="E122" s="93">
        <v>42186</v>
      </c>
      <c r="F122">
        <v>6.4999999999999997E-4</v>
      </c>
    </row>
    <row r="123" spans="1:6" x14ac:dyDescent="0.3">
      <c r="A123">
        <v>122</v>
      </c>
      <c r="B123" s="121" t="s">
        <v>714</v>
      </c>
      <c r="C123" t="s">
        <v>546</v>
      </c>
      <c r="D123">
        <v>4609600</v>
      </c>
      <c r="E123" s="93">
        <v>41730</v>
      </c>
      <c r="F123">
        <v>6.4000000000000005E-4</v>
      </c>
    </row>
    <row r="124" spans="1:6" x14ac:dyDescent="0.3">
      <c r="A124">
        <v>123</v>
      </c>
      <c r="B124" s="121" t="s">
        <v>715</v>
      </c>
      <c r="C124" t="s">
        <v>599</v>
      </c>
      <c r="D124">
        <v>4566220</v>
      </c>
      <c r="E124" s="93">
        <v>42069</v>
      </c>
      <c r="F124">
        <v>6.3199999999999997E-4</v>
      </c>
    </row>
    <row r="125" spans="1:6" x14ac:dyDescent="0.3">
      <c r="A125">
        <v>124</v>
      </c>
      <c r="B125" s="121" t="s">
        <v>716</v>
      </c>
      <c r="C125" t="s">
        <v>526</v>
      </c>
      <c r="D125">
        <v>4550368</v>
      </c>
      <c r="E125" s="93">
        <v>41821</v>
      </c>
      <c r="F125">
        <v>6.3000000000000003E-4</v>
      </c>
    </row>
    <row r="126" spans="1:6" x14ac:dyDescent="0.3">
      <c r="A126">
        <v>125</v>
      </c>
      <c r="B126" s="121" t="s">
        <v>717</v>
      </c>
      <c r="C126" t="s">
        <v>698</v>
      </c>
      <c r="D126">
        <v>4503000</v>
      </c>
      <c r="E126" s="93">
        <v>42186</v>
      </c>
      <c r="F126">
        <v>6.2E-4</v>
      </c>
    </row>
    <row r="127" spans="1:6" x14ac:dyDescent="0.3">
      <c r="A127">
        <v>126</v>
      </c>
      <c r="B127" s="121" t="s">
        <v>718</v>
      </c>
      <c r="C127" t="s">
        <v>544</v>
      </c>
      <c r="D127">
        <v>4490500</v>
      </c>
      <c r="E127" s="93">
        <v>41640</v>
      </c>
      <c r="F127">
        <v>6.2E-4</v>
      </c>
    </row>
    <row r="128" spans="1:6" x14ac:dyDescent="0.3">
      <c r="A128">
        <v>127</v>
      </c>
      <c r="B128" s="121" t="s">
        <v>719</v>
      </c>
      <c r="C128" t="s">
        <v>720</v>
      </c>
      <c r="D128">
        <v>4267558</v>
      </c>
      <c r="E128" s="93">
        <v>41091</v>
      </c>
      <c r="F128">
        <v>5.9000000000000003E-4</v>
      </c>
    </row>
    <row r="129" spans="1:6" x14ac:dyDescent="0.3">
      <c r="A129">
        <v>128</v>
      </c>
      <c r="B129" s="121" t="s">
        <v>721</v>
      </c>
      <c r="C129" t="s">
        <v>722</v>
      </c>
      <c r="D129">
        <v>4130593</v>
      </c>
      <c r="E129" s="93">
        <v>42053</v>
      </c>
      <c r="F129">
        <v>5.6999999999999998E-4</v>
      </c>
    </row>
    <row r="130" spans="1:6" x14ac:dyDescent="0.3">
      <c r="A130">
        <v>129</v>
      </c>
      <c r="B130" s="121" t="s">
        <v>723</v>
      </c>
      <c r="C130" t="s">
        <v>724</v>
      </c>
      <c r="D130">
        <v>4104000</v>
      </c>
      <c r="E130" s="93">
        <v>41091</v>
      </c>
      <c r="F130">
        <v>5.6999999999999998E-4</v>
      </c>
    </row>
    <row r="131" spans="1:6" x14ac:dyDescent="0.3">
      <c r="A131">
        <v>130</v>
      </c>
      <c r="B131" s="121" t="s">
        <v>725</v>
      </c>
      <c r="C131" t="s">
        <v>644</v>
      </c>
      <c r="D131">
        <v>3791622</v>
      </c>
      <c r="E131" s="93">
        <v>41562</v>
      </c>
      <c r="F131">
        <v>5.1999999999999995E-4</v>
      </c>
    </row>
    <row r="132" spans="1:6" x14ac:dyDescent="0.3">
      <c r="A132">
        <v>131</v>
      </c>
      <c r="B132" s="121" t="s">
        <v>726</v>
      </c>
      <c r="C132" t="s">
        <v>526</v>
      </c>
      <c r="D132">
        <v>3764166</v>
      </c>
      <c r="E132" s="93">
        <v>42186</v>
      </c>
      <c r="F132">
        <v>5.0000000000000001E-4</v>
      </c>
    </row>
    <row r="133" spans="1:6" x14ac:dyDescent="0.3">
      <c r="A133">
        <v>132</v>
      </c>
      <c r="B133" s="121" t="s">
        <v>727</v>
      </c>
      <c r="C133" t="s">
        <v>595</v>
      </c>
      <c r="D133">
        <v>3631775</v>
      </c>
      <c r="E133" s="93">
        <v>42186</v>
      </c>
      <c r="F133">
        <v>5.0000000000000001E-4</v>
      </c>
    </row>
    <row r="134" spans="1:6" x14ac:dyDescent="0.3">
      <c r="A134">
        <v>133</v>
      </c>
      <c r="B134" s="121" t="s">
        <v>728</v>
      </c>
      <c r="C134" t="s">
        <v>587</v>
      </c>
      <c r="D134">
        <v>3557600</v>
      </c>
      <c r="E134" s="93">
        <v>41640</v>
      </c>
      <c r="F134">
        <v>4.8999999999999998E-4</v>
      </c>
    </row>
    <row r="135" spans="1:6" x14ac:dyDescent="0.3">
      <c r="A135">
        <v>134</v>
      </c>
      <c r="B135" s="121" t="s">
        <v>729</v>
      </c>
      <c r="C135" t="s">
        <v>730</v>
      </c>
      <c r="D135">
        <v>3548397</v>
      </c>
      <c r="E135" s="93">
        <v>41821</v>
      </c>
      <c r="F135">
        <v>4.8999999999999998E-4</v>
      </c>
    </row>
    <row r="136" spans="1:6" x14ac:dyDescent="0.3">
      <c r="A136">
        <v>135</v>
      </c>
      <c r="B136" s="121" t="s">
        <v>731</v>
      </c>
      <c r="C136" t="s">
        <v>732</v>
      </c>
      <c r="D136">
        <v>3404189</v>
      </c>
      <c r="E136" s="93">
        <v>41820</v>
      </c>
      <c r="F136">
        <v>4.6999999999999999E-4</v>
      </c>
    </row>
    <row r="137" spans="1:6" x14ac:dyDescent="0.3">
      <c r="A137">
        <v>136</v>
      </c>
      <c r="B137" s="121" t="s">
        <v>733</v>
      </c>
      <c r="C137" t="s">
        <v>734</v>
      </c>
      <c r="D137">
        <v>3268431</v>
      </c>
      <c r="E137" s="93">
        <v>41091</v>
      </c>
      <c r="F137">
        <v>4.4999999999999999E-4</v>
      </c>
    </row>
    <row r="138" spans="1:6" x14ac:dyDescent="0.3">
      <c r="A138">
        <v>137</v>
      </c>
      <c r="B138" s="121" t="s">
        <v>735</v>
      </c>
      <c r="C138" t="s">
        <v>572</v>
      </c>
      <c r="D138">
        <v>3013900</v>
      </c>
      <c r="E138" s="93">
        <v>41912</v>
      </c>
      <c r="F138">
        <v>4.2000000000000002E-4</v>
      </c>
    </row>
    <row r="139" spans="1:6" x14ac:dyDescent="0.3">
      <c r="A139">
        <v>138</v>
      </c>
      <c r="B139" s="121" t="s">
        <v>736</v>
      </c>
      <c r="C139" t="s">
        <v>587</v>
      </c>
      <c r="D139">
        <v>3000000</v>
      </c>
      <c r="E139" s="93">
        <v>42028</v>
      </c>
      <c r="F139">
        <v>4.0999999999999999E-4</v>
      </c>
    </row>
    <row r="140" spans="1:6" x14ac:dyDescent="0.3">
      <c r="A140">
        <v>139</v>
      </c>
      <c r="B140" s="121" t="s">
        <v>737</v>
      </c>
      <c r="C140" t="s">
        <v>698</v>
      </c>
      <c r="D140">
        <v>2919306</v>
      </c>
      <c r="E140" s="93">
        <v>41671</v>
      </c>
      <c r="F140">
        <v>4.0000000000000002E-4</v>
      </c>
    </row>
    <row r="141" spans="1:6" x14ac:dyDescent="0.3">
      <c r="A141">
        <v>140</v>
      </c>
      <c r="B141" s="121" t="s">
        <v>738</v>
      </c>
      <c r="C141" t="s">
        <v>576</v>
      </c>
      <c r="D141">
        <v>2893005</v>
      </c>
      <c r="E141" s="93">
        <v>42005</v>
      </c>
      <c r="F141">
        <v>4.0000000000000002E-4</v>
      </c>
    </row>
    <row r="142" spans="1:6" x14ac:dyDescent="0.3">
      <c r="A142">
        <v>141</v>
      </c>
      <c r="B142" s="121" t="s">
        <v>433</v>
      </c>
      <c r="C142" t="s">
        <v>533</v>
      </c>
      <c r="D142">
        <v>2717991</v>
      </c>
      <c r="E142" s="93">
        <v>41639</v>
      </c>
      <c r="F142">
        <v>3.8000000000000002E-4</v>
      </c>
    </row>
    <row r="143" spans="1:6" x14ac:dyDescent="0.3">
      <c r="A143">
        <v>142</v>
      </c>
      <c r="B143" s="121" t="s">
        <v>739</v>
      </c>
      <c r="C143" t="s">
        <v>740</v>
      </c>
      <c r="D143">
        <v>2334029</v>
      </c>
      <c r="E143" s="93">
        <v>42063</v>
      </c>
      <c r="F143">
        <v>3.2000000000000003E-4</v>
      </c>
    </row>
    <row r="144" spans="1:6" x14ac:dyDescent="0.3">
      <c r="A144">
        <v>143</v>
      </c>
      <c r="B144" s="121" t="s">
        <v>741</v>
      </c>
      <c r="C144" t="s">
        <v>724</v>
      </c>
      <c r="D144">
        <v>2120000</v>
      </c>
      <c r="E144" s="93">
        <v>42186</v>
      </c>
      <c r="F144">
        <v>2.9E-4</v>
      </c>
    </row>
    <row r="145" spans="1:6" x14ac:dyDescent="0.3">
      <c r="A145">
        <v>144</v>
      </c>
      <c r="B145" s="121" t="s">
        <v>742</v>
      </c>
      <c r="C145" t="s">
        <v>743</v>
      </c>
      <c r="D145">
        <v>2113077</v>
      </c>
      <c r="E145" s="93">
        <v>40783</v>
      </c>
      <c r="F145">
        <v>2.9E-4</v>
      </c>
    </row>
    <row r="146" spans="1:6" x14ac:dyDescent="0.3">
      <c r="A146">
        <v>145</v>
      </c>
      <c r="B146" s="121" t="s">
        <v>744</v>
      </c>
      <c r="C146" t="s">
        <v>595</v>
      </c>
      <c r="D146">
        <v>2065769</v>
      </c>
      <c r="E146" s="93">
        <v>41639</v>
      </c>
      <c r="F146">
        <v>2.9E-4</v>
      </c>
    </row>
    <row r="147" spans="1:6" x14ac:dyDescent="0.3">
      <c r="A147">
        <v>146</v>
      </c>
      <c r="B147" s="121" t="s">
        <v>745</v>
      </c>
      <c r="C147" t="s">
        <v>707</v>
      </c>
      <c r="D147">
        <v>2065857</v>
      </c>
      <c r="E147" s="93">
        <v>42069</v>
      </c>
      <c r="F147">
        <v>2.9E-4</v>
      </c>
    </row>
    <row r="148" spans="1:6" x14ac:dyDescent="0.3">
      <c r="A148">
        <v>147</v>
      </c>
      <c r="B148" s="121" t="s">
        <v>746</v>
      </c>
      <c r="C148" t="s">
        <v>644</v>
      </c>
      <c r="D148">
        <v>2024904</v>
      </c>
      <c r="E148" s="93">
        <v>40777</v>
      </c>
      <c r="F148">
        <v>2.7999999999999998E-4</v>
      </c>
    </row>
    <row r="149" spans="1:6" x14ac:dyDescent="0.3">
      <c r="A149">
        <v>148</v>
      </c>
      <c r="B149" s="121" t="s">
        <v>747</v>
      </c>
      <c r="C149" t="s">
        <v>688</v>
      </c>
      <c r="D149">
        <v>1986700</v>
      </c>
      <c r="E149" s="93">
        <v>42036</v>
      </c>
      <c r="F149">
        <v>2.7E-4</v>
      </c>
    </row>
    <row r="150" spans="1:6" x14ac:dyDescent="0.3">
      <c r="A150">
        <v>149</v>
      </c>
      <c r="B150" s="121" t="s">
        <v>748</v>
      </c>
      <c r="C150" t="s">
        <v>554</v>
      </c>
      <c r="D150">
        <v>1882450</v>
      </c>
      <c r="E150" s="93">
        <v>41379</v>
      </c>
      <c r="F150">
        <v>2.5999999999999998E-4</v>
      </c>
    </row>
    <row r="151" spans="1:6" x14ac:dyDescent="0.3">
      <c r="A151">
        <v>150</v>
      </c>
      <c r="B151" s="121" t="s">
        <v>749</v>
      </c>
      <c r="C151" t="s">
        <v>750</v>
      </c>
      <c r="D151">
        <v>1827231</v>
      </c>
      <c r="E151" s="93">
        <v>42005</v>
      </c>
      <c r="F151">
        <v>2.5000000000000001E-4</v>
      </c>
    </row>
    <row r="152" spans="1:6" x14ac:dyDescent="0.3">
      <c r="A152">
        <v>151</v>
      </c>
      <c r="B152" s="121" t="s">
        <v>751</v>
      </c>
      <c r="C152" t="s">
        <v>633</v>
      </c>
      <c r="D152">
        <v>1788000</v>
      </c>
      <c r="E152" s="93">
        <v>42186</v>
      </c>
      <c r="F152">
        <v>2.5000000000000001E-4</v>
      </c>
    </row>
    <row r="153" spans="1:6" x14ac:dyDescent="0.3">
      <c r="A153">
        <v>152</v>
      </c>
      <c r="B153" s="121" t="s">
        <v>752</v>
      </c>
      <c r="C153" t="s">
        <v>753</v>
      </c>
      <c r="D153">
        <v>1751000</v>
      </c>
      <c r="E153" s="93">
        <v>42186</v>
      </c>
      <c r="F153">
        <v>2.4000000000000001E-4</v>
      </c>
    </row>
    <row r="154" spans="1:6" x14ac:dyDescent="0.3">
      <c r="A154">
        <v>153</v>
      </c>
      <c r="B154" s="121" t="s">
        <v>754</v>
      </c>
      <c r="C154" t="s">
        <v>755</v>
      </c>
      <c r="D154">
        <v>1430000</v>
      </c>
      <c r="E154" s="93">
        <v>41456</v>
      </c>
      <c r="F154">
        <v>2.0000000000000001E-4</v>
      </c>
    </row>
    <row r="155" spans="1:6" x14ac:dyDescent="0.3">
      <c r="A155">
        <v>154</v>
      </c>
      <c r="B155" s="121" t="s">
        <v>756</v>
      </c>
      <c r="C155" t="s">
        <v>757</v>
      </c>
      <c r="D155">
        <v>1328019</v>
      </c>
      <c r="E155" s="93">
        <v>40552</v>
      </c>
      <c r="F155">
        <v>1.8000000000000001E-4</v>
      </c>
    </row>
    <row r="156" spans="1:6" x14ac:dyDescent="0.3">
      <c r="A156">
        <v>155</v>
      </c>
      <c r="B156" s="121" t="s">
        <v>758</v>
      </c>
      <c r="C156" t="s">
        <v>530</v>
      </c>
      <c r="D156">
        <v>1316500</v>
      </c>
      <c r="E156" s="93">
        <v>41821</v>
      </c>
      <c r="F156">
        <v>1.8000000000000001E-4</v>
      </c>
    </row>
    <row r="157" spans="1:6" x14ac:dyDescent="0.3">
      <c r="A157">
        <v>156</v>
      </c>
      <c r="B157" s="121" t="s">
        <v>759</v>
      </c>
      <c r="C157" t="s">
        <v>760</v>
      </c>
      <c r="D157">
        <v>1312252</v>
      </c>
      <c r="E157" s="93">
        <v>42005</v>
      </c>
      <c r="F157">
        <v>1.8000000000000001E-4</v>
      </c>
    </row>
    <row r="158" spans="1:6" x14ac:dyDescent="0.3">
      <c r="A158">
        <v>157</v>
      </c>
      <c r="B158" s="121" t="s">
        <v>761</v>
      </c>
      <c r="C158" t="s">
        <v>595</v>
      </c>
      <c r="D158">
        <v>1261208</v>
      </c>
      <c r="E158" s="93">
        <v>41821</v>
      </c>
      <c r="F158">
        <v>1.7000000000000001E-4</v>
      </c>
    </row>
    <row r="159" spans="1:6" x14ac:dyDescent="0.3">
      <c r="A159">
        <v>158</v>
      </c>
      <c r="B159" s="121" t="s">
        <v>762</v>
      </c>
      <c r="C159" t="s">
        <v>763</v>
      </c>
      <c r="D159">
        <v>1212107</v>
      </c>
      <c r="E159" s="93">
        <v>41821</v>
      </c>
      <c r="F159">
        <v>1.7000000000000001E-4</v>
      </c>
    </row>
    <row r="160" spans="1:6" x14ac:dyDescent="0.3">
      <c r="A160">
        <v>159</v>
      </c>
      <c r="B160" s="121" t="s">
        <v>764</v>
      </c>
      <c r="C160" t="s">
        <v>668</v>
      </c>
      <c r="D160">
        <v>1119375</v>
      </c>
      <c r="E160" s="93">
        <v>42186</v>
      </c>
      <c r="F160">
        <v>1.4999999999999999E-4</v>
      </c>
    </row>
    <row r="161" spans="1:6" x14ac:dyDescent="0.3">
      <c r="A161">
        <v>160</v>
      </c>
      <c r="B161" s="121" t="s">
        <v>765</v>
      </c>
      <c r="C161" t="s">
        <v>766</v>
      </c>
      <c r="D161">
        <v>900000</v>
      </c>
      <c r="E161" s="93">
        <v>42186</v>
      </c>
      <c r="F161">
        <v>1.2E-4</v>
      </c>
    </row>
    <row r="162" spans="1:6" x14ac:dyDescent="0.3">
      <c r="A162">
        <v>161</v>
      </c>
      <c r="B162" s="121" t="s">
        <v>767</v>
      </c>
      <c r="C162" t="s">
        <v>704</v>
      </c>
      <c r="D162">
        <v>859178</v>
      </c>
      <c r="E162" s="93">
        <v>41456</v>
      </c>
      <c r="F162">
        <v>1.1900000000000001E-4</v>
      </c>
    </row>
    <row r="163" spans="1:6" x14ac:dyDescent="0.3">
      <c r="A163">
        <v>162</v>
      </c>
      <c r="B163" s="121" t="s">
        <v>768</v>
      </c>
      <c r="C163" t="s">
        <v>769</v>
      </c>
      <c r="D163">
        <v>858000</v>
      </c>
      <c r="E163" s="93">
        <v>41640</v>
      </c>
      <c r="F163">
        <v>1.2E-4</v>
      </c>
    </row>
    <row r="164" spans="1:6" x14ac:dyDescent="0.3">
      <c r="A164">
        <v>163</v>
      </c>
      <c r="B164" s="121" t="s">
        <v>770</v>
      </c>
      <c r="C164" t="s">
        <v>771</v>
      </c>
      <c r="D164">
        <v>844994</v>
      </c>
      <c r="E164" s="93">
        <v>41640</v>
      </c>
      <c r="F164">
        <v>1.2E-4</v>
      </c>
    </row>
    <row r="165" spans="1:6" x14ac:dyDescent="0.3">
      <c r="A165">
        <v>164</v>
      </c>
      <c r="B165" s="121" t="s">
        <v>772</v>
      </c>
      <c r="C165" t="s">
        <v>564</v>
      </c>
      <c r="D165">
        <v>763952</v>
      </c>
      <c r="E165" s="93">
        <v>41821</v>
      </c>
      <c r="F165">
        <v>1.1E-4</v>
      </c>
    </row>
    <row r="166" spans="1:6" x14ac:dyDescent="0.3">
      <c r="A166">
        <v>165</v>
      </c>
      <c r="B166" s="121" t="s">
        <v>773</v>
      </c>
      <c r="C166" t="s">
        <v>774</v>
      </c>
      <c r="D166">
        <v>757940</v>
      </c>
      <c r="E166" s="93">
        <v>42069</v>
      </c>
      <c r="F166">
        <v>1.05E-4</v>
      </c>
    </row>
    <row r="167" spans="1:6" x14ac:dyDescent="0.3">
      <c r="A167">
        <v>166</v>
      </c>
      <c r="B167" s="121" t="s">
        <v>775</v>
      </c>
      <c r="C167" t="s">
        <v>633</v>
      </c>
      <c r="D167">
        <v>746900</v>
      </c>
      <c r="E167" s="93">
        <v>41456</v>
      </c>
      <c r="F167">
        <v>1E-4</v>
      </c>
    </row>
    <row r="168" spans="1:6" x14ac:dyDescent="0.3">
      <c r="A168">
        <v>167</v>
      </c>
      <c r="B168" s="121" t="s">
        <v>776</v>
      </c>
      <c r="C168" t="s">
        <v>595</v>
      </c>
      <c r="D168">
        <v>631000</v>
      </c>
      <c r="E168" s="93">
        <v>41912</v>
      </c>
      <c r="F168">
        <v>8.7000000000000001E-5</v>
      </c>
    </row>
    <row r="169" spans="1:6" x14ac:dyDescent="0.3">
      <c r="A169">
        <v>168</v>
      </c>
      <c r="B169" s="121" t="s">
        <v>777</v>
      </c>
      <c r="C169" t="s">
        <v>587</v>
      </c>
      <c r="D169">
        <v>620029</v>
      </c>
      <c r="E169" s="93">
        <v>40634</v>
      </c>
      <c r="F169">
        <v>8.6000000000000003E-5</v>
      </c>
    </row>
    <row r="170" spans="1:6" x14ac:dyDescent="0.3">
      <c r="A170">
        <v>169</v>
      </c>
      <c r="B170" s="121" t="s">
        <v>778</v>
      </c>
      <c r="C170" t="s">
        <v>779</v>
      </c>
      <c r="D170">
        <v>604000</v>
      </c>
      <c r="E170" s="93">
        <v>42186</v>
      </c>
      <c r="F170">
        <v>8.3999999999999995E-5</v>
      </c>
    </row>
    <row r="171" spans="1:6" x14ac:dyDescent="0.3">
      <c r="A171">
        <v>170</v>
      </c>
      <c r="B171" s="121" t="s">
        <v>780</v>
      </c>
      <c r="C171" t="s">
        <v>559</v>
      </c>
      <c r="D171">
        <v>581344</v>
      </c>
      <c r="E171" s="93">
        <v>41456</v>
      </c>
      <c r="F171">
        <v>8.0000000000000007E-5</v>
      </c>
    </row>
    <row r="172" spans="1:6" x14ac:dyDescent="0.3">
      <c r="A172">
        <v>171</v>
      </c>
      <c r="B172" s="121" t="s">
        <v>781</v>
      </c>
      <c r="C172" t="s">
        <v>782</v>
      </c>
      <c r="D172">
        <v>549700</v>
      </c>
      <c r="E172" s="93">
        <v>41639</v>
      </c>
      <c r="F172">
        <v>7.3999999999999996E-5</v>
      </c>
    </row>
    <row r="173" spans="1:6" x14ac:dyDescent="0.3">
      <c r="A173">
        <v>172</v>
      </c>
      <c r="B173" s="121" t="s">
        <v>783</v>
      </c>
      <c r="C173" t="s">
        <v>580</v>
      </c>
      <c r="D173">
        <v>534189</v>
      </c>
      <c r="E173" s="93">
        <v>41134</v>
      </c>
      <c r="F173">
        <v>7.3999999999999996E-5</v>
      </c>
    </row>
    <row r="174" spans="1:6" x14ac:dyDescent="0.3">
      <c r="A174">
        <v>173</v>
      </c>
      <c r="B174" s="121" t="s">
        <v>784</v>
      </c>
      <c r="C174" t="s">
        <v>583</v>
      </c>
      <c r="D174">
        <v>518467</v>
      </c>
      <c r="E174" s="93">
        <v>41821</v>
      </c>
      <c r="F174">
        <v>7.2000000000000002E-5</v>
      </c>
    </row>
    <row r="175" spans="1:6" x14ac:dyDescent="0.3">
      <c r="A175">
        <v>174</v>
      </c>
      <c r="B175" s="121" t="s">
        <v>785</v>
      </c>
      <c r="C175" t="s">
        <v>757</v>
      </c>
      <c r="D175">
        <v>505153</v>
      </c>
      <c r="E175" s="93">
        <v>41640</v>
      </c>
      <c r="F175">
        <v>6.9999999999999994E-5</v>
      </c>
    </row>
    <row r="176" spans="1:6" x14ac:dyDescent="0.3">
      <c r="A176">
        <v>175</v>
      </c>
      <c r="B176" s="121" t="s">
        <v>786</v>
      </c>
      <c r="C176" t="s">
        <v>595</v>
      </c>
      <c r="D176">
        <v>425384</v>
      </c>
      <c r="E176" s="93">
        <v>41639</v>
      </c>
      <c r="F176">
        <v>5.8999999999999998E-5</v>
      </c>
    </row>
    <row r="177" spans="1:6" x14ac:dyDescent="0.3">
      <c r="A177">
        <v>176</v>
      </c>
      <c r="B177" s="121" t="s">
        <v>787</v>
      </c>
      <c r="C177" t="s">
        <v>633</v>
      </c>
      <c r="D177">
        <v>405739</v>
      </c>
      <c r="E177" s="93">
        <v>41275</v>
      </c>
      <c r="F177">
        <v>5.5999999999999999E-5</v>
      </c>
    </row>
    <row r="178" spans="1:6" x14ac:dyDescent="0.3">
      <c r="A178">
        <v>177</v>
      </c>
      <c r="B178" s="121" t="s">
        <v>788</v>
      </c>
      <c r="C178" t="s">
        <v>524</v>
      </c>
      <c r="D178">
        <v>393372</v>
      </c>
      <c r="E178" s="93">
        <v>40714</v>
      </c>
      <c r="F178">
        <v>5.3999999999999998E-5</v>
      </c>
    </row>
    <row r="179" spans="1:6" x14ac:dyDescent="0.3">
      <c r="A179">
        <v>178</v>
      </c>
      <c r="B179" s="121" t="s">
        <v>789</v>
      </c>
      <c r="C179" t="s">
        <v>595</v>
      </c>
      <c r="D179">
        <v>386486</v>
      </c>
      <c r="E179" s="93">
        <v>41275</v>
      </c>
      <c r="F179">
        <v>5.3000000000000001E-5</v>
      </c>
    </row>
    <row r="180" spans="1:6" x14ac:dyDescent="0.3">
      <c r="A180">
        <v>179</v>
      </c>
      <c r="B180" s="121" t="s">
        <v>790</v>
      </c>
      <c r="C180" t="s">
        <v>554</v>
      </c>
      <c r="D180">
        <v>368390</v>
      </c>
      <c r="E180" s="93">
        <v>41456</v>
      </c>
      <c r="F180">
        <v>5.1E-5</v>
      </c>
    </row>
    <row r="181" spans="1:6" x14ac:dyDescent="0.3">
      <c r="A181">
        <v>180</v>
      </c>
      <c r="B181" s="121" t="s">
        <v>791</v>
      </c>
      <c r="C181" t="s">
        <v>646</v>
      </c>
      <c r="D181">
        <v>349728</v>
      </c>
      <c r="E181" s="93">
        <v>41456</v>
      </c>
      <c r="F181">
        <v>4.8000000000000001E-5</v>
      </c>
    </row>
    <row r="182" spans="1:6" x14ac:dyDescent="0.3">
      <c r="A182">
        <v>181</v>
      </c>
      <c r="B182" s="121" t="s">
        <v>792</v>
      </c>
      <c r="C182" t="s">
        <v>595</v>
      </c>
      <c r="D182">
        <v>341256</v>
      </c>
      <c r="E182" s="93">
        <v>41902</v>
      </c>
      <c r="F182">
        <v>4.6999999999999997E-5</v>
      </c>
    </row>
    <row r="183" spans="1:6" x14ac:dyDescent="0.3">
      <c r="A183">
        <v>182</v>
      </c>
      <c r="B183" s="121" t="s">
        <v>793</v>
      </c>
      <c r="C183" t="s">
        <v>794</v>
      </c>
      <c r="D183">
        <v>329040</v>
      </c>
      <c r="E183" s="93">
        <v>42004</v>
      </c>
      <c r="F183">
        <v>4.6E-5</v>
      </c>
    </row>
    <row r="184" spans="1:6" x14ac:dyDescent="0.3">
      <c r="A184">
        <v>183</v>
      </c>
      <c r="B184" s="121" t="s">
        <v>795</v>
      </c>
      <c r="C184" t="s">
        <v>417</v>
      </c>
      <c r="D184">
        <v>294906</v>
      </c>
      <c r="E184" s="93">
        <v>38837</v>
      </c>
      <c r="F184">
        <v>4.0000000000000003E-5</v>
      </c>
    </row>
    <row r="185" spans="1:6" x14ac:dyDescent="0.3">
      <c r="A185">
        <v>184</v>
      </c>
      <c r="B185" s="121" t="s">
        <v>796</v>
      </c>
      <c r="C185" t="s">
        <v>530</v>
      </c>
      <c r="D185">
        <v>285000</v>
      </c>
      <c r="E185" s="93">
        <v>41456</v>
      </c>
      <c r="F185">
        <v>3.8999999999999999E-5</v>
      </c>
    </row>
    <row r="186" spans="1:6" x14ac:dyDescent="0.3">
      <c r="A186">
        <v>185</v>
      </c>
      <c r="B186" s="121" t="s">
        <v>797</v>
      </c>
      <c r="C186" t="s">
        <v>599</v>
      </c>
      <c r="D186">
        <v>268767</v>
      </c>
      <c r="E186" s="93">
        <v>41877</v>
      </c>
      <c r="F186">
        <v>3.6999999999999998E-5</v>
      </c>
    </row>
    <row r="187" spans="1:6" x14ac:dyDescent="0.3">
      <c r="A187">
        <v>186</v>
      </c>
      <c r="B187" s="121" t="s">
        <v>798</v>
      </c>
      <c r="C187" t="s">
        <v>552</v>
      </c>
      <c r="D187">
        <v>268270</v>
      </c>
      <c r="E187" s="93">
        <v>41143</v>
      </c>
      <c r="F187">
        <v>3.6999999999999998E-5</v>
      </c>
    </row>
    <row r="188" spans="1:6" x14ac:dyDescent="0.3">
      <c r="A188">
        <v>187</v>
      </c>
      <c r="B188" s="121" t="s">
        <v>799</v>
      </c>
      <c r="C188" t="s">
        <v>800</v>
      </c>
      <c r="D188">
        <v>264652</v>
      </c>
      <c r="E188" s="93">
        <v>41456</v>
      </c>
      <c r="F188">
        <v>3.6999999999999998E-5</v>
      </c>
    </row>
    <row r="189" spans="1:6" x14ac:dyDescent="0.3">
      <c r="A189">
        <v>188</v>
      </c>
      <c r="B189" s="121" t="s">
        <v>801</v>
      </c>
      <c r="C189" t="s">
        <v>802</v>
      </c>
      <c r="D189">
        <v>240705</v>
      </c>
      <c r="E189" s="93">
        <v>40544</v>
      </c>
      <c r="F189">
        <v>3.3000000000000003E-5</v>
      </c>
    </row>
    <row r="190" spans="1:6" x14ac:dyDescent="0.3">
      <c r="A190">
        <v>189</v>
      </c>
      <c r="B190" s="121" t="s">
        <v>803</v>
      </c>
      <c r="C190" t="s">
        <v>552</v>
      </c>
      <c r="D190">
        <v>239648</v>
      </c>
      <c r="E190" s="93">
        <v>40909</v>
      </c>
      <c r="F190">
        <v>3.3000000000000003E-5</v>
      </c>
    </row>
    <row r="191" spans="1:6" x14ac:dyDescent="0.3">
      <c r="A191">
        <v>190</v>
      </c>
      <c r="B191" s="121" t="s">
        <v>804</v>
      </c>
      <c r="C191" t="s">
        <v>595</v>
      </c>
      <c r="D191">
        <v>212645</v>
      </c>
      <c r="E191" s="93">
        <v>41142</v>
      </c>
      <c r="F191">
        <v>2.9E-5</v>
      </c>
    </row>
    <row r="192" spans="1:6" x14ac:dyDescent="0.3">
      <c r="A192">
        <v>191</v>
      </c>
      <c r="B192" s="121" t="s">
        <v>805</v>
      </c>
      <c r="C192" t="s">
        <v>589</v>
      </c>
      <c r="D192">
        <v>187820</v>
      </c>
      <c r="E192" s="93">
        <v>40854</v>
      </c>
      <c r="F192">
        <v>2.5999999999999998E-5</v>
      </c>
    </row>
    <row r="193" spans="1:6" x14ac:dyDescent="0.3">
      <c r="A193">
        <v>192</v>
      </c>
      <c r="B193" s="121" t="s">
        <v>806</v>
      </c>
      <c r="C193" t="s">
        <v>807</v>
      </c>
      <c r="D193">
        <v>187356</v>
      </c>
      <c r="E193" s="93">
        <v>41042</v>
      </c>
      <c r="F193">
        <v>2.5999999999999998E-5</v>
      </c>
    </row>
    <row r="194" spans="1:6" x14ac:dyDescent="0.3">
      <c r="A194">
        <v>193</v>
      </c>
      <c r="B194" s="121" t="s">
        <v>808</v>
      </c>
      <c r="C194" t="s">
        <v>589</v>
      </c>
      <c r="D194">
        <v>185000</v>
      </c>
      <c r="E194" s="93">
        <v>42186</v>
      </c>
      <c r="F194">
        <v>2.5999999999999998E-5</v>
      </c>
    </row>
    <row r="195" spans="1:6" x14ac:dyDescent="0.3">
      <c r="A195">
        <v>194</v>
      </c>
      <c r="B195" s="121" t="s">
        <v>809</v>
      </c>
      <c r="C195" t="s">
        <v>633</v>
      </c>
      <c r="D195">
        <v>159358</v>
      </c>
      <c r="E195" s="93">
        <v>40269</v>
      </c>
      <c r="F195">
        <v>2.1999999999999999E-5</v>
      </c>
    </row>
    <row r="196" spans="1:6" x14ac:dyDescent="0.3">
      <c r="A196">
        <v>195</v>
      </c>
      <c r="B196" s="121" t="s">
        <v>810</v>
      </c>
      <c r="C196" t="s">
        <v>648</v>
      </c>
      <c r="D196">
        <v>154843</v>
      </c>
      <c r="E196" s="93">
        <v>41640</v>
      </c>
      <c r="F196">
        <v>2.0999999999999999E-5</v>
      </c>
    </row>
    <row r="197" spans="1:6" x14ac:dyDescent="0.3">
      <c r="A197">
        <v>196</v>
      </c>
      <c r="B197" s="121" t="s">
        <v>811</v>
      </c>
      <c r="C197" t="s">
        <v>589</v>
      </c>
      <c r="D197">
        <v>109000</v>
      </c>
      <c r="E197" s="93">
        <v>42186</v>
      </c>
      <c r="F197">
        <v>1.5E-5</v>
      </c>
    </row>
    <row r="198" spans="1:6" x14ac:dyDescent="0.3">
      <c r="A198">
        <v>197</v>
      </c>
      <c r="B198" s="121" t="s">
        <v>812</v>
      </c>
      <c r="C198" t="s">
        <v>572</v>
      </c>
      <c r="D198">
        <v>107394</v>
      </c>
      <c r="E198" s="93">
        <v>41943</v>
      </c>
      <c r="F198">
        <v>1.5E-5</v>
      </c>
    </row>
    <row r="199" spans="1:6" x14ac:dyDescent="0.3">
      <c r="A199">
        <v>198</v>
      </c>
      <c r="B199" s="121" t="s">
        <v>813</v>
      </c>
      <c r="C199" t="s">
        <v>814</v>
      </c>
      <c r="D199">
        <v>106461</v>
      </c>
      <c r="E199" s="93">
        <v>41456</v>
      </c>
      <c r="F199">
        <v>1.5E-5</v>
      </c>
    </row>
    <row r="200" spans="1:6" x14ac:dyDescent="0.3">
      <c r="A200">
        <v>199</v>
      </c>
      <c r="B200" s="121" t="s">
        <v>815</v>
      </c>
      <c r="C200" t="s">
        <v>521</v>
      </c>
      <c r="D200">
        <v>106405</v>
      </c>
      <c r="E200" s="93">
        <v>40269</v>
      </c>
      <c r="F200">
        <v>1.5E-5</v>
      </c>
    </row>
    <row r="201" spans="1:6" x14ac:dyDescent="0.3">
      <c r="A201">
        <v>200</v>
      </c>
      <c r="B201" s="121" t="s">
        <v>816</v>
      </c>
      <c r="C201" t="s">
        <v>653</v>
      </c>
      <c r="D201">
        <v>103328</v>
      </c>
      <c r="E201" s="93">
        <v>40675</v>
      </c>
      <c r="F201">
        <v>1.4E-5</v>
      </c>
    </row>
    <row r="202" spans="1:6" x14ac:dyDescent="0.3">
      <c r="A202">
        <v>201</v>
      </c>
      <c r="B202" s="121" t="s">
        <v>817</v>
      </c>
      <c r="C202" t="s">
        <v>684</v>
      </c>
      <c r="D202">
        <v>103252</v>
      </c>
      <c r="E202" s="93">
        <v>40877</v>
      </c>
      <c r="F202">
        <v>1.4E-5</v>
      </c>
    </row>
    <row r="203" spans="1:6" x14ac:dyDescent="0.3">
      <c r="A203">
        <v>202</v>
      </c>
      <c r="B203" s="121" t="s">
        <v>818</v>
      </c>
      <c r="C203" t="s">
        <v>819</v>
      </c>
      <c r="D203">
        <v>101351</v>
      </c>
      <c r="E203" s="93">
        <v>41456</v>
      </c>
      <c r="F203">
        <v>1.4E-5</v>
      </c>
    </row>
    <row r="204" spans="1:6" x14ac:dyDescent="0.3">
      <c r="A204">
        <v>203</v>
      </c>
      <c r="B204" s="121" t="s">
        <v>820</v>
      </c>
      <c r="C204" t="s">
        <v>821</v>
      </c>
      <c r="D204">
        <v>99000</v>
      </c>
      <c r="E204" s="93">
        <v>41274</v>
      </c>
      <c r="F204">
        <v>1.4E-5</v>
      </c>
    </row>
    <row r="205" spans="1:6" x14ac:dyDescent="0.3">
      <c r="A205">
        <v>204</v>
      </c>
      <c r="B205" s="121" t="s">
        <v>822</v>
      </c>
      <c r="C205" t="s">
        <v>639</v>
      </c>
      <c r="D205">
        <v>89949</v>
      </c>
      <c r="E205" s="93">
        <v>41456</v>
      </c>
      <c r="F205">
        <v>1.2E-5</v>
      </c>
    </row>
    <row r="206" spans="1:6" x14ac:dyDescent="0.3">
      <c r="A206">
        <v>205</v>
      </c>
      <c r="B206" s="121" t="s">
        <v>823</v>
      </c>
      <c r="C206" t="s">
        <v>609</v>
      </c>
      <c r="D206">
        <v>86295</v>
      </c>
      <c r="E206" s="93">
        <v>40690</v>
      </c>
      <c r="F206">
        <v>1.2E-5</v>
      </c>
    </row>
    <row r="207" spans="1:6" x14ac:dyDescent="0.3">
      <c r="A207">
        <v>206</v>
      </c>
      <c r="B207" s="121" t="s">
        <v>824</v>
      </c>
      <c r="C207" t="s">
        <v>678</v>
      </c>
      <c r="D207">
        <v>84497</v>
      </c>
      <c r="E207" s="93">
        <v>40629</v>
      </c>
      <c r="F207">
        <v>1.2E-5</v>
      </c>
    </row>
    <row r="208" spans="1:6" x14ac:dyDescent="0.3">
      <c r="A208">
        <v>207</v>
      </c>
      <c r="B208" s="121" t="s">
        <v>825</v>
      </c>
      <c r="C208" t="s">
        <v>609</v>
      </c>
      <c r="D208">
        <v>76949</v>
      </c>
      <c r="E208" s="93">
        <v>41821</v>
      </c>
      <c r="F208">
        <v>1.1E-5</v>
      </c>
    </row>
    <row r="209" spans="1:6" x14ac:dyDescent="0.3">
      <c r="A209">
        <v>208</v>
      </c>
      <c r="B209" s="121" t="s">
        <v>826</v>
      </c>
      <c r="C209" t="s">
        <v>662</v>
      </c>
      <c r="D209">
        <v>71293</v>
      </c>
      <c r="E209" s="93">
        <v>40677</v>
      </c>
      <c r="F209">
        <v>9.9000000000000001E-6</v>
      </c>
    </row>
    <row r="210" spans="1:6" x14ac:dyDescent="0.3">
      <c r="A210">
        <v>209</v>
      </c>
      <c r="B210" s="121" t="s">
        <v>827</v>
      </c>
      <c r="C210" t="s">
        <v>646</v>
      </c>
      <c r="D210">
        <v>64237</v>
      </c>
      <c r="E210" s="93">
        <v>40318</v>
      </c>
      <c r="F210">
        <v>8.8999999999999995E-6</v>
      </c>
    </row>
    <row r="211" spans="1:6" x14ac:dyDescent="0.3">
      <c r="A211">
        <v>210</v>
      </c>
      <c r="B211" s="121" t="s">
        <v>828</v>
      </c>
      <c r="C211" t="s">
        <v>633</v>
      </c>
      <c r="D211">
        <v>63085</v>
      </c>
      <c r="E211" s="93">
        <v>40999</v>
      </c>
      <c r="F211">
        <v>8.6999999999999997E-6</v>
      </c>
    </row>
    <row r="212" spans="1:6" x14ac:dyDescent="0.3">
      <c r="A212">
        <v>211</v>
      </c>
      <c r="B212" s="121" t="s">
        <v>829</v>
      </c>
      <c r="C212" t="s">
        <v>595</v>
      </c>
      <c r="D212">
        <v>56086</v>
      </c>
      <c r="E212" s="93">
        <v>41456</v>
      </c>
      <c r="F212">
        <v>7.7999999999999999E-6</v>
      </c>
    </row>
    <row r="213" spans="1:6" x14ac:dyDescent="0.3">
      <c r="A213">
        <v>212</v>
      </c>
      <c r="B213" s="121" t="s">
        <v>830</v>
      </c>
      <c r="C213" t="s">
        <v>653</v>
      </c>
      <c r="D213">
        <v>55984</v>
      </c>
      <c r="E213" s="93">
        <v>42005</v>
      </c>
      <c r="F213">
        <v>7.7000000000000008E-6</v>
      </c>
    </row>
    <row r="214" spans="1:6" x14ac:dyDescent="0.3">
      <c r="A214">
        <v>213</v>
      </c>
      <c r="B214" s="121" t="s">
        <v>831</v>
      </c>
      <c r="C214" t="s">
        <v>583</v>
      </c>
      <c r="D214">
        <v>55691</v>
      </c>
      <c r="E214" s="93">
        <v>41275</v>
      </c>
      <c r="F214">
        <v>7.7000000000000008E-6</v>
      </c>
    </row>
    <row r="215" spans="1:6" x14ac:dyDescent="0.3">
      <c r="A215">
        <v>214</v>
      </c>
      <c r="B215" s="121" t="s">
        <v>832</v>
      </c>
      <c r="C215" t="s">
        <v>833</v>
      </c>
      <c r="D215">
        <v>55519</v>
      </c>
      <c r="E215" s="93">
        <v>40269</v>
      </c>
      <c r="F215">
        <v>7.7000000000000008E-6</v>
      </c>
    </row>
    <row r="216" spans="1:6" x14ac:dyDescent="0.3">
      <c r="A216">
        <v>215</v>
      </c>
      <c r="B216" s="121" t="s">
        <v>834</v>
      </c>
      <c r="C216" t="s">
        <v>589</v>
      </c>
      <c r="D216">
        <v>55000</v>
      </c>
      <c r="E216" s="93">
        <v>42186</v>
      </c>
      <c r="F216">
        <v>7.6000000000000001E-6</v>
      </c>
    </row>
    <row r="217" spans="1:6" x14ac:dyDescent="0.3">
      <c r="A217">
        <v>216</v>
      </c>
      <c r="B217" s="121" t="s">
        <v>835</v>
      </c>
      <c r="C217" t="s">
        <v>417</v>
      </c>
      <c r="D217">
        <v>53883</v>
      </c>
      <c r="E217" s="93">
        <v>40269</v>
      </c>
      <c r="F217">
        <v>7.5000000000000002E-6</v>
      </c>
    </row>
    <row r="218" spans="1:6" x14ac:dyDescent="0.3">
      <c r="A218">
        <v>217</v>
      </c>
      <c r="B218" s="121" t="s">
        <v>836</v>
      </c>
      <c r="C218" t="s">
        <v>559</v>
      </c>
      <c r="D218">
        <v>51547</v>
      </c>
      <c r="E218" s="93">
        <v>41275</v>
      </c>
      <c r="F218">
        <v>7.0999999999999998E-6</v>
      </c>
    </row>
    <row r="219" spans="1:6" x14ac:dyDescent="0.3">
      <c r="A219">
        <v>218</v>
      </c>
      <c r="B219" s="121" t="s">
        <v>837</v>
      </c>
      <c r="C219" t="s">
        <v>838</v>
      </c>
      <c r="D219">
        <v>48679</v>
      </c>
      <c r="E219" s="93">
        <v>41974</v>
      </c>
      <c r="F219">
        <v>6.7000000000000002E-6</v>
      </c>
    </row>
    <row r="220" spans="1:6" x14ac:dyDescent="0.3">
      <c r="A220">
        <v>219</v>
      </c>
      <c r="B220" s="121" t="s">
        <v>839</v>
      </c>
      <c r="C220" t="s">
        <v>696</v>
      </c>
      <c r="D220">
        <v>37429</v>
      </c>
      <c r="E220" s="93">
        <v>40179</v>
      </c>
      <c r="F220">
        <v>5.2000000000000002E-6</v>
      </c>
    </row>
    <row r="221" spans="1:6" x14ac:dyDescent="0.3">
      <c r="A221">
        <v>220</v>
      </c>
      <c r="B221" s="121" t="s">
        <v>840</v>
      </c>
      <c r="C221" t="s">
        <v>698</v>
      </c>
      <c r="D221">
        <v>37132</v>
      </c>
      <c r="E221" s="93">
        <v>41639</v>
      </c>
      <c r="F221">
        <v>5.1000000000000003E-6</v>
      </c>
    </row>
    <row r="222" spans="1:6" x14ac:dyDescent="0.3">
      <c r="A222">
        <v>221</v>
      </c>
      <c r="B222" s="121" t="s">
        <v>841</v>
      </c>
      <c r="C222" t="s">
        <v>587</v>
      </c>
      <c r="D222">
        <v>36950</v>
      </c>
      <c r="E222" s="93">
        <v>41639</v>
      </c>
      <c r="F222">
        <v>5.1000000000000003E-6</v>
      </c>
    </row>
    <row r="223" spans="1:6" x14ac:dyDescent="0.3">
      <c r="A223">
        <v>222</v>
      </c>
      <c r="B223" s="121" t="s">
        <v>842</v>
      </c>
      <c r="C223" t="s">
        <v>564</v>
      </c>
      <c r="D223">
        <v>35742</v>
      </c>
      <c r="E223" s="93">
        <v>40909</v>
      </c>
      <c r="F223">
        <v>4.8999999999999997E-6</v>
      </c>
    </row>
    <row r="224" spans="1:6" x14ac:dyDescent="0.3">
      <c r="A224">
        <v>223</v>
      </c>
      <c r="B224" s="121" t="s">
        <v>843</v>
      </c>
      <c r="C224" t="s">
        <v>589</v>
      </c>
      <c r="D224">
        <v>32789</v>
      </c>
      <c r="E224" s="93">
        <v>42004</v>
      </c>
      <c r="F224">
        <v>4.5000000000000001E-6</v>
      </c>
    </row>
    <row r="225" spans="1:6" x14ac:dyDescent="0.3">
      <c r="A225">
        <v>224</v>
      </c>
      <c r="B225" s="121" t="s">
        <v>844</v>
      </c>
      <c r="C225" t="s">
        <v>548</v>
      </c>
      <c r="D225">
        <v>31458</v>
      </c>
      <c r="E225" s="93">
        <v>40933</v>
      </c>
      <c r="F225">
        <v>4.4000000000000002E-6</v>
      </c>
    </row>
    <row r="226" spans="1:6" x14ac:dyDescent="0.3">
      <c r="A226">
        <v>225</v>
      </c>
      <c r="B226" s="121" t="s">
        <v>845</v>
      </c>
      <c r="C226" t="s">
        <v>846</v>
      </c>
      <c r="D226">
        <v>30001</v>
      </c>
      <c r="E226" s="93">
        <v>41274</v>
      </c>
      <c r="F226">
        <v>4.0999999999999997E-6</v>
      </c>
    </row>
    <row r="227" spans="1:6" x14ac:dyDescent="0.3">
      <c r="A227">
        <v>226</v>
      </c>
      <c r="B227" s="121" t="s">
        <v>847</v>
      </c>
      <c r="C227" t="s">
        <v>848</v>
      </c>
      <c r="D227">
        <v>28875</v>
      </c>
      <c r="E227" s="93">
        <v>41912</v>
      </c>
      <c r="F227">
        <v>3.9999999999999998E-6</v>
      </c>
    </row>
    <row r="228" spans="1:6" x14ac:dyDescent="0.3">
      <c r="A228">
        <v>227</v>
      </c>
      <c r="B228" s="121" t="s">
        <v>849</v>
      </c>
      <c r="C228" t="s">
        <v>524</v>
      </c>
      <c r="D228">
        <v>28054</v>
      </c>
      <c r="E228" s="93">
        <v>40371</v>
      </c>
      <c r="F228">
        <v>3.8999999999999999E-6</v>
      </c>
    </row>
    <row r="229" spans="1:6" x14ac:dyDescent="0.3">
      <c r="A229">
        <v>228</v>
      </c>
      <c r="B229" s="121" t="s">
        <v>850</v>
      </c>
      <c r="C229" t="s">
        <v>583</v>
      </c>
      <c r="D229">
        <v>23296</v>
      </c>
      <c r="E229" s="93">
        <v>41275</v>
      </c>
      <c r="F229">
        <v>3.1999999999999999E-6</v>
      </c>
    </row>
    <row r="230" spans="1:6" x14ac:dyDescent="0.3">
      <c r="A230">
        <v>229</v>
      </c>
      <c r="B230" s="121" t="s">
        <v>851</v>
      </c>
      <c r="C230" t="s">
        <v>526</v>
      </c>
      <c r="D230">
        <v>20901</v>
      </c>
      <c r="E230" s="93">
        <v>41456</v>
      </c>
      <c r="F230">
        <v>2.9000000000000002E-6</v>
      </c>
    </row>
    <row r="231" spans="1:6" x14ac:dyDescent="0.3">
      <c r="A231">
        <v>230</v>
      </c>
      <c r="B231" s="121" t="s">
        <v>852</v>
      </c>
      <c r="C231" t="s">
        <v>564</v>
      </c>
      <c r="D231">
        <v>14974</v>
      </c>
      <c r="E231" s="93">
        <v>40878</v>
      </c>
      <c r="F231">
        <v>2.0999999999999998E-6</v>
      </c>
    </row>
    <row r="232" spans="1:6" x14ac:dyDescent="0.3">
      <c r="A232">
        <v>231</v>
      </c>
      <c r="B232" s="121" t="s">
        <v>853</v>
      </c>
      <c r="C232" t="s">
        <v>609</v>
      </c>
      <c r="D232">
        <v>13452</v>
      </c>
      <c r="E232" s="93">
        <v>40674</v>
      </c>
      <c r="F232">
        <v>1.9E-6</v>
      </c>
    </row>
    <row r="233" spans="1:6" x14ac:dyDescent="0.3">
      <c r="A233">
        <v>232</v>
      </c>
      <c r="B233" s="121" t="s">
        <v>854</v>
      </c>
      <c r="C233" t="s">
        <v>855</v>
      </c>
      <c r="D233">
        <v>13135</v>
      </c>
      <c r="E233" s="93">
        <v>41456</v>
      </c>
      <c r="F233">
        <v>1.7999999999999999E-6</v>
      </c>
    </row>
    <row r="234" spans="1:6" x14ac:dyDescent="0.3">
      <c r="A234">
        <v>233</v>
      </c>
      <c r="B234" s="121" t="s">
        <v>856</v>
      </c>
      <c r="C234" t="s">
        <v>548</v>
      </c>
      <c r="D234">
        <v>11323</v>
      </c>
      <c r="E234" s="93">
        <v>41456</v>
      </c>
      <c r="F234">
        <v>1.5999999999999999E-6</v>
      </c>
    </row>
    <row r="235" spans="1:6" x14ac:dyDescent="0.3">
      <c r="A235">
        <v>234</v>
      </c>
      <c r="B235" s="121" t="s">
        <v>857</v>
      </c>
      <c r="C235" t="s">
        <v>743</v>
      </c>
      <c r="D235">
        <v>10084</v>
      </c>
      <c r="E235" s="93">
        <v>40846</v>
      </c>
      <c r="F235">
        <v>1.3999999999999999E-6</v>
      </c>
    </row>
    <row r="236" spans="1:6" x14ac:dyDescent="0.3">
      <c r="A236">
        <v>235</v>
      </c>
      <c r="B236" s="121" t="s">
        <v>858</v>
      </c>
      <c r="C236" t="s">
        <v>589</v>
      </c>
      <c r="D236">
        <v>9131</v>
      </c>
      <c r="E236" s="93">
        <v>40909</v>
      </c>
      <c r="F236">
        <v>1.3E-6</v>
      </c>
    </row>
    <row r="237" spans="1:6" x14ac:dyDescent="0.3">
      <c r="A237">
        <v>236</v>
      </c>
      <c r="B237" s="121" t="s">
        <v>859</v>
      </c>
      <c r="C237" t="s">
        <v>589</v>
      </c>
      <c r="D237">
        <v>6069</v>
      </c>
      <c r="E237" s="93">
        <v>40909</v>
      </c>
      <c r="F237">
        <v>8.4E-7</v>
      </c>
    </row>
    <row r="238" spans="1:6" x14ac:dyDescent="0.3">
      <c r="A238">
        <v>237</v>
      </c>
      <c r="B238" s="121" t="s">
        <v>860</v>
      </c>
      <c r="C238" t="s">
        <v>587</v>
      </c>
      <c r="D238">
        <v>4922</v>
      </c>
      <c r="E238" s="93">
        <v>40675</v>
      </c>
      <c r="F238">
        <v>6.7999999999999995E-7</v>
      </c>
    </row>
    <row r="239" spans="1:6" x14ac:dyDescent="0.3">
      <c r="A239">
        <v>238</v>
      </c>
      <c r="B239" s="121" t="s">
        <v>861</v>
      </c>
      <c r="C239" t="s">
        <v>589</v>
      </c>
      <c r="D239">
        <v>4000</v>
      </c>
      <c r="E239" s="93">
        <v>42186</v>
      </c>
      <c r="F239">
        <v>5.5000000000000003E-7</v>
      </c>
    </row>
    <row r="240" spans="1:6" x14ac:dyDescent="0.3">
      <c r="A240">
        <v>239</v>
      </c>
      <c r="B240" s="121" t="s">
        <v>862</v>
      </c>
      <c r="C240" t="s">
        <v>838</v>
      </c>
      <c r="D240">
        <v>3000</v>
      </c>
      <c r="E240" s="93">
        <v>42186</v>
      </c>
      <c r="F240">
        <v>4.0999999999999999E-7</v>
      </c>
    </row>
    <row r="241" spans="1:6" x14ac:dyDescent="0.3">
      <c r="A241">
        <v>240</v>
      </c>
      <c r="B241" s="121" t="s">
        <v>863</v>
      </c>
      <c r="C241" t="s">
        <v>864</v>
      </c>
      <c r="D241">
        <v>2562</v>
      </c>
      <c r="E241" s="93">
        <v>41821</v>
      </c>
      <c r="F241">
        <v>3.7E-7</v>
      </c>
    </row>
    <row r="242" spans="1:6" x14ac:dyDescent="0.3">
      <c r="A242">
        <v>241</v>
      </c>
      <c r="B242" s="121" t="s">
        <v>865</v>
      </c>
      <c r="C242" t="s">
        <v>417</v>
      </c>
      <c r="D242">
        <v>2302</v>
      </c>
      <c r="E242" s="93">
        <v>40764</v>
      </c>
      <c r="F242">
        <v>3.2000000000000001E-7</v>
      </c>
    </row>
    <row r="243" spans="1:6" x14ac:dyDescent="0.3">
      <c r="A243">
        <v>242</v>
      </c>
      <c r="B243" s="121" t="s">
        <v>866</v>
      </c>
      <c r="C243" t="s">
        <v>517</v>
      </c>
      <c r="D243">
        <v>2072</v>
      </c>
      <c r="E243" s="93">
        <v>40764</v>
      </c>
      <c r="F243">
        <v>2.8999999999999998E-7</v>
      </c>
    </row>
    <row r="244" spans="1:6" x14ac:dyDescent="0.3">
      <c r="A244">
        <v>243</v>
      </c>
      <c r="B244" s="121" t="s">
        <v>867</v>
      </c>
      <c r="C244" t="s">
        <v>528</v>
      </c>
      <c r="D244">
        <v>1613</v>
      </c>
      <c r="E244" s="93">
        <v>40796</v>
      </c>
      <c r="F244">
        <v>2.2000000000000001E-7</v>
      </c>
    </row>
    <row r="245" spans="1:6" x14ac:dyDescent="0.3">
      <c r="A245">
        <v>244</v>
      </c>
      <c r="B245" s="121" t="s">
        <v>868</v>
      </c>
      <c r="C245" t="s">
        <v>684</v>
      </c>
      <c r="D245">
        <v>1411</v>
      </c>
      <c r="E245" s="93">
        <v>40834</v>
      </c>
      <c r="F245">
        <v>1.9999999999999999E-7</v>
      </c>
    </row>
    <row r="246" spans="1:6" x14ac:dyDescent="0.3">
      <c r="A246">
        <v>245</v>
      </c>
      <c r="B246" s="121" t="s">
        <v>869</v>
      </c>
      <c r="C246" t="s">
        <v>800</v>
      </c>
      <c r="D246">
        <v>839</v>
      </c>
      <c r="E246" s="93">
        <v>41091</v>
      </c>
      <c r="F246">
        <v>1.1999999999999999E-7</v>
      </c>
    </row>
    <row r="247" spans="1:6" x14ac:dyDescent="0.3">
      <c r="A247">
        <v>246</v>
      </c>
      <c r="B247" s="121" t="s">
        <v>870</v>
      </c>
      <c r="C247" t="s">
        <v>564</v>
      </c>
      <c r="D247">
        <v>550</v>
      </c>
      <c r="E247" s="93">
        <v>40764</v>
      </c>
      <c r="F247">
        <v>7.6000000000000006E-8</v>
      </c>
    </row>
    <row r="248" spans="1:6" x14ac:dyDescent="0.3">
      <c r="A248">
        <v>247</v>
      </c>
      <c r="B248" s="121" t="s">
        <v>871</v>
      </c>
      <c r="C248" t="s">
        <v>872</v>
      </c>
      <c r="D248">
        <v>56</v>
      </c>
      <c r="E248" s="93">
        <v>41275</v>
      </c>
      <c r="F248">
        <v>7.6999999999999995E-9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CBA38-CD9A-4063-A060-C72AB053294C}">
  <dimension ref="A1:E248"/>
  <sheetViews>
    <sheetView workbookViewId="0"/>
  </sheetViews>
  <sheetFormatPr defaultRowHeight="14.4" x14ac:dyDescent="0.3"/>
  <cols>
    <col min="1" max="1" width="7.33203125" bestFit="1" customWidth="1"/>
    <col min="2" max="2" width="41.88671875" bestFit="1" customWidth="1"/>
    <col min="3" max="3" width="12.21875" bestFit="1" customWidth="1"/>
    <col min="4" max="4" width="10.33203125" bestFit="1" customWidth="1"/>
    <col min="5" max="5" width="12.5546875" bestFit="1" customWidth="1"/>
  </cols>
  <sheetData>
    <row r="1" spans="1:5" x14ac:dyDescent="0.3">
      <c r="A1" t="s">
        <v>512</v>
      </c>
      <c r="B1" t="s">
        <v>426</v>
      </c>
      <c r="C1" t="s">
        <v>514</v>
      </c>
      <c r="D1" t="s">
        <v>238</v>
      </c>
      <c r="E1" t="s">
        <v>1522</v>
      </c>
    </row>
    <row r="2" spans="1:5" x14ac:dyDescent="0.3">
      <c r="A2">
        <v>1</v>
      </c>
      <c r="B2" s="121" t="s">
        <v>516</v>
      </c>
      <c r="C2">
        <v>1368570000</v>
      </c>
      <c r="D2" s="93">
        <v>42069</v>
      </c>
      <c r="E2">
        <v>0.189</v>
      </c>
    </row>
    <row r="3" spans="1:5" x14ac:dyDescent="0.3">
      <c r="A3">
        <v>2</v>
      </c>
      <c r="B3" s="121" t="s">
        <v>518</v>
      </c>
      <c r="C3">
        <v>1267830000</v>
      </c>
      <c r="D3" s="93">
        <v>42069</v>
      </c>
      <c r="E3">
        <v>0.17499999999999999</v>
      </c>
    </row>
    <row r="4" spans="1:5" x14ac:dyDescent="0.3">
      <c r="A4">
        <v>3</v>
      </c>
      <c r="B4" s="121" t="s">
        <v>520</v>
      </c>
      <c r="C4">
        <v>320529000</v>
      </c>
      <c r="D4" s="93">
        <v>42069</v>
      </c>
      <c r="E4">
        <v>4.4299999999999999E-2</v>
      </c>
    </row>
    <row r="5" spans="1:5" x14ac:dyDescent="0.3">
      <c r="A5">
        <v>4</v>
      </c>
      <c r="B5" s="121" t="s">
        <v>522</v>
      </c>
      <c r="C5">
        <v>255461700</v>
      </c>
      <c r="D5" s="93">
        <v>42186</v>
      </c>
      <c r="E5">
        <v>3.5299999999999998E-2</v>
      </c>
    </row>
    <row r="6" spans="1:5" x14ac:dyDescent="0.3">
      <c r="A6">
        <v>5</v>
      </c>
      <c r="B6" s="121" t="s">
        <v>523</v>
      </c>
      <c r="C6">
        <v>203975000</v>
      </c>
      <c r="D6" s="93">
        <v>42069</v>
      </c>
      <c r="E6">
        <v>2.8199999999999999E-2</v>
      </c>
    </row>
    <row r="7" spans="1:5" x14ac:dyDescent="0.3">
      <c r="A7">
        <v>6</v>
      </c>
      <c r="B7" s="121" t="s">
        <v>525</v>
      </c>
      <c r="C7">
        <v>189150000</v>
      </c>
      <c r="D7" s="93">
        <v>42069</v>
      </c>
      <c r="E7">
        <v>2.6200000000000001E-2</v>
      </c>
    </row>
    <row r="8" spans="1:5" x14ac:dyDescent="0.3">
      <c r="A8">
        <v>7</v>
      </c>
      <c r="B8" s="121" t="s">
        <v>527</v>
      </c>
      <c r="C8">
        <v>183523000</v>
      </c>
      <c r="D8" s="93">
        <v>42186</v>
      </c>
      <c r="E8">
        <v>2.5399999999999999E-2</v>
      </c>
    </row>
    <row r="9" spans="1:5" x14ac:dyDescent="0.3">
      <c r="A9">
        <v>8</v>
      </c>
      <c r="B9" s="121" t="s">
        <v>529</v>
      </c>
      <c r="C9">
        <v>157941000</v>
      </c>
      <c r="D9" s="93">
        <v>42069</v>
      </c>
      <c r="E9">
        <v>2.18E-2</v>
      </c>
    </row>
    <row r="10" spans="1:5" x14ac:dyDescent="0.3">
      <c r="A10">
        <v>9</v>
      </c>
      <c r="B10" s="121" t="s">
        <v>448</v>
      </c>
      <c r="C10">
        <v>146270033</v>
      </c>
      <c r="D10" s="93">
        <v>42005</v>
      </c>
      <c r="E10">
        <v>2.0199999999999999E-2</v>
      </c>
    </row>
    <row r="11" spans="1:5" x14ac:dyDescent="0.3">
      <c r="A11">
        <v>10</v>
      </c>
      <c r="B11" s="121" t="s">
        <v>532</v>
      </c>
      <c r="C11">
        <v>126970000</v>
      </c>
      <c r="D11" s="93">
        <v>42036</v>
      </c>
      <c r="E11">
        <v>1.7600000000000001E-2</v>
      </c>
    </row>
    <row r="12" spans="1:5" x14ac:dyDescent="0.3">
      <c r="A12">
        <v>11</v>
      </c>
      <c r="B12" s="121" t="s">
        <v>534</v>
      </c>
      <c r="C12">
        <v>121005815</v>
      </c>
      <c r="D12" s="93">
        <v>42186</v>
      </c>
      <c r="E12">
        <v>1.67E-2</v>
      </c>
    </row>
    <row r="13" spans="1:5" x14ac:dyDescent="0.3">
      <c r="A13">
        <v>12</v>
      </c>
      <c r="B13" s="121" t="s">
        <v>536</v>
      </c>
      <c r="C13">
        <v>101098400</v>
      </c>
      <c r="D13" s="93">
        <v>42069</v>
      </c>
      <c r="E13">
        <v>1.4E-2</v>
      </c>
    </row>
    <row r="14" spans="1:5" x14ac:dyDescent="0.3">
      <c r="A14">
        <v>13</v>
      </c>
      <c r="B14" s="121" t="s">
        <v>538</v>
      </c>
      <c r="C14">
        <v>90730000</v>
      </c>
      <c r="D14" s="93">
        <v>41821</v>
      </c>
      <c r="E14">
        <v>1.26E-2</v>
      </c>
    </row>
    <row r="15" spans="1:5" x14ac:dyDescent="0.3">
      <c r="A15">
        <v>14</v>
      </c>
      <c r="B15" s="121" t="s">
        <v>540</v>
      </c>
      <c r="C15">
        <v>90076012</v>
      </c>
      <c r="D15" s="93">
        <v>42186</v>
      </c>
      <c r="E15">
        <v>1.2500000000000001E-2</v>
      </c>
    </row>
    <row r="16" spans="1:5" x14ac:dyDescent="0.3">
      <c r="A16">
        <v>15</v>
      </c>
      <c r="B16" s="121" t="s">
        <v>542</v>
      </c>
      <c r="C16">
        <v>88123300</v>
      </c>
      <c r="D16" s="93">
        <v>42069</v>
      </c>
      <c r="E16">
        <v>1.2200000000000001E-2</v>
      </c>
    </row>
    <row r="17" spans="1:5" x14ac:dyDescent="0.3">
      <c r="A17">
        <v>16</v>
      </c>
      <c r="B17" s="121" t="s">
        <v>438</v>
      </c>
      <c r="C17">
        <v>80925000</v>
      </c>
      <c r="D17" s="93">
        <v>41820</v>
      </c>
      <c r="E17">
        <v>1.12E-2</v>
      </c>
    </row>
    <row r="18" spans="1:5" x14ac:dyDescent="0.3">
      <c r="A18">
        <v>17</v>
      </c>
      <c r="B18" s="121" t="s">
        <v>545</v>
      </c>
      <c r="C18">
        <v>78165200</v>
      </c>
      <c r="D18" s="93">
        <v>42069</v>
      </c>
      <c r="E18">
        <v>1.0800000000000001E-2</v>
      </c>
    </row>
    <row r="19" spans="1:5" x14ac:dyDescent="0.3">
      <c r="A19">
        <v>18</v>
      </c>
      <c r="B19" s="121" t="s">
        <v>547</v>
      </c>
      <c r="C19">
        <v>77695904</v>
      </c>
      <c r="D19" s="93">
        <v>42004</v>
      </c>
      <c r="E19">
        <v>1.0699999999999999E-2</v>
      </c>
    </row>
    <row r="20" spans="1:5" x14ac:dyDescent="0.3">
      <c r="A20">
        <v>19</v>
      </c>
      <c r="B20" s="121" t="s">
        <v>549</v>
      </c>
      <c r="C20">
        <v>71246000</v>
      </c>
      <c r="D20" s="93">
        <v>42186</v>
      </c>
      <c r="E20">
        <v>9.9000000000000008E-3</v>
      </c>
    </row>
    <row r="21" spans="1:5" x14ac:dyDescent="0.3">
      <c r="A21">
        <v>20</v>
      </c>
      <c r="B21" s="121" t="s">
        <v>551</v>
      </c>
      <c r="C21">
        <v>66104000</v>
      </c>
      <c r="D21" s="93">
        <v>42036</v>
      </c>
      <c r="E21">
        <v>9.1000000000000004E-3</v>
      </c>
    </row>
    <row r="22" spans="1:5" x14ac:dyDescent="0.3">
      <c r="A22">
        <v>21</v>
      </c>
      <c r="B22" s="121" t="s">
        <v>553</v>
      </c>
      <c r="C22">
        <v>64871000</v>
      </c>
      <c r="D22" s="93">
        <v>41821</v>
      </c>
      <c r="E22">
        <v>8.9999999999999993E-3</v>
      </c>
    </row>
    <row r="23" spans="1:5" x14ac:dyDescent="0.3">
      <c r="A23">
        <v>22</v>
      </c>
      <c r="B23" s="121" t="s">
        <v>555</v>
      </c>
      <c r="C23">
        <v>64105654</v>
      </c>
      <c r="D23" s="93">
        <v>41456</v>
      </c>
      <c r="E23">
        <v>8.8999999999999999E-3</v>
      </c>
    </row>
    <row r="24" spans="1:5" x14ac:dyDescent="0.3">
      <c r="A24">
        <v>23</v>
      </c>
      <c r="B24" s="121" t="s">
        <v>556</v>
      </c>
      <c r="C24">
        <v>60782309</v>
      </c>
      <c r="D24" s="93">
        <v>41912</v>
      </c>
      <c r="E24">
        <v>8.3999999999999995E-3</v>
      </c>
    </row>
    <row r="25" spans="1:5" x14ac:dyDescent="0.3">
      <c r="A25">
        <v>24</v>
      </c>
      <c r="B25" s="121" t="s">
        <v>558</v>
      </c>
      <c r="C25">
        <v>54002000</v>
      </c>
      <c r="D25" s="93">
        <v>41821</v>
      </c>
      <c r="E25">
        <v>7.4999999999999997E-3</v>
      </c>
    </row>
    <row r="26" spans="1:5" x14ac:dyDescent="0.3">
      <c r="A26">
        <v>25</v>
      </c>
      <c r="B26" s="121" t="s">
        <v>560</v>
      </c>
      <c r="C26">
        <v>51419420</v>
      </c>
      <c r="D26" s="93">
        <v>41727</v>
      </c>
      <c r="E26">
        <v>7.1000000000000004E-3</v>
      </c>
    </row>
    <row r="27" spans="1:5" x14ac:dyDescent="0.3">
      <c r="A27">
        <v>26</v>
      </c>
      <c r="B27" s="121" t="s">
        <v>562</v>
      </c>
      <c r="C27">
        <v>51342881</v>
      </c>
      <c r="D27" s="93">
        <v>42005</v>
      </c>
      <c r="E27">
        <v>7.1000000000000004E-3</v>
      </c>
    </row>
    <row r="28" spans="1:5" x14ac:dyDescent="0.3">
      <c r="A28">
        <v>27</v>
      </c>
      <c r="B28" s="121" t="s">
        <v>563</v>
      </c>
      <c r="C28">
        <v>48025400</v>
      </c>
      <c r="D28" s="93">
        <v>42069</v>
      </c>
      <c r="E28">
        <v>6.6400000000000001E-3</v>
      </c>
    </row>
    <row r="29" spans="1:5" x14ac:dyDescent="0.3">
      <c r="A29">
        <v>28</v>
      </c>
      <c r="B29" s="121" t="s">
        <v>565</v>
      </c>
      <c r="C29">
        <v>47421786</v>
      </c>
      <c r="D29" s="93">
        <v>41821</v>
      </c>
      <c r="E29">
        <v>6.6E-3</v>
      </c>
    </row>
    <row r="30" spans="1:5" x14ac:dyDescent="0.3">
      <c r="A30">
        <v>29</v>
      </c>
      <c r="B30" s="121" t="s">
        <v>567</v>
      </c>
      <c r="C30">
        <v>46749000</v>
      </c>
      <c r="D30" s="93">
        <v>42186</v>
      </c>
      <c r="E30">
        <v>6.4999999999999997E-3</v>
      </c>
    </row>
    <row r="31" spans="1:5" x14ac:dyDescent="0.3">
      <c r="A31">
        <v>30</v>
      </c>
      <c r="B31" s="121" t="s">
        <v>569</v>
      </c>
      <c r="C31">
        <v>46464053</v>
      </c>
      <c r="D31" s="93">
        <v>41821</v>
      </c>
      <c r="E31">
        <v>6.4000000000000003E-3</v>
      </c>
    </row>
    <row r="32" spans="1:5" x14ac:dyDescent="0.3">
      <c r="A32">
        <v>31</v>
      </c>
      <c r="B32" s="121" t="s">
        <v>571</v>
      </c>
      <c r="C32">
        <v>43131966</v>
      </c>
      <c r="D32" s="93">
        <v>42186</v>
      </c>
      <c r="E32">
        <v>6.0000000000000001E-3</v>
      </c>
    </row>
    <row r="33" spans="1:5" x14ac:dyDescent="0.3">
      <c r="A33">
        <v>32</v>
      </c>
      <c r="B33" s="121" t="s">
        <v>573</v>
      </c>
      <c r="C33">
        <v>42928900</v>
      </c>
      <c r="D33" s="93">
        <v>42005</v>
      </c>
      <c r="E33">
        <v>5.8999999999999999E-3</v>
      </c>
    </row>
    <row r="34" spans="1:5" x14ac:dyDescent="0.3">
      <c r="A34">
        <v>33</v>
      </c>
      <c r="B34" s="121" t="s">
        <v>575</v>
      </c>
      <c r="C34">
        <v>39500000</v>
      </c>
      <c r="D34" s="93">
        <v>42005</v>
      </c>
      <c r="E34">
        <v>5.4999999999999997E-3</v>
      </c>
    </row>
    <row r="35" spans="1:5" x14ac:dyDescent="0.3">
      <c r="A35">
        <v>34</v>
      </c>
      <c r="B35" s="121" t="s">
        <v>577</v>
      </c>
      <c r="C35">
        <v>38484000</v>
      </c>
      <c r="D35" s="93">
        <v>42004</v>
      </c>
      <c r="E35">
        <v>5.3E-3</v>
      </c>
    </row>
    <row r="36" spans="1:5" x14ac:dyDescent="0.3">
      <c r="A36">
        <v>35</v>
      </c>
      <c r="B36" s="121" t="s">
        <v>579</v>
      </c>
      <c r="C36">
        <v>38435252</v>
      </c>
      <c r="D36" s="93">
        <v>42186</v>
      </c>
      <c r="E36">
        <v>5.3E-3</v>
      </c>
    </row>
    <row r="37" spans="1:5" x14ac:dyDescent="0.3">
      <c r="A37">
        <v>36</v>
      </c>
      <c r="B37" s="121" t="s">
        <v>581</v>
      </c>
      <c r="C37">
        <v>36004552</v>
      </c>
      <c r="D37" s="93">
        <v>41821</v>
      </c>
      <c r="E37">
        <v>5.0000000000000001E-3</v>
      </c>
    </row>
    <row r="38" spans="1:5" x14ac:dyDescent="0.3">
      <c r="A38">
        <v>37</v>
      </c>
      <c r="B38" s="121" t="s">
        <v>582</v>
      </c>
      <c r="C38">
        <v>35675834</v>
      </c>
      <c r="D38" s="93">
        <v>41913</v>
      </c>
      <c r="E38">
        <v>4.8999999999999998E-3</v>
      </c>
    </row>
    <row r="39" spans="1:5" x14ac:dyDescent="0.3">
      <c r="A39">
        <v>38</v>
      </c>
      <c r="B39" s="121" t="s">
        <v>584</v>
      </c>
      <c r="C39">
        <v>34856813</v>
      </c>
      <c r="D39" s="93">
        <v>41879</v>
      </c>
      <c r="E39">
        <v>4.7999999999999996E-3</v>
      </c>
    </row>
    <row r="40" spans="1:5" x14ac:dyDescent="0.3">
      <c r="A40">
        <v>39</v>
      </c>
      <c r="B40" s="121" t="s">
        <v>586</v>
      </c>
      <c r="C40">
        <v>33543100</v>
      </c>
      <c r="D40" s="93">
        <v>42069</v>
      </c>
      <c r="E40">
        <v>4.64E-3</v>
      </c>
    </row>
    <row r="41" spans="1:5" x14ac:dyDescent="0.3">
      <c r="A41">
        <v>40</v>
      </c>
      <c r="B41" s="121" t="s">
        <v>588</v>
      </c>
      <c r="C41">
        <v>31521418</v>
      </c>
      <c r="D41" s="93">
        <v>42186</v>
      </c>
      <c r="E41">
        <v>4.4000000000000003E-3</v>
      </c>
    </row>
    <row r="42" spans="1:5" x14ac:dyDescent="0.3">
      <c r="A42">
        <v>41</v>
      </c>
      <c r="B42" s="121" t="s">
        <v>590</v>
      </c>
      <c r="C42">
        <v>31151643</v>
      </c>
      <c r="D42" s="93">
        <v>42186</v>
      </c>
      <c r="E42">
        <v>4.3E-3</v>
      </c>
    </row>
    <row r="43" spans="1:5" x14ac:dyDescent="0.3">
      <c r="A43">
        <v>42</v>
      </c>
      <c r="B43" s="121" t="s">
        <v>592</v>
      </c>
      <c r="C43">
        <v>30620404</v>
      </c>
      <c r="D43" s="93">
        <v>42186</v>
      </c>
      <c r="E43">
        <v>4.1999999999999997E-3</v>
      </c>
    </row>
    <row r="44" spans="1:5" x14ac:dyDescent="0.3">
      <c r="A44">
        <v>43</v>
      </c>
      <c r="B44" s="121" t="s">
        <v>594</v>
      </c>
      <c r="C44">
        <v>30511900</v>
      </c>
      <c r="D44" s="93">
        <v>42069</v>
      </c>
      <c r="E44">
        <v>4.2199999999999998E-3</v>
      </c>
    </row>
    <row r="45" spans="1:5" x14ac:dyDescent="0.3">
      <c r="A45">
        <v>44</v>
      </c>
      <c r="B45" s="121" t="s">
        <v>596</v>
      </c>
      <c r="C45">
        <v>30492800</v>
      </c>
      <c r="D45" s="93">
        <v>41640</v>
      </c>
      <c r="E45">
        <v>4.1999999999999997E-3</v>
      </c>
    </row>
    <row r="46" spans="1:5" x14ac:dyDescent="0.3">
      <c r="A46">
        <v>45</v>
      </c>
      <c r="B46" s="121" t="s">
        <v>598</v>
      </c>
      <c r="C46">
        <v>28037904</v>
      </c>
      <c r="D46" s="93">
        <v>42186</v>
      </c>
      <c r="E46">
        <v>3.8999999999999998E-3</v>
      </c>
    </row>
    <row r="47" spans="1:5" x14ac:dyDescent="0.3">
      <c r="A47">
        <v>46</v>
      </c>
      <c r="B47" s="121" t="s">
        <v>600</v>
      </c>
      <c r="C47">
        <v>27043093</v>
      </c>
      <c r="D47" s="93">
        <v>41821</v>
      </c>
      <c r="E47">
        <v>3.7000000000000002E-3</v>
      </c>
    </row>
    <row r="48" spans="1:5" x14ac:dyDescent="0.3">
      <c r="A48">
        <v>47</v>
      </c>
      <c r="B48" s="121" t="s">
        <v>602</v>
      </c>
      <c r="C48">
        <v>26556800</v>
      </c>
      <c r="D48" s="93">
        <v>41821</v>
      </c>
      <c r="E48">
        <v>3.7000000000000002E-3</v>
      </c>
    </row>
    <row r="49" spans="1:5" x14ac:dyDescent="0.3">
      <c r="A49">
        <v>48</v>
      </c>
      <c r="B49" s="121" t="s">
        <v>604</v>
      </c>
      <c r="C49">
        <v>25956000</v>
      </c>
      <c r="D49" s="93">
        <v>41821</v>
      </c>
      <c r="E49">
        <v>3.5999999999999999E-3</v>
      </c>
    </row>
    <row r="50" spans="1:5" x14ac:dyDescent="0.3">
      <c r="A50">
        <v>49</v>
      </c>
      <c r="B50" s="121" t="s">
        <v>606</v>
      </c>
      <c r="C50">
        <v>25727911</v>
      </c>
      <c r="D50" s="93">
        <v>42186</v>
      </c>
      <c r="E50">
        <v>3.5999999999999999E-3</v>
      </c>
    </row>
    <row r="51" spans="1:5" x14ac:dyDescent="0.3">
      <c r="A51">
        <v>50</v>
      </c>
      <c r="B51" s="121" t="s">
        <v>607</v>
      </c>
      <c r="C51">
        <v>25155000</v>
      </c>
      <c r="D51" s="93">
        <v>42186</v>
      </c>
      <c r="E51">
        <v>3.5000000000000001E-3</v>
      </c>
    </row>
    <row r="52" spans="1:5" x14ac:dyDescent="0.3">
      <c r="A52">
        <v>51</v>
      </c>
      <c r="B52" s="121" t="s">
        <v>608</v>
      </c>
      <c r="C52">
        <v>24383301</v>
      </c>
      <c r="D52" s="93">
        <v>41775</v>
      </c>
      <c r="E52">
        <v>3.3999999999999998E-3</v>
      </c>
    </row>
    <row r="53" spans="1:5" x14ac:dyDescent="0.3">
      <c r="A53">
        <v>52</v>
      </c>
      <c r="B53" s="121" t="s">
        <v>610</v>
      </c>
      <c r="C53">
        <v>23766500</v>
      </c>
      <c r="D53" s="93">
        <v>42069</v>
      </c>
      <c r="E53">
        <v>3.29E-3</v>
      </c>
    </row>
    <row r="54" spans="1:5" x14ac:dyDescent="0.3">
      <c r="A54">
        <v>53</v>
      </c>
      <c r="B54" s="121" t="s">
        <v>612</v>
      </c>
      <c r="C54">
        <v>23440278</v>
      </c>
      <c r="D54" s="93">
        <v>42035</v>
      </c>
      <c r="E54">
        <v>3.2000000000000002E-3</v>
      </c>
    </row>
    <row r="55" spans="1:5" x14ac:dyDescent="0.3">
      <c r="A55">
        <v>54</v>
      </c>
      <c r="B55" s="121" t="s">
        <v>613</v>
      </c>
      <c r="C55">
        <v>23087363</v>
      </c>
      <c r="D55" s="93">
        <v>42069</v>
      </c>
      <c r="E55">
        <v>3.2000000000000002E-3</v>
      </c>
    </row>
    <row r="56" spans="1:5" x14ac:dyDescent="0.3">
      <c r="A56">
        <v>55</v>
      </c>
      <c r="B56" s="121" t="s">
        <v>615</v>
      </c>
      <c r="C56">
        <v>22671331</v>
      </c>
      <c r="D56" s="93">
        <v>41774</v>
      </c>
      <c r="E56">
        <v>3.0999999999999999E-3</v>
      </c>
    </row>
    <row r="57" spans="1:5" x14ac:dyDescent="0.3">
      <c r="A57">
        <v>56</v>
      </c>
      <c r="B57" s="121" t="s">
        <v>617</v>
      </c>
      <c r="C57">
        <v>21842167</v>
      </c>
      <c r="D57" s="93">
        <v>41456</v>
      </c>
      <c r="E57">
        <v>3.0000000000000001E-3</v>
      </c>
    </row>
    <row r="58" spans="1:5" x14ac:dyDescent="0.3">
      <c r="A58">
        <v>57</v>
      </c>
      <c r="B58" s="121" t="s">
        <v>618</v>
      </c>
      <c r="C58">
        <v>21143237</v>
      </c>
      <c r="D58" s="93">
        <v>41456</v>
      </c>
      <c r="E58">
        <v>2.8E-3</v>
      </c>
    </row>
    <row r="59" spans="1:5" x14ac:dyDescent="0.3">
      <c r="A59">
        <v>58</v>
      </c>
      <c r="B59" s="121" t="s">
        <v>619</v>
      </c>
      <c r="C59">
        <v>20359439</v>
      </c>
      <c r="D59" s="93">
        <v>40987</v>
      </c>
      <c r="E59">
        <v>2.8E-3</v>
      </c>
    </row>
    <row r="60" spans="1:5" x14ac:dyDescent="0.3">
      <c r="A60">
        <v>59</v>
      </c>
      <c r="B60" s="121" t="s">
        <v>440</v>
      </c>
      <c r="C60">
        <v>19942642</v>
      </c>
      <c r="D60" s="93">
        <v>41640</v>
      </c>
      <c r="E60">
        <v>2.8E-3</v>
      </c>
    </row>
    <row r="61" spans="1:5" x14ac:dyDescent="0.3">
      <c r="A61">
        <v>60</v>
      </c>
      <c r="B61" s="121" t="s">
        <v>622</v>
      </c>
      <c r="C61">
        <v>19268000</v>
      </c>
      <c r="D61" s="93">
        <v>42186</v>
      </c>
      <c r="E61">
        <v>2.7000000000000001E-3</v>
      </c>
    </row>
    <row r="62" spans="1:5" x14ac:dyDescent="0.3">
      <c r="A62">
        <v>61</v>
      </c>
      <c r="B62" s="121" t="s">
        <v>623</v>
      </c>
      <c r="C62">
        <v>18450494</v>
      </c>
      <c r="D62" s="93">
        <v>42186</v>
      </c>
      <c r="E62">
        <v>2.5999999999999999E-3</v>
      </c>
    </row>
    <row r="63" spans="1:5" x14ac:dyDescent="0.3">
      <c r="A63">
        <v>62</v>
      </c>
      <c r="B63" s="121" t="s">
        <v>624</v>
      </c>
      <c r="C63">
        <v>18006407</v>
      </c>
      <c r="D63" s="93">
        <v>42186</v>
      </c>
      <c r="E63">
        <v>2.5000000000000001E-3</v>
      </c>
    </row>
    <row r="64" spans="1:5" x14ac:dyDescent="0.3">
      <c r="A64">
        <v>63</v>
      </c>
      <c r="B64" s="121" t="s">
        <v>625</v>
      </c>
      <c r="C64">
        <v>17417500</v>
      </c>
      <c r="D64" s="93">
        <v>42005</v>
      </c>
      <c r="E64">
        <v>2.3999999999999998E-3</v>
      </c>
    </row>
    <row r="65" spans="1:5" x14ac:dyDescent="0.3">
      <c r="A65">
        <v>64</v>
      </c>
      <c r="B65" s="121" t="s">
        <v>627</v>
      </c>
      <c r="C65">
        <v>16892500</v>
      </c>
      <c r="D65" s="93">
        <v>42069</v>
      </c>
      <c r="E65">
        <v>2.3400000000000001E-3</v>
      </c>
    </row>
    <row r="66" spans="1:5" x14ac:dyDescent="0.3">
      <c r="A66">
        <v>65</v>
      </c>
      <c r="B66" s="121" t="s">
        <v>628</v>
      </c>
      <c r="C66">
        <v>16310431</v>
      </c>
      <c r="D66" s="93">
        <v>42186</v>
      </c>
      <c r="E66">
        <v>2.3E-3</v>
      </c>
    </row>
    <row r="67" spans="1:5" x14ac:dyDescent="0.3">
      <c r="A67">
        <v>66</v>
      </c>
      <c r="B67" s="121" t="s">
        <v>629</v>
      </c>
      <c r="C67">
        <v>16259000</v>
      </c>
      <c r="D67" s="93">
        <v>42186</v>
      </c>
      <c r="E67">
        <v>2.2000000000000001E-3</v>
      </c>
    </row>
    <row r="68" spans="1:5" x14ac:dyDescent="0.3">
      <c r="A68">
        <v>67</v>
      </c>
      <c r="B68" s="121" t="s">
        <v>630</v>
      </c>
      <c r="C68">
        <v>15945200</v>
      </c>
      <c r="D68" s="93">
        <v>42069</v>
      </c>
      <c r="E68">
        <v>2.2000000000000001E-3</v>
      </c>
    </row>
    <row r="69" spans="1:5" x14ac:dyDescent="0.3">
      <c r="A69">
        <v>68</v>
      </c>
      <c r="B69" s="121" t="s">
        <v>632</v>
      </c>
      <c r="C69">
        <v>15806675</v>
      </c>
      <c r="D69" s="93">
        <v>41821</v>
      </c>
      <c r="E69">
        <v>2.2000000000000001E-3</v>
      </c>
    </row>
    <row r="70" spans="1:5" x14ac:dyDescent="0.3">
      <c r="A70">
        <v>69</v>
      </c>
      <c r="B70" s="121" t="s">
        <v>634</v>
      </c>
      <c r="C70">
        <v>15473905</v>
      </c>
      <c r="D70" s="93">
        <v>42186</v>
      </c>
      <c r="E70">
        <v>2.0999999999999999E-3</v>
      </c>
    </row>
    <row r="71" spans="1:5" x14ac:dyDescent="0.3">
      <c r="A71">
        <v>70</v>
      </c>
      <c r="B71" s="121" t="s">
        <v>636</v>
      </c>
      <c r="C71">
        <v>15405157</v>
      </c>
      <c r="D71" s="93">
        <v>42186</v>
      </c>
      <c r="E71">
        <v>2.0999999999999999E-3</v>
      </c>
    </row>
    <row r="72" spans="1:5" x14ac:dyDescent="0.3">
      <c r="A72">
        <v>71</v>
      </c>
      <c r="B72" s="121" t="s">
        <v>637</v>
      </c>
      <c r="C72">
        <v>13606000</v>
      </c>
      <c r="D72" s="93">
        <v>42186</v>
      </c>
      <c r="E72">
        <v>1.9E-3</v>
      </c>
    </row>
    <row r="73" spans="1:5" x14ac:dyDescent="0.3">
      <c r="A73">
        <v>72</v>
      </c>
      <c r="B73" s="121" t="s">
        <v>638</v>
      </c>
      <c r="C73">
        <v>13508715</v>
      </c>
      <c r="D73" s="93">
        <v>41597</v>
      </c>
      <c r="E73">
        <v>1.9E-3</v>
      </c>
    </row>
    <row r="74" spans="1:5" x14ac:dyDescent="0.3">
      <c r="A74">
        <v>73</v>
      </c>
      <c r="B74" s="121" t="s">
        <v>640</v>
      </c>
      <c r="C74">
        <v>13061239</v>
      </c>
      <c r="D74" s="93">
        <v>41138</v>
      </c>
      <c r="E74">
        <v>1.8E-3</v>
      </c>
    </row>
    <row r="75" spans="1:5" x14ac:dyDescent="0.3">
      <c r="A75">
        <v>74</v>
      </c>
      <c r="B75" s="121" t="s">
        <v>642</v>
      </c>
      <c r="C75">
        <v>11892934</v>
      </c>
      <c r="D75" s="93">
        <v>42186</v>
      </c>
      <c r="E75">
        <v>1.6000000000000001E-3</v>
      </c>
    </row>
    <row r="76" spans="1:5" x14ac:dyDescent="0.3">
      <c r="A76">
        <v>75</v>
      </c>
      <c r="B76" s="121" t="s">
        <v>643</v>
      </c>
      <c r="C76">
        <v>11410651</v>
      </c>
      <c r="D76" s="93">
        <v>42186</v>
      </c>
      <c r="E76">
        <v>1.6000000000000001E-3</v>
      </c>
    </row>
    <row r="77" spans="1:5" x14ac:dyDescent="0.3">
      <c r="A77">
        <v>76</v>
      </c>
      <c r="B77" s="121" t="s">
        <v>645</v>
      </c>
      <c r="C77">
        <v>11237160</v>
      </c>
      <c r="D77" s="93">
        <v>42005</v>
      </c>
      <c r="E77">
        <v>1.6000000000000001E-3</v>
      </c>
    </row>
    <row r="78" spans="1:5" x14ac:dyDescent="0.3">
      <c r="A78">
        <v>77</v>
      </c>
      <c r="B78" s="121" t="s">
        <v>647</v>
      </c>
      <c r="C78">
        <v>11210064</v>
      </c>
      <c r="D78" s="93">
        <v>41639</v>
      </c>
      <c r="E78">
        <v>1.6000000000000001E-3</v>
      </c>
    </row>
    <row r="79" spans="1:5" x14ac:dyDescent="0.3">
      <c r="A79">
        <v>78</v>
      </c>
      <c r="B79" s="121" t="s">
        <v>649</v>
      </c>
      <c r="C79">
        <v>11123000</v>
      </c>
      <c r="D79" s="93">
        <v>42186</v>
      </c>
      <c r="E79">
        <v>1.5E-3</v>
      </c>
    </row>
    <row r="80" spans="1:5" x14ac:dyDescent="0.3">
      <c r="A80">
        <v>79</v>
      </c>
      <c r="B80" s="121" t="s">
        <v>650</v>
      </c>
      <c r="C80">
        <v>10996891</v>
      </c>
      <c r="D80" s="93">
        <v>41821</v>
      </c>
      <c r="E80">
        <v>1.5E-3</v>
      </c>
    </row>
    <row r="81" spans="1:5" x14ac:dyDescent="0.3">
      <c r="A81">
        <v>80</v>
      </c>
      <c r="B81" s="121" t="s">
        <v>652</v>
      </c>
      <c r="C81">
        <v>10992589</v>
      </c>
      <c r="D81" s="93">
        <v>41640</v>
      </c>
      <c r="E81">
        <v>1.5E-3</v>
      </c>
    </row>
    <row r="82" spans="1:5" x14ac:dyDescent="0.3">
      <c r="A82">
        <v>81</v>
      </c>
      <c r="B82" s="121" t="s">
        <v>654</v>
      </c>
      <c r="C82">
        <v>10982754</v>
      </c>
      <c r="D82" s="93">
        <v>41752</v>
      </c>
      <c r="E82">
        <v>1.5E-3</v>
      </c>
    </row>
    <row r="83" spans="1:5" x14ac:dyDescent="0.3">
      <c r="A83">
        <v>82</v>
      </c>
      <c r="B83" s="121" t="s">
        <v>655</v>
      </c>
      <c r="C83">
        <v>10911819</v>
      </c>
      <c r="D83" s="93">
        <v>42186</v>
      </c>
      <c r="E83">
        <v>1.5E-3</v>
      </c>
    </row>
    <row r="84" spans="1:5" x14ac:dyDescent="0.3">
      <c r="A84">
        <v>83</v>
      </c>
      <c r="B84" s="121" t="s">
        <v>657</v>
      </c>
      <c r="C84">
        <v>10628972</v>
      </c>
      <c r="D84" s="93">
        <v>41731</v>
      </c>
      <c r="E84">
        <v>1.5E-3</v>
      </c>
    </row>
    <row r="85" spans="1:5" x14ac:dyDescent="0.3">
      <c r="A85">
        <v>84</v>
      </c>
      <c r="B85" s="121" t="s">
        <v>658</v>
      </c>
      <c r="C85">
        <v>10528477</v>
      </c>
      <c r="D85" s="93">
        <v>41912</v>
      </c>
      <c r="E85">
        <v>1.5E-3</v>
      </c>
    </row>
    <row r="86" spans="1:5" x14ac:dyDescent="0.3">
      <c r="A86">
        <v>85</v>
      </c>
      <c r="B86" s="121" t="s">
        <v>660</v>
      </c>
      <c r="C86">
        <v>10477800</v>
      </c>
      <c r="D86" s="93">
        <v>41639</v>
      </c>
      <c r="E86">
        <v>1.5E-3</v>
      </c>
    </row>
    <row r="87" spans="1:5" x14ac:dyDescent="0.3">
      <c r="A87">
        <v>86</v>
      </c>
      <c r="B87" s="121" t="s">
        <v>661</v>
      </c>
      <c r="C87">
        <v>10378267</v>
      </c>
      <c r="D87" s="93">
        <v>41821</v>
      </c>
      <c r="E87">
        <v>1.4E-3</v>
      </c>
    </row>
    <row r="88" spans="1:5" x14ac:dyDescent="0.3">
      <c r="A88">
        <v>87</v>
      </c>
      <c r="B88" s="121" t="s">
        <v>663</v>
      </c>
      <c r="C88">
        <v>10315244</v>
      </c>
      <c r="D88" s="93">
        <v>42186</v>
      </c>
      <c r="E88">
        <v>1.4E-3</v>
      </c>
    </row>
    <row r="89" spans="1:5" x14ac:dyDescent="0.3">
      <c r="A89">
        <v>88</v>
      </c>
      <c r="B89" s="121" t="s">
        <v>664</v>
      </c>
      <c r="C89">
        <v>9849000</v>
      </c>
      <c r="D89" s="93">
        <v>42004</v>
      </c>
      <c r="E89">
        <v>1.4E-3</v>
      </c>
    </row>
    <row r="90" spans="1:5" x14ac:dyDescent="0.3">
      <c r="A90">
        <v>89</v>
      </c>
      <c r="B90" s="121" t="s">
        <v>666</v>
      </c>
      <c r="C90">
        <v>9823827</v>
      </c>
      <c r="D90" s="93">
        <v>42186</v>
      </c>
      <c r="E90">
        <v>1.4E-3</v>
      </c>
    </row>
    <row r="91" spans="1:5" x14ac:dyDescent="0.3">
      <c r="A91">
        <v>90</v>
      </c>
      <c r="B91" s="121" t="s">
        <v>667</v>
      </c>
      <c r="C91">
        <v>9753627</v>
      </c>
      <c r="D91" s="93">
        <v>42035</v>
      </c>
      <c r="E91">
        <v>1.2999999999999999E-3</v>
      </c>
    </row>
    <row r="92" spans="1:5" x14ac:dyDescent="0.3">
      <c r="A92">
        <v>91</v>
      </c>
      <c r="B92" s="121" t="s">
        <v>669</v>
      </c>
      <c r="C92">
        <v>9593000</v>
      </c>
      <c r="D92" s="93">
        <v>42005</v>
      </c>
      <c r="E92">
        <v>1.2999999999999999E-3</v>
      </c>
    </row>
    <row r="93" spans="1:5" x14ac:dyDescent="0.3">
      <c r="A93">
        <v>92</v>
      </c>
      <c r="B93" s="121" t="s">
        <v>671</v>
      </c>
      <c r="C93">
        <v>9577000</v>
      </c>
      <c r="D93" s="93">
        <v>42186</v>
      </c>
      <c r="E93">
        <v>1.2999999999999999E-3</v>
      </c>
    </row>
    <row r="94" spans="1:5" x14ac:dyDescent="0.3">
      <c r="A94">
        <v>93</v>
      </c>
      <c r="B94" s="121" t="s">
        <v>672</v>
      </c>
      <c r="C94">
        <v>9481000</v>
      </c>
      <c r="D94" s="93">
        <v>42005</v>
      </c>
      <c r="E94">
        <v>1.2999999999999999E-3</v>
      </c>
    </row>
    <row r="95" spans="1:5" x14ac:dyDescent="0.3">
      <c r="A95">
        <v>94</v>
      </c>
      <c r="B95" s="121" t="s">
        <v>673</v>
      </c>
      <c r="C95">
        <v>8725111</v>
      </c>
      <c r="D95" s="93">
        <v>41821</v>
      </c>
      <c r="E95">
        <v>1.1999999999999999E-3</v>
      </c>
    </row>
    <row r="96" spans="1:5" x14ac:dyDescent="0.3">
      <c r="A96">
        <v>95</v>
      </c>
      <c r="B96" s="121" t="s">
        <v>675</v>
      </c>
      <c r="C96">
        <v>8579747</v>
      </c>
      <c r="D96" s="93">
        <v>42005</v>
      </c>
      <c r="E96">
        <v>1.1999999999999999E-3</v>
      </c>
    </row>
    <row r="97" spans="1:5" x14ac:dyDescent="0.3">
      <c r="A97">
        <v>96</v>
      </c>
      <c r="B97" s="121" t="s">
        <v>676</v>
      </c>
      <c r="C97">
        <v>8354000</v>
      </c>
      <c r="D97" s="93">
        <v>42005</v>
      </c>
      <c r="E97">
        <v>1.1999999999999999E-3</v>
      </c>
    </row>
    <row r="98" spans="1:5" x14ac:dyDescent="0.3">
      <c r="A98">
        <v>97</v>
      </c>
      <c r="B98" s="121" t="s">
        <v>677</v>
      </c>
      <c r="C98">
        <v>8309400</v>
      </c>
      <c r="D98" s="93">
        <v>42035</v>
      </c>
      <c r="E98">
        <v>1.1000000000000001E-3</v>
      </c>
    </row>
    <row r="99" spans="1:5" x14ac:dyDescent="0.3">
      <c r="A99">
        <v>98</v>
      </c>
      <c r="B99" s="121" t="s">
        <v>679</v>
      </c>
      <c r="C99">
        <v>8211700</v>
      </c>
      <c r="D99" s="93">
        <v>41912</v>
      </c>
      <c r="E99">
        <v>1.1000000000000001E-3</v>
      </c>
    </row>
    <row r="100" spans="1:5" x14ac:dyDescent="0.3">
      <c r="A100">
        <v>99</v>
      </c>
      <c r="B100" s="121" t="s">
        <v>680</v>
      </c>
      <c r="C100">
        <v>7398500</v>
      </c>
      <c r="D100" s="93">
        <v>41456</v>
      </c>
      <c r="E100">
        <v>1.0200000000000001E-3</v>
      </c>
    </row>
    <row r="101" spans="1:5" x14ac:dyDescent="0.3">
      <c r="A101">
        <v>100</v>
      </c>
      <c r="B101" s="121" t="s">
        <v>681</v>
      </c>
      <c r="C101">
        <v>7264100</v>
      </c>
      <c r="D101" s="93">
        <v>42004</v>
      </c>
      <c r="E101">
        <v>1E-3</v>
      </c>
    </row>
    <row r="102" spans="1:5" x14ac:dyDescent="0.3">
      <c r="A102">
        <v>101</v>
      </c>
      <c r="B102" s="121" t="s">
        <v>682</v>
      </c>
      <c r="C102">
        <v>7245677</v>
      </c>
      <c r="D102" s="93">
        <v>41639</v>
      </c>
      <c r="E102">
        <v>1E-3</v>
      </c>
    </row>
    <row r="103" spans="1:5" x14ac:dyDescent="0.3">
      <c r="A103">
        <v>102</v>
      </c>
      <c r="B103" s="121" t="s">
        <v>683</v>
      </c>
      <c r="C103">
        <v>7171000</v>
      </c>
      <c r="D103" s="93">
        <v>42186</v>
      </c>
      <c r="E103">
        <v>9.8999999999999999E-4</v>
      </c>
    </row>
    <row r="104" spans="1:5" x14ac:dyDescent="0.3">
      <c r="A104">
        <v>103</v>
      </c>
      <c r="B104" s="121" t="s">
        <v>685</v>
      </c>
      <c r="C104">
        <v>7146759</v>
      </c>
      <c r="D104" s="93">
        <v>41640</v>
      </c>
      <c r="E104">
        <v>9.8999999999999999E-4</v>
      </c>
    </row>
    <row r="105" spans="1:5" x14ac:dyDescent="0.3">
      <c r="A105">
        <v>104</v>
      </c>
      <c r="B105" s="121" t="s">
        <v>686</v>
      </c>
      <c r="C105">
        <v>7003406</v>
      </c>
      <c r="D105" s="93">
        <v>42005</v>
      </c>
      <c r="E105">
        <v>9.7000000000000005E-4</v>
      </c>
    </row>
    <row r="106" spans="1:5" x14ac:dyDescent="0.3">
      <c r="A106">
        <v>105</v>
      </c>
      <c r="B106" s="121" t="s">
        <v>687</v>
      </c>
      <c r="C106">
        <v>6802000</v>
      </c>
      <c r="D106" s="93">
        <v>42186</v>
      </c>
      <c r="E106">
        <v>9.3999999999999997E-4</v>
      </c>
    </row>
    <row r="107" spans="1:5" x14ac:dyDescent="0.3">
      <c r="A107">
        <v>106</v>
      </c>
      <c r="B107" s="121" t="s">
        <v>689</v>
      </c>
      <c r="C107">
        <v>6738000</v>
      </c>
      <c r="D107" s="93">
        <v>42186</v>
      </c>
      <c r="E107">
        <v>9.3000000000000005E-4</v>
      </c>
    </row>
    <row r="108" spans="1:5" x14ac:dyDescent="0.3">
      <c r="A108">
        <v>107</v>
      </c>
      <c r="B108" s="121" t="s">
        <v>691</v>
      </c>
      <c r="C108">
        <v>6698310</v>
      </c>
      <c r="D108" s="93">
        <v>42069</v>
      </c>
      <c r="E108">
        <v>9.2699999999999998E-4</v>
      </c>
    </row>
    <row r="109" spans="1:5" x14ac:dyDescent="0.3">
      <c r="A109">
        <v>108</v>
      </c>
      <c r="B109" s="121" t="s">
        <v>693</v>
      </c>
      <c r="C109">
        <v>6401240</v>
      </c>
      <c r="D109" s="93">
        <v>41640</v>
      </c>
      <c r="E109">
        <v>8.8999999999999995E-4</v>
      </c>
    </row>
    <row r="110" spans="1:5" x14ac:dyDescent="0.3">
      <c r="A110">
        <v>109</v>
      </c>
      <c r="B110" s="121" t="s">
        <v>695</v>
      </c>
      <c r="C110">
        <v>6319000</v>
      </c>
      <c r="D110" s="93">
        <v>42186</v>
      </c>
      <c r="E110">
        <v>8.7000000000000001E-4</v>
      </c>
    </row>
    <row r="111" spans="1:5" x14ac:dyDescent="0.3">
      <c r="A111">
        <v>110</v>
      </c>
      <c r="B111" s="121" t="s">
        <v>697</v>
      </c>
      <c r="C111">
        <v>6317000</v>
      </c>
      <c r="D111" s="93">
        <v>42186</v>
      </c>
      <c r="E111">
        <v>8.7000000000000001E-4</v>
      </c>
    </row>
    <row r="112" spans="1:5" x14ac:dyDescent="0.3">
      <c r="A112">
        <v>111</v>
      </c>
      <c r="B112" s="121" t="s">
        <v>699</v>
      </c>
      <c r="C112">
        <v>6134270</v>
      </c>
      <c r="D112" s="93">
        <v>41275</v>
      </c>
      <c r="E112">
        <v>8.4999999999999995E-4</v>
      </c>
    </row>
    <row r="113" spans="1:5" x14ac:dyDescent="0.3">
      <c r="A113">
        <v>112</v>
      </c>
      <c r="B113" s="121" t="s">
        <v>700</v>
      </c>
      <c r="C113">
        <v>5895100</v>
      </c>
      <c r="D113" s="93">
        <v>42005</v>
      </c>
      <c r="E113">
        <v>8.1999999999999998E-4</v>
      </c>
    </row>
    <row r="114" spans="1:5" x14ac:dyDescent="0.3">
      <c r="A114">
        <v>113</v>
      </c>
      <c r="B114" s="121" t="s">
        <v>702</v>
      </c>
      <c r="C114">
        <v>5659715</v>
      </c>
      <c r="D114" s="93">
        <v>42005</v>
      </c>
      <c r="E114">
        <v>7.7999999999999999E-4</v>
      </c>
    </row>
    <row r="115" spans="1:5" x14ac:dyDescent="0.3">
      <c r="A115">
        <v>114</v>
      </c>
      <c r="B115" s="121" t="s">
        <v>703</v>
      </c>
      <c r="C115">
        <v>5475526</v>
      </c>
      <c r="D115" s="93">
        <v>42036</v>
      </c>
      <c r="E115">
        <v>7.6000000000000004E-4</v>
      </c>
    </row>
    <row r="116" spans="1:5" x14ac:dyDescent="0.3">
      <c r="A116">
        <v>115</v>
      </c>
      <c r="B116" s="121" t="s">
        <v>705</v>
      </c>
      <c r="C116">
        <v>5469700</v>
      </c>
      <c r="D116" s="93">
        <v>41821</v>
      </c>
      <c r="E116">
        <v>7.6000000000000004E-4</v>
      </c>
    </row>
    <row r="117" spans="1:5" x14ac:dyDescent="0.3">
      <c r="A117">
        <v>116</v>
      </c>
      <c r="B117" s="121" t="s">
        <v>706</v>
      </c>
      <c r="C117">
        <v>5421034</v>
      </c>
      <c r="D117" s="93">
        <v>41912</v>
      </c>
      <c r="E117">
        <v>7.5000000000000002E-4</v>
      </c>
    </row>
    <row r="118" spans="1:5" x14ac:dyDescent="0.3">
      <c r="A118">
        <v>117</v>
      </c>
      <c r="B118" s="121" t="s">
        <v>446</v>
      </c>
      <c r="C118">
        <v>5165802</v>
      </c>
      <c r="D118" s="93">
        <v>42005</v>
      </c>
      <c r="E118">
        <v>7.1000000000000002E-4</v>
      </c>
    </row>
    <row r="119" spans="1:5" x14ac:dyDescent="0.3">
      <c r="A119">
        <v>118</v>
      </c>
      <c r="B119" s="121" t="s">
        <v>708</v>
      </c>
      <c r="C119">
        <v>4803000</v>
      </c>
      <c r="D119" s="93">
        <v>42186</v>
      </c>
      <c r="E119">
        <v>6.6E-4</v>
      </c>
    </row>
    <row r="120" spans="1:5" x14ac:dyDescent="0.3">
      <c r="A120">
        <v>119</v>
      </c>
      <c r="B120" s="121" t="s">
        <v>710</v>
      </c>
      <c r="C120">
        <v>4773130</v>
      </c>
      <c r="D120" s="93">
        <v>41820</v>
      </c>
      <c r="E120">
        <v>6.6E-4</v>
      </c>
    </row>
    <row r="121" spans="1:5" x14ac:dyDescent="0.3">
      <c r="A121">
        <v>120</v>
      </c>
      <c r="B121" s="121" t="s">
        <v>711</v>
      </c>
      <c r="C121">
        <v>4751120</v>
      </c>
      <c r="D121" s="93">
        <v>41270</v>
      </c>
      <c r="E121">
        <v>6.6E-4</v>
      </c>
    </row>
    <row r="122" spans="1:5" x14ac:dyDescent="0.3">
      <c r="A122">
        <v>121</v>
      </c>
      <c r="B122" s="121" t="s">
        <v>712</v>
      </c>
      <c r="C122">
        <v>4671000</v>
      </c>
      <c r="D122" s="93">
        <v>42186</v>
      </c>
      <c r="E122">
        <v>6.4999999999999997E-4</v>
      </c>
    </row>
    <row r="123" spans="1:5" x14ac:dyDescent="0.3">
      <c r="A123">
        <v>122</v>
      </c>
      <c r="B123" s="121" t="s">
        <v>714</v>
      </c>
      <c r="C123">
        <v>4609600</v>
      </c>
      <c r="D123" s="93">
        <v>41730</v>
      </c>
      <c r="E123">
        <v>6.4000000000000005E-4</v>
      </c>
    </row>
    <row r="124" spans="1:5" x14ac:dyDescent="0.3">
      <c r="A124">
        <v>123</v>
      </c>
      <c r="B124" s="121" t="s">
        <v>715</v>
      </c>
      <c r="C124">
        <v>4566220</v>
      </c>
      <c r="D124" s="93">
        <v>42069</v>
      </c>
      <c r="E124">
        <v>6.3199999999999997E-4</v>
      </c>
    </row>
    <row r="125" spans="1:5" x14ac:dyDescent="0.3">
      <c r="A125">
        <v>124</v>
      </c>
      <c r="B125" s="121" t="s">
        <v>716</v>
      </c>
      <c r="C125">
        <v>4550368</v>
      </c>
      <c r="D125" s="93">
        <v>41821</v>
      </c>
      <c r="E125">
        <v>6.3000000000000003E-4</v>
      </c>
    </row>
    <row r="126" spans="1:5" x14ac:dyDescent="0.3">
      <c r="A126">
        <v>125</v>
      </c>
      <c r="B126" s="121" t="s">
        <v>717</v>
      </c>
      <c r="C126">
        <v>4503000</v>
      </c>
      <c r="D126" s="93">
        <v>42186</v>
      </c>
      <c r="E126">
        <v>6.2E-4</v>
      </c>
    </row>
    <row r="127" spans="1:5" x14ac:dyDescent="0.3">
      <c r="A127">
        <v>126</v>
      </c>
      <c r="B127" s="121" t="s">
        <v>718</v>
      </c>
      <c r="C127">
        <v>4490500</v>
      </c>
      <c r="D127" s="93">
        <v>41640</v>
      </c>
      <c r="E127">
        <v>6.2E-4</v>
      </c>
    </row>
    <row r="128" spans="1:5" x14ac:dyDescent="0.3">
      <c r="A128">
        <v>127</v>
      </c>
      <c r="B128" s="121" t="s">
        <v>719</v>
      </c>
      <c r="C128">
        <v>4267558</v>
      </c>
      <c r="D128" s="93">
        <v>41091</v>
      </c>
      <c r="E128">
        <v>5.9000000000000003E-4</v>
      </c>
    </row>
    <row r="129" spans="1:5" x14ac:dyDescent="0.3">
      <c r="A129">
        <v>128</v>
      </c>
      <c r="B129" s="121" t="s">
        <v>721</v>
      </c>
      <c r="C129">
        <v>4130593</v>
      </c>
      <c r="D129" s="93">
        <v>42053</v>
      </c>
      <c r="E129">
        <v>5.6999999999999998E-4</v>
      </c>
    </row>
    <row r="130" spans="1:5" x14ac:dyDescent="0.3">
      <c r="A130">
        <v>129</v>
      </c>
      <c r="B130" s="121" t="s">
        <v>723</v>
      </c>
      <c r="C130">
        <v>4104000</v>
      </c>
      <c r="D130" s="93">
        <v>41091</v>
      </c>
      <c r="E130">
        <v>5.6999999999999998E-4</v>
      </c>
    </row>
    <row r="131" spans="1:5" x14ac:dyDescent="0.3">
      <c r="A131">
        <v>130</v>
      </c>
      <c r="B131" s="121" t="s">
        <v>725</v>
      </c>
      <c r="C131">
        <v>3791622</v>
      </c>
      <c r="D131" s="93">
        <v>41562</v>
      </c>
      <c r="E131">
        <v>5.1999999999999995E-4</v>
      </c>
    </row>
    <row r="132" spans="1:5" x14ac:dyDescent="0.3">
      <c r="A132">
        <v>131</v>
      </c>
      <c r="B132" s="121" t="s">
        <v>726</v>
      </c>
      <c r="C132">
        <v>3764166</v>
      </c>
      <c r="D132" s="93">
        <v>42186</v>
      </c>
      <c r="E132">
        <v>5.0000000000000001E-4</v>
      </c>
    </row>
    <row r="133" spans="1:5" x14ac:dyDescent="0.3">
      <c r="A133">
        <v>132</v>
      </c>
      <c r="B133" s="121" t="s">
        <v>727</v>
      </c>
      <c r="C133">
        <v>3631775</v>
      </c>
      <c r="D133" s="93">
        <v>42186</v>
      </c>
      <c r="E133">
        <v>5.0000000000000001E-4</v>
      </c>
    </row>
    <row r="134" spans="1:5" x14ac:dyDescent="0.3">
      <c r="A134">
        <v>133</v>
      </c>
      <c r="B134" s="121" t="s">
        <v>728</v>
      </c>
      <c r="C134">
        <v>3557600</v>
      </c>
      <c r="D134" s="93">
        <v>41640</v>
      </c>
      <c r="E134">
        <v>4.8999999999999998E-4</v>
      </c>
    </row>
    <row r="135" spans="1:5" x14ac:dyDescent="0.3">
      <c r="A135">
        <v>134</v>
      </c>
      <c r="B135" s="121" t="s">
        <v>729</v>
      </c>
      <c r="C135">
        <v>3548397</v>
      </c>
      <c r="D135" s="93">
        <v>41821</v>
      </c>
      <c r="E135">
        <v>4.8999999999999998E-4</v>
      </c>
    </row>
    <row r="136" spans="1:5" x14ac:dyDescent="0.3">
      <c r="A136">
        <v>135</v>
      </c>
      <c r="B136" s="121" t="s">
        <v>731</v>
      </c>
      <c r="C136">
        <v>3404189</v>
      </c>
      <c r="D136" s="93">
        <v>41820</v>
      </c>
      <c r="E136">
        <v>4.6999999999999999E-4</v>
      </c>
    </row>
    <row r="137" spans="1:5" x14ac:dyDescent="0.3">
      <c r="A137">
        <v>136</v>
      </c>
      <c r="B137" s="121" t="s">
        <v>733</v>
      </c>
      <c r="C137">
        <v>3268431</v>
      </c>
      <c r="D137" s="93">
        <v>41091</v>
      </c>
      <c r="E137">
        <v>4.4999999999999999E-4</v>
      </c>
    </row>
    <row r="138" spans="1:5" x14ac:dyDescent="0.3">
      <c r="A138">
        <v>137</v>
      </c>
      <c r="B138" s="121" t="s">
        <v>735</v>
      </c>
      <c r="C138">
        <v>3013900</v>
      </c>
      <c r="D138" s="93">
        <v>41912</v>
      </c>
      <c r="E138">
        <v>4.2000000000000002E-4</v>
      </c>
    </row>
    <row r="139" spans="1:5" x14ac:dyDescent="0.3">
      <c r="A139">
        <v>138</v>
      </c>
      <c r="B139" s="121" t="s">
        <v>736</v>
      </c>
      <c r="C139">
        <v>3000000</v>
      </c>
      <c r="D139" s="93">
        <v>42028</v>
      </c>
      <c r="E139">
        <v>4.0999999999999999E-4</v>
      </c>
    </row>
    <row r="140" spans="1:5" x14ac:dyDescent="0.3">
      <c r="A140">
        <v>139</v>
      </c>
      <c r="B140" s="121" t="s">
        <v>737</v>
      </c>
      <c r="C140">
        <v>2919306</v>
      </c>
      <c r="D140" s="93">
        <v>41671</v>
      </c>
      <c r="E140">
        <v>4.0000000000000002E-4</v>
      </c>
    </row>
    <row r="141" spans="1:5" x14ac:dyDescent="0.3">
      <c r="A141">
        <v>140</v>
      </c>
      <c r="B141" s="121" t="s">
        <v>738</v>
      </c>
      <c r="C141">
        <v>2893005</v>
      </c>
      <c r="D141" s="93">
        <v>42005</v>
      </c>
      <c r="E141">
        <v>4.0000000000000002E-4</v>
      </c>
    </row>
    <row r="142" spans="1:5" x14ac:dyDescent="0.3">
      <c r="A142">
        <v>141</v>
      </c>
      <c r="B142" s="121" t="s">
        <v>433</v>
      </c>
      <c r="C142">
        <v>2717991</v>
      </c>
      <c r="D142" s="93">
        <v>41639</v>
      </c>
      <c r="E142">
        <v>3.8000000000000002E-4</v>
      </c>
    </row>
    <row r="143" spans="1:5" x14ac:dyDescent="0.3">
      <c r="A143">
        <v>142</v>
      </c>
      <c r="B143" s="121" t="s">
        <v>739</v>
      </c>
      <c r="C143">
        <v>2334029</v>
      </c>
      <c r="D143" s="93">
        <v>42063</v>
      </c>
      <c r="E143">
        <v>3.2000000000000003E-4</v>
      </c>
    </row>
    <row r="144" spans="1:5" x14ac:dyDescent="0.3">
      <c r="A144">
        <v>143</v>
      </c>
      <c r="B144" s="121" t="s">
        <v>741</v>
      </c>
      <c r="C144">
        <v>2120000</v>
      </c>
      <c r="D144" s="93">
        <v>42186</v>
      </c>
      <c r="E144">
        <v>2.9E-4</v>
      </c>
    </row>
    <row r="145" spans="1:5" x14ac:dyDescent="0.3">
      <c r="A145">
        <v>144</v>
      </c>
      <c r="B145" s="121" t="s">
        <v>742</v>
      </c>
      <c r="C145">
        <v>2113077</v>
      </c>
      <c r="D145" s="93">
        <v>40783</v>
      </c>
      <c r="E145">
        <v>2.9E-4</v>
      </c>
    </row>
    <row r="146" spans="1:5" x14ac:dyDescent="0.3">
      <c r="A146">
        <v>145</v>
      </c>
      <c r="B146" s="121" t="s">
        <v>744</v>
      </c>
      <c r="C146">
        <v>2065769</v>
      </c>
      <c r="D146" s="93">
        <v>41639</v>
      </c>
      <c r="E146">
        <v>2.9E-4</v>
      </c>
    </row>
    <row r="147" spans="1:5" x14ac:dyDescent="0.3">
      <c r="A147">
        <v>146</v>
      </c>
      <c r="B147" s="121" t="s">
        <v>745</v>
      </c>
      <c r="C147">
        <v>2065857</v>
      </c>
      <c r="D147" s="93">
        <v>42069</v>
      </c>
      <c r="E147">
        <v>2.9E-4</v>
      </c>
    </row>
    <row r="148" spans="1:5" x14ac:dyDescent="0.3">
      <c r="A148">
        <v>147</v>
      </c>
      <c r="B148" s="121" t="s">
        <v>746</v>
      </c>
      <c r="C148">
        <v>2024904</v>
      </c>
      <c r="D148" s="93">
        <v>40777</v>
      </c>
      <c r="E148">
        <v>2.7999999999999998E-4</v>
      </c>
    </row>
    <row r="149" spans="1:5" x14ac:dyDescent="0.3">
      <c r="A149">
        <v>148</v>
      </c>
      <c r="B149" s="121" t="s">
        <v>747</v>
      </c>
      <c r="C149">
        <v>1986700</v>
      </c>
      <c r="D149" s="93">
        <v>42036</v>
      </c>
      <c r="E149">
        <v>2.7E-4</v>
      </c>
    </row>
    <row r="150" spans="1:5" x14ac:dyDescent="0.3">
      <c r="A150">
        <v>149</v>
      </c>
      <c r="B150" s="121" t="s">
        <v>748</v>
      </c>
      <c r="C150">
        <v>1882450</v>
      </c>
      <c r="D150" s="93">
        <v>41379</v>
      </c>
      <c r="E150">
        <v>2.5999999999999998E-4</v>
      </c>
    </row>
    <row r="151" spans="1:5" x14ac:dyDescent="0.3">
      <c r="A151">
        <v>150</v>
      </c>
      <c r="B151" s="121" t="s">
        <v>749</v>
      </c>
      <c r="C151">
        <v>1827231</v>
      </c>
      <c r="D151" s="93">
        <v>42005</v>
      </c>
      <c r="E151">
        <v>2.5000000000000001E-4</v>
      </c>
    </row>
    <row r="152" spans="1:5" x14ac:dyDescent="0.3">
      <c r="A152">
        <v>151</v>
      </c>
      <c r="B152" s="121" t="s">
        <v>751</v>
      </c>
      <c r="C152">
        <v>1788000</v>
      </c>
      <c r="D152" s="93">
        <v>42186</v>
      </c>
      <c r="E152">
        <v>2.5000000000000001E-4</v>
      </c>
    </row>
    <row r="153" spans="1:5" x14ac:dyDescent="0.3">
      <c r="A153">
        <v>152</v>
      </c>
      <c r="B153" s="121" t="s">
        <v>752</v>
      </c>
      <c r="C153">
        <v>1751000</v>
      </c>
      <c r="D153" s="93">
        <v>42186</v>
      </c>
      <c r="E153">
        <v>2.4000000000000001E-4</v>
      </c>
    </row>
    <row r="154" spans="1:5" x14ac:dyDescent="0.3">
      <c r="A154">
        <v>153</v>
      </c>
      <c r="B154" s="121" t="s">
        <v>754</v>
      </c>
      <c r="C154">
        <v>1430000</v>
      </c>
      <c r="D154" s="93">
        <v>41456</v>
      </c>
      <c r="E154">
        <v>2.0000000000000001E-4</v>
      </c>
    </row>
    <row r="155" spans="1:5" x14ac:dyDescent="0.3">
      <c r="A155">
        <v>154</v>
      </c>
      <c r="B155" s="121" t="s">
        <v>756</v>
      </c>
      <c r="C155">
        <v>1328019</v>
      </c>
      <c r="D155" s="93">
        <v>40552</v>
      </c>
      <c r="E155">
        <v>1.8000000000000001E-4</v>
      </c>
    </row>
    <row r="156" spans="1:5" x14ac:dyDescent="0.3">
      <c r="A156">
        <v>155</v>
      </c>
      <c r="B156" s="121" t="s">
        <v>758</v>
      </c>
      <c r="C156">
        <v>1316500</v>
      </c>
      <c r="D156" s="93">
        <v>41821</v>
      </c>
      <c r="E156">
        <v>1.8000000000000001E-4</v>
      </c>
    </row>
    <row r="157" spans="1:5" x14ac:dyDescent="0.3">
      <c r="A157">
        <v>156</v>
      </c>
      <c r="B157" s="121" t="s">
        <v>759</v>
      </c>
      <c r="C157">
        <v>1312252</v>
      </c>
      <c r="D157" s="93">
        <v>42005</v>
      </c>
      <c r="E157">
        <v>1.8000000000000001E-4</v>
      </c>
    </row>
    <row r="158" spans="1:5" x14ac:dyDescent="0.3">
      <c r="A158">
        <v>157</v>
      </c>
      <c r="B158" s="121" t="s">
        <v>761</v>
      </c>
      <c r="C158">
        <v>1261208</v>
      </c>
      <c r="D158" s="93">
        <v>41821</v>
      </c>
      <c r="E158">
        <v>1.7000000000000001E-4</v>
      </c>
    </row>
    <row r="159" spans="1:5" x14ac:dyDescent="0.3">
      <c r="A159">
        <v>158</v>
      </c>
      <c r="B159" s="121" t="s">
        <v>762</v>
      </c>
      <c r="C159">
        <v>1212107</v>
      </c>
      <c r="D159" s="93">
        <v>41821</v>
      </c>
      <c r="E159">
        <v>1.7000000000000001E-4</v>
      </c>
    </row>
    <row r="160" spans="1:5" x14ac:dyDescent="0.3">
      <c r="A160">
        <v>159</v>
      </c>
      <c r="B160" s="121" t="s">
        <v>764</v>
      </c>
      <c r="C160">
        <v>1119375</v>
      </c>
      <c r="D160" s="93">
        <v>42186</v>
      </c>
      <c r="E160">
        <v>1.4999999999999999E-4</v>
      </c>
    </row>
    <row r="161" spans="1:5" x14ac:dyDescent="0.3">
      <c r="A161">
        <v>160</v>
      </c>
      <c r="B161" s="121" t="s">
        <v>765</v>
      </c>
      <c r="C161">
        <v>900000</v>
      </c>
      <c r="D161" s="93">
        <v>42186</v>
      </c>
      <c r="E161">
        <v>1.2E-4</v>
      </c>
    </row>
    <row r="162" spans="1:5" x14ac:dyDescent="0.3">
      <c r="A162">
        <v>161</v>
      </c>
      <c r="B162" s="121" t="s">
        <v>767</v>
      </c>
      <c r="C162">
        <v>859178</v>
      </c>
      <c r="D162" s="93">
        <v>41456</v>
      </c>
      <c r="E162">
        <v>1.1900000000000001E-4</v>
      </c>
    </row>
    <row r="163" spans="1:5" x14ac:dyDescent="0.3">
      <c r="A163">
        <v>162</v>
      </c>
      <c r="B163" s="121" t="s">
        <v>768</v>
      </c>
      <c r="C163">
        <v>858000</v>
      </c>
      <c r="D163" s="93">
        <v>41640</v>
      </c>
      <c r="E163">
        <v>1.2E-4</v>
      </c>
    </row>
    <row r="164" spans="1:5" x14ac:dyDescent="0.3">
      <c r="A164">
        <v>163</v>
      </c>
      <c r="B164" s="121" t="s">
        <v>770</v>
      </c>
      <c r="C164">
        <v>844994</v>
      </c>
      <c r="D164" s="93">
        <v>41640</v>
      </c>
      <c r="E164">
        <v>1.2E-4</v>
      </c>
    </row>
    <row r="165" spans="1:5" x14ac:dyDescent="0.3">
      <c r="A165">
        <v>164</v>
      </c>
      <c r="B165" s="121" t="s">
        <v>772</v>
      </c>
      <c r="C165">
        <v>763952</v>
      </c>
      <c r="D165" s="93">
        <v>41821</v>
      </c>
      <c r="E165">
        <v>1.1E-4</v>
      </c>
    </row>
    <row r="166" spans="1:5" x14ac:dyDescent="0.3">
      <c r="A166">
        <v>165</v>
      </c>
      <c r="B166" s="121" t="s">
        <v>773</v>
      </c>
      <c r="C166">
        <v>757940</v>
      </c>
      <c r="D166" s="93">
        <v>42069</v>
      </c>
      <c r="E166">
        <v>1.05E-4</v>
      </c>
    </row>
    <row r="167" spans="1:5" x14ac:dyDescent="0.3">
      <c r="A167">
        <v>166</v>
      </c>
      <c r="B167" s="121" t="s">
        <v>775</v>
      </c>
      <c r="C167">
        <v>746900</v>
      </c>
      <c r="D167" s="93">
        <v>41456</v>
      </c>
      <c r="E167">
        <v>1E-4</v>
      </c>
    </row>
    <row r="168" spans="1:5" x14ac:dyDescent="0.3">
      <c r="A168">
        <v>167</v>
      </c>
      <c r="B168" s="121" t="s">
        <v>776</v>
      </c>
      <c r="C168">
        <v>631000</v>
      </c>
      <c r="D168" s="93">
        <v>41912</v>
      </c>
      <c r="E168">
        <v>8.7000000000000001E-5</v>
      </c>
    </row>
    <row r="169" spans="1:5" x14ac:dyDescent="0.3">
      <c r="A169">
        <v>168</v>
      </c>
      <c r="B169" s="121" t="s">
        <v>777</v>
      </c>
      <c r="C169">
        <v>620029</v>
      </c>
      <c r="D169" s="93">
        <v>40634</v>
      </c>
      <c r="E169">
        <v>8.6000000000000003E-5</v>
      </c>
    </row>
    <row r="170" spans="1:5" x14ac:dyDescent="0.3">
      <c r="A170">
        <v>169</v>
      </c>
      <c r="B170" s="121" t="s">
        <v>778</v>
      </c>
      <c r="C170">
        <v>604000</v>
      </c>
      <c r="D170" s="93">
        <v>42186</v>
      </c>
      <c r="E170">
        <v>8.3999999999999995E-5</v>
      </c>
    </row>
    <row r="171" spans="1:5" x14ac:dyDescent="0.3">
      <c r="A171">
        <v>170</v>
      </c>
      <c r="B171" s="121" t="s">
        <v>780</v>
      </c>
      <c r="C171">
        <v>581344</v>
      </c>
      <c r="D171" s="93">
        <v>41456</v>
      </c>
      <c r="E171">
        <v>8.0000000000000007E-5</v>
      </c>
    </row>
    <row r="172" spans="1:5" x14ac:dyDescent="0.3">
      <c r="A172">
        <v>171</v>
      </c>
      <c r="B172" s="121" t="s">
        <v>781</v>
      </c>
      <c r="C172">
        <v>549700</v>
      </c>
      <c r="D172" s="93">
        <v>41639</v>
      </c>
      <c r="E172">
        <v>7.3999999999999996E-5</v>
      </c>
    </row>
    <row r="173" spans="1:5" x14ac:dyDescent="0.3">
      <c r="A173">
        <v>172</v>
      </c>
      <c r="B173" s="121" t="s">
        <v>783</v>
      </c>
      <c r="C173">
        <v>534189</v>
      </c>
      <c r="D173" s="93">
        <v>41134</v>
      </c>
      <c r="E173">
        <v>7.3999999999999996E-5</v>
      </c>
    </row>
    <row r="174" spans="1:5" x14ac:dyDescent="0.3">
      <c r="A174">
        <v>173</v>
      </c>
      <c r="B174" s="121" t="s">
        <v>784</v>
      </c>
      <c r="C174">
        <v>518467</v>
      </c>
      <c r="D174" s="93">
        <v>41821</v>
      </c>
      <c r="E174">
        <v>7.2000000000000002E-5</v>
      </c>
    </row>
    <row r="175" spans="1:5" x14ac:dyDescent="0.3">
      <c r="A175">
        <v>174</v>
      </c>
      <c r="B175" s="121" t="s">
        <v>785</v>
      </c>
      <c r="C175">
        <v>505153</v>
      </c>
      <c r="D175" s="93">
        <v>41640</v>
      </c>
      <c r="E175">
        <v>6.9999999999999994E-5</v>
      </c>
    </row>
    <row r="176" spans="1:5" x14ac:dyDescent="0.3">
      <c r="A176">
        <v>175</v>
      </c>
      <c r="B176" s="121" t="s">
        <v>786</v>
      </c>
      <c r="C176">
        <v>425384</v>
      </c>
      <c r="D176" s="93">
        <v>41639</v>
      </c>
      <c r="E176">
        <v>5.8999999999999998E-5</v>
      </c>
    </row>
    <row r="177" spans="1:5" x14ac:dyDescent="0.3">
      <c r="A177">
        <v>176</v>
      </c>
      <c r="B177" s="121" t="s">
        <v>787</v>
      </c>
      <c r="C177">
        <v>405739</v>
      </c>
      <c r="D177" s="93">
        <v>41275</v>
      </c>
      <c r="E177">
        <v>5.5999999999999999E-5</v>
      </c>
    </row>
    <row r="178" spans="1:5" x14ac:dyDescent="0.3">
      <c r="A178">
        <v>177</v>
      </c>
      <c r="B178" s="121" t="s">
        <v>788</v>
      </c>
      <c r="C178">
        <v>393372</v>
      </c>
      <c r="D178" s="93">
        <v>40714</v>
      </c>
      <c r="E178">
        <v>5.3999999999999998E-5</v>
      </c>
    </row>
    <row r="179" spans="1:5" x14ac:dyDescent="0.3">
      <c r="A179">
        <v>178</v>
      </c>
      <c r="B179" s="121" t="s">
        <v>789</v>
      </c>
      <c r="C179">
        <v>386486</v>
      </c>
      <c r="D179" s="93">
        <v>41275</v>
      </c>
      <c r="E179">
        <v>5.3000000000000001E-5</v>
      </c>
    </row>
    <row r="180" spans="1:5" x14ac:dyDescent="0.3">
      <c r="A180">
        <v>179</v>
      </c>
      <c r="B180" s="121" t="s">
        <v>790</v>
      </c>
      <c r="C180">
        <v>368390</v>
      </c>
      <c r="D180" s="93">
        <v>41456</v>
      </c>
      <c r="E180">
        <v>5.1E-5</v>
      </c>
    </row>
    <row r="181" spans="1:5" x14ac:dyDescent="0.3">
      <c r="A181">
        <v>180</v>
      </c>
      <c r="B181" s="121" t="s">
        <v>791</v>
      </c>
      <c r="C181">
        <v>349728</v>
      </c>
      <c r="D181" s="93">
        <v>41456</v>
      </c>
      <c r="E181">
        <v>4.8000000000000001E-5</v>
      </c>
    </row>
    <row r="182" spans="1:5" x14ac:dyDescent="0.3">
      <c r="A182">
        <v>181</v>
      </c>
      <c r="B182" s="121" t="s">
        <v>792</v>
      </c>
      <c r="C182">
        <v>341256</v>
      </c>
      <c r="D182" s="93">
        <v>41902</v>
      </c>
      <c r="E182">
        <v>4.6999999999999997E-5</v>
      </c>
    </row>
    <row r="183" spans="1:5" x14ac:dyDescent="0.3">
      <c r="A183">
        <v>182</v>
      </c>
      <c r="B183" s="121" t="s">
        <v>793</v>
      </c>
      <c r="C183">
        <v>329040</v>
      </c>
      <c r="D183" s="93">
        <v>42004</v>
      </c>
      <c r="E183">
        <v>4.6E-5</v>
      </c>
    </row>
    <row r="184" spans="1:5" x14ac:dyDescent="0.3">
      <c r="A184">
        <v>183</v>
      </c>
      <c r="B184" s="121" t="s">
        <v>795</v>
      </c>
      <c r="C184">
        <v>294906</v>
      </c>
      <c r="D184" s="93">
        <v>38837</v>
      </c>
      <c r="E184">
        <v>4.0000000000000003E-5</v>
      </c>
    </row>
    <row r="185" spans="1:5" x14ac:dyDescent="0.3">
      <c r="A185">
        <v>184</v>
      </c>
      <c r="B185" s="121" t="s">
        <v>796</v>
      </c>
      <c r="C185">
        <v>285000</v>
      </c>
      <c r="D185" s="93">
        <v>41456</v>
      </c>
      <c r="E185">
        <v>3.8999999999999999E-5</v>
      </c>
    </row>
    <row r="186" spans="1:5" x14ac:dyDescent="0.3">
      <c r="A186">
        <v>185</v>
      </c>
      <c r="B186" s="121" t="s">
        <v>797</v>
      </c>
      <c r="C186">
        <v>268767</v>
      </c>
      <c r="D186" s="93">
        <v>41877</v>
      </c>
      <c r="E186">
        <v>3.6999999999999998E-5</v>
      </c>
    </row>
    <row r="187" spans="1:5" x14ac:dyDescent="0.3">
      <c r="A187">
        <v>186</v>
      </c>
      <c r="B187" s="121" t="s">
        <v>798</v>
      </c>
      <c r="C187">
        <v>268270</v>
      </c>
      <c r="D187" s="93">
        <v>41143</v>
      </c>
      <c r="E187">
        <v>3.6999999999999998E-5</v>
      </c>
    </row>
    <row r="188" spans="1:5" x14ac:dyDescent="0.3">
      <c r="A188">
        <v>187</v>
      </c>
      <c r="B188" s="121" t="s">
        <v>799</v>
      </c>
      <c r="C188">
        <v>264652</v>
      </c>
      <c r="D188" s="93">
        <v>41456</v>
      </c>
      <c r="E188">
        <v>3.6999999999999998E-5</v>
      </c>
    </row>
    <row r="189" spans="1:5" x14ac:dyDescent="0.3">
      <c r="A189">
        <v>188</v>
      </c>
      <c r="B189" s="121" t="s">
        <v>801</v>
      </c>
      <c r="C189">
        <v>240705</v>
      </c>
      <c r="D189" s="93">
        <v>40544</v>
      </c>
      <c r="E189">
        <v>3.3000000000000003E-5</v>
      </c>
    </row>
    <row r="190" spans="1:5" x14ac:dyDescent="0.3">
      <c r="A190">
        <v>189</v>
      </c>
      <c r="B190" s="121" t="s">
        <v>803</v>
      </c>
      <c r="C190">
        <v>239648</v>
      </c>
      <c r="D190" s="93">
        <v>40909</v>
      </c>
      <c r="E190">
        <v>3.3000000000000003E-5</v>
      </c>
    </row>
    <row r="191" spans="1:5" x14ac:dyDescent="0.3">
      <c r="A191">
        <v>190</v>
      </c>
      <c r="B191" s="121" t="s">
        <v>804</v>
      </c>
      <c r="C191">
        <v>212645</v>
      </c>
      <c r="D191" s="93">
        <v>41142</v>
      </c>
      <c r="E191">
        <v>2.9E-5</v>
      </c>
    </row>
    <row r="192" spans="1:5" x14ac:dyDescent="0.3">
      <c r="A192">
        <v>191</v>
      </c>
      <c r="B192" s="121" t="s">
        <v>805</v>
      </c>
      <c r="C192">
        <v>187820</v>
      </c>
      <c r="D192" s="93">
        <v>40854</v>
      </c>
      <c r="E192">
        <v>2.5999999999999998E-5</v>
      </c>
    </row>
    <row r="193" spans="1:5" x14ac:dyDescent="0.3">
      <c r="A193">
        <v>192</v>
      </c>
      <c r="B193" s="121" t="s">
        <v>806</v>
      </c>
      <c r="C193">
        <v>187356</v>
      </c>
      <c r="D193" s="93">
        <v>41042</v>
      </c>
      <c r="E193">
        <v>2.5999999999999998E-5</v>
      </c>
    </row>
    <row r="194" spans="1:5" x14ac:dyDescent="0.3">
      <c r="A194">
        <v>193</v>
      </c>
      <c r="B194" s="121" t="s">
        <v>808</v>
      </c>
      <c r="C194">
        <v>185000</v>
      </c>
      <c r="D194" s="93">
        <v>42186</v>
      </c>
      <c r="E194">
        <v>2.5999999999999998E-5</v>
      </c>
    </row>
    <row r="195" spans="1:5" x14ac:dyDescent="0.3">
      <c r="A195">
        <v>194</v>
      </c>
      <c r="B195" s="121" t="s">
        <v>809</v>
      </c>
      <c r="C195">
        <v>159358</v>
      </c>
      <c r="D195" s="93">
        <v>40269</v>
      </c>
      <c r="E195">
        <v>2.1999999999999999E-5</v>
      </c>
    </row>
    <row r="196" spans="1:5" x14ac:dyDescent="0.3">
      <c r="A196">
        <v>195</v>
      </c>
      <c r="B196" s="121" t="s">
        <v>810</v>
      </c>
      <c r="C196">
        <v>154843</v>
      </c>
      <c r="D196" s="93">
        <v>41640</v>
      </c>
      <c r="E196">
        <v>2.0999999999999999E-5</v>
      </c>
    </row>
    <row r="197" spans="1:5" x14ac:dyDescent="0.3">
      <c r="A197">
        <v>196</v>
      </c>
      <c r="B197" s="121" t="s">
        <v>811</v>
      </c>
      <c r="C197">
        <v>109000</v>
      </c>
      <c r="D197" s="93">
        <v>42186</v>
      </c>
      <c r="E197">
        <v>1.5E-5</v>
      </c>
    </row>
    <row r="198" spans="1:5" x14ac:dyDescent="0.3">
      <c r="A198">
        <v>197</v>
      </c>
      <c r="B198" s="121" t="s">
        <v>812</v>
      </c>
      <c r="C198">
        <v>107394</v>
      </c>
      <c r="D198" s="93">
        <v>41943</v>
      </c>
      <c r="E198">
        <v>1.5E-5</v>
      </c>
    </row>
    <row r="199" spans="1:5" x14ac:dyDescent="0.3">
      <c r="A199">
        <v>198</v>
      </c>
      <c r="B199" s="121" t="s">
        <v>813</v>
      </c>
      <c r="C199">
        <v>106461</v>
      </c>
      <c r="D199" s="93">
        <v>41456</v>
      </c>
      <c r="E199">
        <v>1.5E-5</v>
      </c>
    </row>
    <row r="200" spans="1:5" x14ac:dyDescent="0.3">
      <c r="A200">
        <v>199</v>
      </c>
      <c r="B200" s="121" t="s">
        <v>815</v>
      </c>
      <c r="C200">
        <v>106405</v>
      </c>
      <c r="D200" s="93">
        <v>40269</v>
      </c>
      <c r="E200">
        <v>1.5E-5</v>
      </c>
    </row>
    <row r="201" spans="1:5" x14ac:dyDescent="0.3">
      <c r="A201">
        <v>200</v>
      </c>
      <c r="B201" s="121" t="s">
        <v>816</v>
      </c>
      <c r="C201">
        <v>103328</v>
      </c>
      <c r="D201" s="93">
        <v>40675</v>
      </c>
      <c r="E201">
        <v>1.4E-5</v>
      </c>
    </row>
    <row r="202" spans="1:5" x14ac:dyDescent="0.3">
      <c r="A202">
        <v>201</v>
      </c>
      <c r="B202" s="121" t="s">
        <v>817</v>
      </c>
      <c r="C202">
        <v>103252</v>
      </c>
      <c r="D202" s="93">
        <v>40877</v>
      </c>
      <c r="E202">
        <v>1.4E-5</v>
      </c>
    </row>
    <row r="203" spans="1:5" x14ac:dyDescent="0.3">
      <c r="A203">
        <v>202</v>
      </c>
      <c r="B203" s="121" t="s">
        <v>818</v>
      </c>
      <c r="C203">
        <v>101351</v>
      </c>
      <c r="D203" s="93">
        <v>41456</v>
      </c>
      <c r="E203">
        <v>1.4E-5</v>
      </c>
    </row>
    <row r="204" spans="1:5" x14ac:dyDescent="0.3">
      <c r="A204">
        <v>203</v>
      </c>
      <c r="B204" s="121" t="s">
        <v>820</v>
      </c>
      <c r="C204">
        <v>99000</v>
      </c>
      <c r="D204" s="93">
        <v>41274</v>
      </c>
      <c r="E204">
        <v>1.4E-5</v>
      </c>
    </row>
    <row r="205" spans="1:5" x14ac:dyDescent="0.3">
      <c r="A205">
        <v>204</v>
      </c>
      <c r="B205" s="121" t="s">
        <v>822</v>
      </c>
      <c r="C205">
        <v>89949</v>
      </c>
      <c r="D205" s="93">
        <v>41456</v>
      </c>
      <c r="E205">
        <v>1.2E-5</v>
      </c>
    </row>
    <row r="206" spans="1:5" x14ac:dyDescent="0.3">
      <c r="A206">
        <v>205</v>
      </c>
      <c r="B206" s="121" t="s">
        <v>823</v>
      </c>
      <c r="C206">
        <v>86295</v>
      </c>
      <c r="D206" s="93">
        <v>40690</v>
      </c>
      <c r="E206">
        <v>1.2E-5</v>
      </c>
    </row>
    <row r="207" spans="1:5" x14ac:dyDescent="0.3">
      <c r="A207">
        <v>206</v>
      </c>
      <c r="B207" s="121" t="s">
        <v>824</v>
      </c>
      <c r="C207">
        <v>84497</v>
      </c>
      <c r="D207" s="93">
        <v>40629</v>
      </c>
      <c r="E207">
        <v>1.2E-5</v>
      </c>
    </row>
    <row r="208" spans="1:5" x14ac:dyDescent="0.3">
      <c r="A208">
        <v>207</v>
      </c>
      <c r="B208" s="121" t="s">
        <v>825</v>
      </c>
      <c r="C208">
        <v>76949</v>
      </c>
      <c r="D208" s="93">
        <v>41821</v>
      </c>
      <c r="E208">
        <v>1.1E-5</v>
      </c>
    </row>
    <row r="209" spans="1:5" x14ac:dyDescent="0.3">
      <c r="A209">
        <v>208</v>
      </c>
      <c r="B209" s="121" t="s">
        <v>826</v>
      </c>
      <c r="C209">
        <v>71293</v>
      </c>
      <c r="D209" s="93">
        <v>40677</v>
      </c>
      <c r="E209">
        <v>9.9000000000000001E-6</v>
      </c>
    </row>
    <row r="210" spans="1:5" x14ac:dyDescent="0.3">
      <c r="A210">
        <v>209</v>
      </c>
      <c r="B210" s="121" t="s">
        <v>827</v>
      </c>
      <c r="C210">
        <v>64237</v>
      </c>
      <c r="D210" s="93">
        <v>40318</v>
      </c>
      <c r="E210">
        <v>8.8999999999999995E-6</v>
      </c>
    </row>
    <row r="211" spans="1:5" x14ac:dyDescent="0.3">
      <c r="A211">
        <v>210</v>
      </c>
      <c r="B211" s="121" t="s">
        <v>828</v>
      </c>
      <c r="C211">
        <v>63085</v>
      </c>
      <c r="D211" s="93">
        <v>40999</v>
      </c>
      <c r="E211">
        <v>8.6999999999999997E-6</v>
      </c>
    </row>
    <row r="212" spans="1:5" x14ac:dyDescent="0.3">
      <c r="A212">
        <v>211</v>
      </c>
      <c r="B212" s="121" t="s">
        <v>829</v>
      </c>
      <c r="C212">
        <v>56086</v>
      </c>
      <c r="D212" s="93">
        <v>41456</v>
      </c>
      <c r="E212">
        <v>7.7999999999999999E-6</v>
      </c>
    </row>
    <row r="213" spans="1:5" x14ac:dyDescent="0.3">
      <c r="A213">
        <v>212</v>
      </c>
      <c r="B213" s="121" t="s">
        <v>830</v>
      </c>
      <c r="C213">
        <v>55984</v>
      </c>
      <c r="D213" s="93">
        <v>42005</v>
      </c>
      <c r="E213">
        <v>7.7000000000000008E-6</v>
      </c>
    </row>
    <row r="214" spans="1:5" x14ac:dyDescent="0.3">
      <c r="A214">
        <v>213</v>
      </c>
      <c r="B214" s="121" t="s">
        <v>831</v>
      </c>
      <c r="C214">
        <v>55691</v>
      </c>
      <c r="D214" s="93">
        <v>41275</v>
      </c>
      <c r="E214">
        <v>7.7000000000000008E-6</v>
      </c>
    </row>
    <row r="215" spans="1:5" x14ac:dyDescent="0.3">
      <c r="A215">
        <v>214</v>
      </c>
      <c r="B215" s="121" t="s">
        <v>832</v>
      </c>
      <c r="C215">
        <v>55519</v>
      </c>
      <c r="D215" s="93">
        <v>40269</v>
      </c>
      <c r="E215">
        <v>7.7000000000000008E-6</v>
      </c>
    </row>
    <row r="216" spans="1:5" x14ac:dyDescent="0.3">
      <c r="A216">
        <v>215</v>
      </c>
      <c r="B216" s="121" t="s">
        <v>834</v>
      </c>
      <c r="C216">
        <v>55000</v>
      </c>
      <c r="D216" s="93">
        <v>42186</v>
      </c>
      <c r="E216">
        <v>7.6000000000000001E-6</v>
      </c>
    </row>
    <row r="217" spans="1:5" x14ac:dyDescent="0.3">
      <c r="A217">
        <v>216</v>
      </c>
      <c r="B217" s="121" t="s">
        <v>835</v>
      </c>
      <c r="C217">
        <v>53883</v>
      </c>
      <c r="D217" s="93">
        <v>40269</v>
      </c>
      <c r="E217">
        <v>7.5000000000000002E-6</v>
      </c>
    </row>
    <row r="218" spans="1:5" x14ac:dyDescent="0.3">
      <c r="A218">
        <v>217</v>
      </c>
      <c r="B218" s="121" t="s">
        <v>836</v>
      </c>
      <c r="C218">
        <v>51547</v>
      </c>
      <c r="D218" s="93">
        <v>41275</v>
      </c>
      <c r="E218">
        <v>7.0999999999999998E-6</v>
      </c>
    </row>
    <row r="219" spans="1:5" x14ac:dyDescent="0.3">
      <c r="A219">
        <v>218</v>
      </c>
      <c r="B219" s="121" t="s">
        <v>837</v>
      </c>
      <c r="C219">
        <v>48679</v>
      </c>
      <c r="D219" s="93">
        <v>41974</v>
      </c>
      <c r="E219">
        <v>6.7000000000000002E-6</v>
      </c>
    </row>
    <row r="220" spans="1:5" x14ac:dyDescent="0.3">
      <c r="A220">
        <v>219</v>
      </c>
      <c r="B220" s="121" t="s">
        <v>839</v>
      </c>
      <c r="C220">
        <v>37429</v>
      </c>
      <c r="D220" s="93">
        <v>40179</v>
      </c>
      <c r="E220">
        <v>5.2000000000000002E-6</v>
      </c>
    </row>
    <row r="221" spans="1:5" x14ac:dyDescent="0.3">
      <c r="A221">
        <v>220</v>
      </c>
      <c r="B221" s="121" t="s">
        <v>840</v>
      </c>
      <c r="C221">
        <v>37132</v>
      </c>
      <c r="D221" s="93">
        <v>41639</v>
      </c>
      <c r="E221">
        <v>5.1000000000000003E-6</v>
      </c>
    </row>
    <row r="222" spans="1:5" x14ac:dyDescent="0.3">
      <c r="A222">
        <v>221</v>
      </c>
      <c r="B222" s="121" t="s">
        <v>841</v>
      </c>
      <c r="C222">
        <v>36950</v>
      </c>
      <c r="D222" s="93">
        <v>41639</v>
      </c>
      <c r="E222">
        <v>5.1000000000000003E-6</v>
      </c>
    </row>
    <row r="223" spans="1:5" x14ac:dyDescent="0.3">
      <c r="A223">
        <v>222</v>
      </c>
      <c r="B223" s="121" t="s">
        <v>842</v>
      </c>
      <c r="C223">
        <v>35742</v>
      </c>
      <c r="D223" s="93">
        <v>40909</v>
      </c>
      <c r="E223">
        <v>4.8999999999999997E-6</v>
      </c>
    </row>
    <row r="224" spans="1:5" x14ac:dyDescent="0.3">
      <c r="A224">
        <v>223</v>
      </c>
      <c r="B224" s="121" t="s">
        <v>843</v>
      </c>
      <c r="C224">
        <v>32789</v>
      </c>
      <c r="D224" s="93">
        <v>42004</v>
      </c>
      <c r="E224">
        <v>4.5000000000000001E-6</v>
      </c>
    </row>
    <row r="225" spans="1:5" x14ac:dyDescent="0.3">
      <c r="A225">
        <v>224</v>
      </c>
      <c r="B225" s="121" t="s">
        <v>844</v>
      </c>
      <c r="C225">
        <v>31458</v>
      </c>
      <c r="D225" s="93">
        <v>40933</v>
      </c>
      <c r="E225">
        <v>4.4000000000000002E-6</v>
      </c>
    </row>
    <row r="226" spans="1:5" x14ac:dyDescent="0.3">
      <c r="A226">
        <v>225</v>
      </c>
      <c r="B226" s="121" t="s">
        <v>845</v>
      </c>
      <c r="C226">
        <v>30001</v>
      </c>
      <c r="D226" s="93">
        <v>41274</v>
      </c>
      <c r="E226">
        <v>4.0999999999999997E-6</v>
      </c>
    </row>
    <row r="227" spans="1:5" x14ac:dyDescent="0.3">
      <c r="A227">
        <v>226</v>
      </c>
      <c r="B227" s="121" t="s">
        <v>847</v>
      </c>
      <c r="C227">
        <v>28875</v>
      </c>
      <c r="D227" s="93">
        <v>41912</v>
      </c>
      <c r="E227">
        <v>3.9999999999999998E-6</v>
      </c>
    </row>
    <row r="228" spans="1:5" x14ac:dyDescent="0.3">
      <c r="A228">
        <v>227</v>
      </c>
      <c r="B228" s="121" t="s">
        <v>849</v>
      </c>
      <c r="C228">
        <v>28054</v>
      </c>
      <c r="D228" s="93">
        <v>40371</v>
      </c>
      <c r="E228">
        <v>3.8999999999999999E-6</v>
      </c>
    </row>
    <row r="229" spans="1:5" x14ac:dyDescent="0.3">
      <c r="A229">
        <v>228</v>
      </c>
      <c r="B229" s="121" t="s">
        <v>850</v>
      </c>
      <c r="C229">
        <v>23296</v>
      </c>
      <c r="D229" s="93">
        <v>41275</v>
      </c>
      <c r="E229">
        <v>3.1999999999999999E-6</v>
      </c>
    </row>
    <row r="230" spans="1:5" x14ac:dyDescent="0.3">
      <c r="A230">
        <v>229</v>
      </c>
      <c r="B230" s="121" t="s">
        <v>851</v>
      </c>
      <c r="C230">
        <v>20901</v>
      </c>
      <c r="D230" s="93">
        <v>41456</v>
      </c>
      <c r="E230">
        <v>2.9000000000000002E-6</v>
      </c>
    </row>
    <row r="231" spans="1:5" x14ac:dyDescent="0.3">
      <c r="A231">
        <v>230</v>
      </c>
      <c r="B231" s="121" t="s">
        <v>852</v>
      </c>
      <c r="C231">
        <v>14974</v>
      </c>
      <c r="D231" s="93">
        <v>40878</v>
      </c>
      <c r="E231">
        <v>2.0999999999999998E-6</v>
      </c>
    </row>
    <row r="232" spans="1:5" x14ac:dyDescent="0.3">
      <c r="A232">
        <v>231</v>
      </c>
      <c r="B232" s="121" t="s">
        <v>853</v>
      </c>
      <c r="C232">
        <v>13452</v>
      </c>
      <c r="D232" s="93">
        <v>40674</v>
      </c>
      <c r="E232">
        <v>1.9E-6</v>
      </c>
    </row>
    <row r="233" spans="1:5" x14ac:dyDescent="0.3">
      <c r="A233">
        <v>232</v>
      </c>
      <c r="B233" s="121" t="s">
        <v>854</v>
      </c>
      <c r="C233">
        <v>13135</v>
      </c>
      <c r="D233" s="93">
        <v>41456</v>
      </c>
      <c r="E233">
        <v>1.7999999999999999E-6</v>
      </c>
    </row>
    <row r="234" spans="1:5" x14ac:dyDescent="0.3">
      <c r="A234">
        <v>233</v>
      </c>
      <c r="B234" s="121" t="s">
        <v>856</v>
      </c>
      <c r="C234">
        <v>11323</v>
      </c>
      <c r="D234" s="93">
        <v>41456</v>
      </c>
      <c r="E234">
        <v>1.5999999999999999E-6</v>
      </c>
    </row>
    <row r="235" spans="1:5" x14ac:dyDescent="0.3">
      <c r="A235">
        <v>234</v>
      </c>
      <c r="B235" s="121" t="s">
        <v>857</v>
      </c>
      <c r="C235">
        <v>10084</v>
      </c>
      <c r="D235" s="93">
        <v>40846</v>
      </c>
      <c r="E235">
        <v>1.3999999999999999E-6</v>
      </c>
    </row>
    <row r="236" spans="1:5" x14ac:dyDescent="0.3">
      <c r="A236">
        <v>235</v>
      </c>
      <c r="B236" s="121" t="s">
        <v>858</v>
      </c>
      <c r="C236">
        <v>9131</v>
      </c>
      <c r="D236" s="93">
        <v>40909</v>
      </c>
      <c r="E236">
        <v>1.3E-6</v>
      </c>
    </row>
    <row r="237" spans="1:5" x14ac:dyDescent="0.3">
      <c r="A237">
        <v>236</v>
      </c>
      <c r="B237" s="121" t="s">
        <v>859</v>
      </c>
      <c r="C237">
        <v>6069</v>
      </c>
      <c r="D237" s="93">
        <v>40909</v>
      </c>
      <c r="E237">
        <v>8.4E-7</v>
      </c>
    </row>
    <row r="238" spans="1:5" x14ac:dyDescent="0.3">
      <c r="A238">
        <v>237</v>
      </c>
      <c r="B238" s="121" t="s">
        <v>860</v>
      </c>
      <c r="C238">
        <v>4922</v>
      </c>
      <c r="D238" s="93">
        <v>40675</v>
      </c>
      <c r="E238">
        <v>6.7999999999999995E-7</v>
      </c>
    </row>
    <row r="239" spans="1:5" x14ac:dyDescent="0.3">
      <c r="A239">
        <v>238</v>
      </c>
      <c r="B239" s="121" t="s">
        <v>861</v>
      </c>
      <c r="C239">
        <v>4000</v>
      </c>
      <c r="D239" s="93">
        <v>42186</v>
      </c>
      <c r="E239">
        <v>5.5000000000000003E-7</v>
      </c>
    </row>
    <row r="240" spans="1:5" x14ac:dyDescent="0.3">
      <c r="A240">
        <v>239</v>
      </c>
      <c r="B240" s="121" t="s">
        <v>862</v>
      </c>
      <c r="C240">
        <v>3000</v>
      </c>
      <c r="D240" s="93">
        <v>42186</v>
      </c>
      <c r="E240">
        <v>4.0999999999999999E-7</v>
      </c>
    </row>
    <row r="241" spans="1:5" x14ac:dyDescent="0.3">
      <c r="A241">
        <v>240</v>
      </c>
      <c r="B241" s="121" t="s">
        <v>863</v>
      </c>
      <c r="C241">
        <v>2562</v>
      </c>
      <c r="D241" s="93">
        <v>41821</v>
      </c>
      <c r="E241">
        <v>3.7E-7</v>
      </c>
    </row>
    <row r="242" spans="1:5" x14ac:dyDescent="0.3">
      <c r="A242">
        <v>241</v>
      </c>
      <c r="B242" s="121" t="s">
        <v>865</v>
      </c>
      <c r="C242">
        <v>2302</v>
      </c>
      <c r="D242" s="93">
        <v>40764</v>
      </c>
      <c r="E242">
        <v>3.2000000000000001E-7</v>
      </c>
    </row>
    <row r="243" spans="1:5" x14ac:dyDescent="0.3">
      <c r="A243">
        <v>242</v>
      </c>
      <c r="B243" s="121" t="s">
        <v>866</v>
      </c>
      <c r="C243">
        <v>2072</v>
      </c>
      <c r="D243" s="93">
        <v>40764</v>
      </c>
      <c r="E243">
        <v>2.8999999999999998E-7</v>
      </c>
    </row>
    <row r="244" spans="1:5" x14ac:dyDescent="0.3">
      <c r="A244">
        <v>243</v>
      </c>
      <c r="B244" s="121" t="s">
        <v>867</v>
      </c>
      <c r="C244">
        <v>1613</v>
      </c>
      <c r="D244" s="93">
        <v>40796</v>
      </c>
      <c r="E244">
        <v>2.2000000000000001E-7</v>
      </c>
    </row>
    <row r="245" spans="1:5" x14ac:dyDescent="0.3">
      <c r="A245">
        <v>244</v>
      </c>
      <c r="B245" s="121" t="s">
        <v>868</v>
      </c>
      <c r="C245">
        <v>1411</v>
      </c>
      <c r="D245" s="93">
        <v>40834</v>
      </c>
      <c r="E245">
        <v>1.9999999999999999E-7</v>
      </c>
    </row>
    <row r="246" spans="1:5" x14ac:dyDescent="0.3">
      <c r="A246">
        <v>245</v>
      </c>
      <c r="B246" s="121" t="s">
        <v>869</v>
      </c>
      <c r="C246">
        <v>839</v>
      </c>
      <c r="D246" s="93">
        <v>41091</v>
      </c>
      <c r="E246">
        <v>1.1999999999999999E-7</v>
      </c>
    </row>
    <row r="247" spans="1:5" x14ac:dyDescent="0.3">
      <c r="A247">
        <v>246</v>
      </c>
      <c r="B247" s="121" t="s">
        <v>870</v>
      </c>
      <c r="C247">
        <v>550</v>
      </c>
      <c r="D247" s="93">
        <v>40764</v>
      </c>
      <c r="E247">
        <v>7.6000000000000006E-8</v>
      </c>
    </row>
    <row r="248" spans="1:5" x14ac:dyDescent="0.3">
      <c r="A248">
        <v>247</v>
      </c>
      <c r="B248" s="121" t="s">
        <v>871</v>
      </c>
      <c r="C248">
        <v>56</v>
      </c>
      <c r="D248" s="93">
        <v>41275</v>
      </c>
      <c r="E248">
        <v>7.6999999999999995E-9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947CD-E57A-4BF1-94A7-CBAE147543E9}">
  <dimension ref="A1:D14"/>
  <sheetViews>
    <sheetView workbookViewId="0"/>
  </sheetViews>
  <sheetFormatPr defaultRowHeight="14.4" x14ac:dyDescent="0.3"/>
  <cols>
    <col min="1" max="1" width="7.5546875" bestFit="1" customWidth="1"/>
    <col min="2" max="2" width="5.109375" bestFit="1" customWidth="1"/>
    <col min="3" max="3" width="9" bestFit="1" customWidth="1"/>
    <col min="4" max="4" width="8" bestFit="1" customWidth="1"/>
  </cols>
  <sheetData>
    <row r="1" spans="1:4" x14ac:dyDescent="0.3">
      <c r="A1" t="s">
        <v>873</v>
      </c>
      <c r="B1" t="s">
        <v>684</v>
      </c>
      <c r="C1" t="s">
        <v>874</v>
      </c>
      <c r="D1" t="s">
        <v>875</v>
      </c>
    </row>
    <row r="2" spans="1:4" x14ac:dyDescent="0.3">
      <c r="A2" s="121" t="s">
        <v>876</v>
      </c>
      <c r="B2" s="121" t="s">
        <v>877</v>
      </c>
      <c r="C2">
        <v>1.9413</v>
      </c>
      <c r="D2">
        <v>1.9421999999999999</v>
      </c>
    </row>
    <row r="3" spans="1:4" x14ac:dyDescent="0.3">
      <c r="A3" s="121" t="s">
        <v>876</v>
      </c>
      <c r="B3" s="121" t="s">
        <v>878</v>
      </c>
      <c r="C3">
        <v>1.8913</v>
      </c>
      <c r="D3">
        <v>1.8917999999999999</v>
      </c>
    </row>
    <row r="4" spans="1:4" x14ac:dyDescent="0.3">
      <c r="A4" s="121" t="s">
        <v>876</v>
      </c>
      <c r="B4" s="121" t="s">
        <v>879</v>
      </c>
      <c r="C4">
        <v>1.4801</v>
      </c>
      <c r="D4">
        <v>1.4807999999999999</v>
      </c>
    </row>
    <row r="5" spans="1:4" x14ac:dyDescent="0.3">
      <c r="A5" s="121" t="s">
        <v>876</v>
      </c>
      <c r="B5" s="121" t="s">
        <v>880</v>
      </c>
      <c r="C5">
        <v>10.3032</v>
      </c>
      <c r="D5">
        <v>10.308999999999999</v>
      </c>
    </row>
    <row r="6" spans="1:4" x14ac:dyDescent="0.3">
      <c r="A6" s="121" t="s">
        <v>876</v>
      </c>
      <c r="B6" s="121" t="s">
        <v>881</v>
      </c>
      <c r="C6">
        <v>1.3815</v>
      </c>
      <c r="D6">
        <v>1.383</v>
      </c>
    </row>
    <row r="7" spans="1:4" x14ac:dyDescent="0.3">
      <c r="A7" s="121" t="s">
        <v>876</v>
      </c>
      <c r="B7" s="121" t="s">
        <v>876</v>
      </c>
      <c r="C7">
        <v>1</v>
      </c>
      <c r="D7">
        <v>1</v>
      </c>
    </row>
    <row r="8" spans="1:4" x14ac:dyDescent="0.3">
      <c r="A8" s="121" t="s">
        <v>876</v>
      </c>
      <c r="B8" s="121" t="s">
        <v>882</v>
      </c>
      <c r="C8">
        <v>11.767799999999999</v>
      </c>
      <c r="D8">
        <v>11.771800000000001</v>
      </c>
    </row>
    <row r="9" spans="1:4" x14ac:dyDescent="0.3">
      <c r="A9" s="121" t="s">
        <v>876</v>
      </c>
      <c r="B9" s="121" t="s">
        <v>883</v>
      </c>
      <c r="C9">
        <v>182.06870000000001</v>
      </c>
      <c r="D9">
        <v>182.13499999999999</v>
      </c>
    </row>
    <row r="10" spans="1:4" x14ac:dyDescent="0.3">
      <c r="A10" s="121" t="s">
        <v>876</v>
      </c>
      <c r="B10" s="121" t="s">
        <v>884</v>
      </c>
      <c r="C10">
        <v>11.8139</v>
      </c>
      <c r="D10">
        <v>11.8218</v>
      </c>
    </row>
    <row r="11" spans="1:4" x14ac:dyDescent="0.3">
      <c r="A11" s="121" t="s">
        <v>876</v>
      </c>
      <c r="B11" s="121" t="s">
        <v>885</v>
      </c>
      <c r="C11">
        <v>2.0293000000000001</v>
      </c>
      <c r="D11">
        <v>2.0308000000000002</v>
      </c>
    </row>
    <row r="12" spans="1:4" x14ac:dyDescent="0.3">
      <c r="A12" s="121" t="s">
        <v>876</v>
      </c>
      <c r="B12" s="121" t="s">
        <v>886</v>
      </c>
      <c r="C12">
        <v>12.6591</v>
      </c>
      <c r="D12">
        <v>12.6752</v>
      </c>
    </row>
    <row r="13" spans="1:4" x14ac:dyDescent="0.3">
      <c r="A13" s="121" t="s">
        <v>876</v>
      </c>
      <c r="B13" s="121" t="s">
        <v>887</v>
      </c>
      <c r="C13">
        <v>2.0771000000000002</v>
      </c>
      <c r="D13">
        <v>2.0781999999999998</v>
      </c>
    </row>
    <row r="14" spans="1:4" x14ac:dyDescent="0.3">
      <c r="A14" s="121" t="s">
        <v>876</v>
      </c>
      <c r="B14" s="121" t="s">
        <v>888</v>
      </c>
      <c r="C14">
        <v>17.8979</v>
      </c>
      <c r="D14">
        <v>17.905200000000001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5DF66-EAFF-4382-B700-97CB25426616}">
  <dimension ref="A1:E222"/>
  <sheetViews>
    <sheetView tabSelected="1" workbookViewId="0"/>
  </sheetViews>
  <sheetFormatPr defaultRowHeight="14.4" x14ac:dyDescent="0.3"/>
  <cols>
    <col min="1" max="1" width="49" bestFit="1" customWidth="1"/>
    <col min="2" max="2" width="7.5546875" bestFit="1" customWidth="1"/>
    <col min="3" max="3" width="10.109375" bestFit="1" customWidth="1"/>
    <col min="4" max="4" width="6.6640625" bestFit="1" customWidth="1"/>
    <col min="5" max="5" width="9.33203125" bestFit="1" customWidth="1"/>
  </cols>
  <sheetData>
    <row r="1" spans="1:5" x14ac:dyDescent="0.3">
      <c r="A1" t="s">
        <v>889</v>
      </c>
      <c r="B1" t="s">
        <v>890</v>
      </c>
      <c r="C1" t="s">
        <v>891</v>
      </c>
      <c r="D1" t="s">
        <v>163</v>
      </c>
      <c r="E1" t="s">
        <v>892</v>
      </c>
    </row>
    <row r="2" spans="1:5" x14ac:dyDescent="0.3">
      <c r="A2" s="121" t="s">
        <v>893</v>
      </c>
      <c r="B2" s="121" t="s">
        <v>894</v>
      </c>
      <c r="C2" s="121" t="s">
        <v>895</v>
      </c>
      <c r="D2">
        <v>0</v>
      </c>
      <c r="E2">
        <v>0</v>
      </c>
    </row>
    <row r="3" spans="1:5" x14ac:dyDescent="0.3">
      <c r="A3" s="121" t="s">
        <v>896</v>
      </c>
      <c r="B3" s="121" t="s">
        <v>897</v>
      </c>
      <c r="C3" s="121" t="s">
        <v>898</v>
      </c>
      <c r="D3">
        <v>0</v>
      </c>
      <c r="E3">
        <v>0</v>
      </c>
    </row>
    <row r="4" spans="1:5" x14ac:dyDescent="0.3">
      <c r="A4" s="121" t="s">
        <v>899</v>
      </c>
      <c r="B4" s="121" t="s">
        <v>900</v>
      </c>
      <c r="C4" s="121" t="s">
        <v>901</v>
      </c>
      <c r="D4">
        <v>0.16</v>
      </c>
      <c r="E4">
        <v>0.01</v>
      </c>
    </row>
    <row r="5" spans="1:5" x14ac:dyDescent="0.3">
      <c r="A5" s="121" t="s">
        <v>902</v>
      </c>
      <c r="B5" s="121" t="s">
        <v>903</v>
      </c>
      <c r="C5" s="121" t="s">
        <v>904</v>
      </c>
      <c r="D5">
        <v>0.06</v>
      </c>
      <c r="E5">
        <v>0.01</v>
      </c>
    </row>
    <row r="6" spans="1:5" x14ac:dyDescent="0.3">
      <c r="A6" s="121" t="s">
        <v>905</v>
      </c>
      <c r="B6" s="121" t="s">
        <v>906</v>
      </c>
      <c r="C6" s="121" t="s">
        <v>907</v>
      </c>
      <c r="D6">
        <v>-2.5</v>
      </c>
      <c r="E6">
        <v>-2.62</v>
      </c>
    </row>
    <row r="7" spans="1:5" x14ac:dyDescent="0.3">
      <c r="A7" s="121" t="s">
        <v>908</v>
      </c>
      <c r="B7" s="121" t="s">
        <v>909</v>
      </c>
      <c r="C7" s="121" t="s">
        <v>910</v>
      </c>
      <c r="D7">
        <v>0.04</v>
      </c>
      <c r="E7">
        <v>0.01</v>
      </c>
    </row>
    <row r="8" spans="1:5" x14ac:dyDescent="0.3">
      <c r="A8" s="121" t="s">
        <v>911</v>
      </c>
      <c r="B8" s="121" t="s">
        <v>912</v>
      </c>
      <c r="C8" s="121" t="s">
        <v>913</v>
      </c>
      <c r="D8">
        <v>0</v>
      </c>
      <c r="E8">
        <v>0</v>
      </c>
    </row>
    <row r="9" spans="1:5" x14ac:dyDescent="0.3">
      <c r="A9" s="121" t="s">
        <v>914</v>
      </c>
      <c r="B9" s="121" t="s">
        <v>915</v>
      </c>
      <c r="C9" s="121" t="s">
        <v>916</v>
      </c>
      <c r="D9">
        <v>3.08</v>
      </c>
      <c r="E9">
        <v>5.7</v>
      </c>
    </row>
    <row r="10" spans="1:5" x14ac:dyDescent="0.3">
      <c r="A10" s="121" t="s">
        <v>917</v>
      </c>
      <c r="B10" s="121" t="s">
        <v>918</v>
      </c>
      <c r="C10" s="121" t="s">
        <v>919</v>
      </c>
      <c r="D10">
        <v>0</v>
      </c>
      <c r="E10">
        <v>0</v>
      </c>
    </row>
    <row r="11" spans="1:5" x14ac:dyDescent="0.3">
      <c r="A11" s="121" t="s">
        <v>920</v>
      </c>
      <c r="B11" s="121" t="s">
        <v>921</v>
      </c>
      <c r="C11" s="121" t="s">
        <v>922</v>
      </c>
      <c r="D11">
        <v>0</v>
      </c>
      <c r="E11">
        <v>0</v>
      </c>
    </row>
    <row r="12" spans="1:5" x14ac:dyDescent="0.3">
      <c r="A12" s="121" t="s">
        <v>923</v>
      </c>
      <c r="B12" s="121" t="s">
        <v>924</v>
      </c>
      <c r="C12" s="121" t="s">
        <v>925</v>
      </c>
      <c r="D12">
        <v>-18.22</v>
      </c>
      <c r="E12">
        <v>-72.87</v>
      </c>
    </row>
    <row r="13" spans="1:5" x14ac:dyDescent="0.3">
      <c r="A13" s="121" t="s">
        <v>926</v>
      </c>
      <c r="B13" s="121" t="s">
        <v>927</v>
      </c>
      <c r="C13" s="121" t="s">
        <v>928</v>
      </c>
      <c r="D13">
        <v>0.04</v>
      </c>
      <c r="E13">
        <v>0.5</v>
      </c>
    </row>
    <row r="14" spans="1:5" x14ac:dyDescent="0.3">
      <c r="A14" s="121" t="s">
        <v>929</v>
      </c>
      <c r="B14" s="121" t="s">
        <v>930</v>
      </c>
      <c r="C14" s="121" t="s">
        <v>931</v>
      </c>
      <c r="D14">
        <v>1.81</v>
      </c>
      <c r="E14">
        <v>57</v>
      </c>
    </row>
    <row r="15" spans="1:5" x14ac:dyDescent="0.3">
      <c r="A15" s="121" t="s">
        <v>932</v>
      </c>
      <c r="B15" s="121" t="s">
        <v>933</v>
      </c>
      <c r="C15" s="121" t="s">
        <v>934</v>
      </c>
      <c r="D15">
        <v>-2.0299999999999998</v>
      </c>
      <c r="E15">
        <v>-30.5</v>
      </c>
    </row>
    <row r="16" spans="1:5" x14ac:dyDescent="0.3">
      <c r="A16" s="121" t="s">
        <v>935</v>
      </c>
      <c r="B16" s="121" t="s">
        <v>936</v>
      </c>
      <c r="C16" s="121" t="s">
        <v>937</v>
      </c>
      <c r="D16">
        <v>0</v>
      </c>
      <c r="E16">
        <v>0</v>
      </c>
    </row>
    <row r="17" spans="1:5" x14ac:dyDescent="0.3">
      <c r="A17" s="121" t="s">
        <v>938</v>
      </c>
      <c r="B17" s="121" t="s">
        <v>939</v>
      </c>
      <c r="C17" s="121" t="s">
        <v>940</v>
      </c>
      <c r="D17">
        <v>-0.6</v>
      </c>
      <c r="E17">
        <v>-2.37</v>
      </c>
    </row>
    <row r="18" spans="1:5" x14ac:dyDescent="0.3">
      <c r="A18" s="121" t="s">
        <v>941</v>
      </c>
      <c r="B18" s="121" t="s">
        <v>942</v>
      </c>
      <c r="C18" s="121" t="s">
        <v>943</v>
      </c>
      <c r="D18">
        <v>0</v>
      </c>
      <c r="E18">
        <v>0</v>
      </c>
    </row>
    <row r="19" spans="1:5" x14ac:dyDescent="0.3">
      <c r="A19" s="121" t="s">
        <v>944</v>
      </c>
      <c r="B19" s="121" t="s">
        <v>945</v>
      </c>
      <c r="C19" s="121" t="s">
        <v>946</v>
      </c>
      <c r="D19">
        <v>0</v>
      </c>
      <c r="E19">
        <v>0</v>
      </c>
    </row>
    <row r="20" spans="1:5" x14ac:dyDescent="0.3">
      <c r="A20" s="121" t="s">
        <v>947</v>
      </c>
      <c r="B20" s="121" t="s">
        <v>948</v>
      </c>
      <c r="C20" s="121" t="s">
        <v>949</v>
      </c>
      <c r="D20">
        <v>-1.17</v>
      </c>
      <c r="E20">
        <v>-5.62</v>
      </c>
    </row>
    <row r="21" spans="1:5" x14ac:dyDescent="0.3">
      <c r="A21" s="121" t="s">
        <v>950</v>
      </c>
      <c r="B21" s="121" t="s">
        <v>951</v>
      </c>
      <c r="C21" s="121" t="s">
        <v>952</v>
      </c>
      <c r="D21">
        <v>0.19</v>
      </c>
      <c r="E21">
        <v>0.38</v>
      </c>
    </row>
    <row r="22" spans="1:5" x14ac:dyDescent="0.3">
      <c r="A22" s="121" t="s">
        <v>953</v>
      </c>
      <c r="B22" s="121" t="s">
        <v>954</v>
      </c>
      <c r="C22" s="121" t="s">
        <v>955</v>
      </c>
      <c r="D22">
        <v>0</v>
      </c>
      <c r="E22">
        <v>0.01</v>
      </c>
    </row>
    <row r="23" spans="1:5" x14ac:dyDescent="0.3">
      <c r="A23" s="121" t="s">
        <v>956</v>
      </c>
      <c r="B23" s="121" t="s">
        <v>957</v>
      </c>
      <c r="C23" s="121" t="s">
        <v>958</v>
      </c>
      <c r="D23">
        <v>-0.08</v>
      </c>
      <c r="E23">
        <v>-0.75</v>
      </c>
    </row>
    <row r="24" spans="1:5" x14ac:dyDescent="0.3">
      <c r="A24" s="121" t="s">
        <v>959</v>
      </c>
      <c r="B24" s="121" t="s">
        <v>960</v>
      </c>
      <c r="C24" s="121" t="s">
        <v>961</v>
      </c>
      <c r="D24">
        <v>0.15</v>
      </c>
      <c r="E24">
        <v>0.7</v>
      </c>
    </row>
    <row r="25" spans="1:5" x14ac:dyDescent="0.3">
      <c r="A25" s="121" t="s">
        <v>962</v>
      </c>
      <c r="B25" s="121" t="s">
        <v>963</v>
      </c>
      <c r="C25" s="121" t="s">
        <v>964</v>
      </c>
      <c r="D25">
        <v>0.4</v>
      </c>
      <c r="E25">
        <v>2</v>
      </c>
    </row>
    <row r="26" spans="1:5" x14ac:dyDescent="0.3">
      <c r="A26" s="121" t="s">
        <v>965</v>
      </c>
      <c r="B26" s="121" t="s">
        <v>966</v>
      </c>
      <c r="C26" s="121" t="s">
        <v>967</v>
      </c>
      <c r="D26">
        <v>1.36</v>
      </c>
      <c r="E26">
        <v>0.88</v>
      </c>
    </row>
    <row r="27" spans="1:5" x14ac:dyDescent="0.3">
      <c r="A27" s="121" t="s">
        <v>968</v>
      </c>
      <c r="B27" s="121" t="s">
        <v>969</v>
      </c>
      <c r="C27" s="121" t="s">
        <v>970</v>
      </c>
      <c r="D27">
        <v>0</v>
      </c>
      <c r="E27">
        <v>0</v>
      </c>
    </row>
    <row r="28" spans="1:5" x14ac:dyDescent="0.3">
      <c r="A28" s="121" t="s">
        <v>971</v>
      </c>
      <c r="B28" s="121" t="s">
        <v>972</v>
      </c>
      <c r="C28" s="121" t="s">
        <v>973</v>
      </c>
      <c r="D28">
        <v>-0.59</v>
      </c>
      <c r="E28">
        <v>-1.1200000000000001</v>
      </c>
    </row>
    <row r="29" spans="1:5" x14ac:dyDescent="0.3">
      <c r="A29" s="121" t="s">
        <v>974</v>
      </c>
      <c r="B29" s="121" t="s">
        <v>975</v>
      </c>
      <c r="C29" s="121" t="s">
        <v>976</v>
      </c>
      <c r="D29">
        <v>0.33</v>
      </c>
      <c r="E29">
        <v>1.5</v>
      </c>
    </row>
    <row r="30" spans="1:5" x14ac:dyDescent="0.3">
      <c r="A30" s="121" t="s">
        <v>977</v>
      </c>
      <c r="B30" s="121" t="s">
        <v>978</v>
      </c>
      <c r="C30" s="121" t="s">
        <v>979</v>
      </c>
      <c r="D30">
        <v>-0.69</v>
      </c>
      <c r="E30">
        <v>-0.62</v>
      </c>
    </row>
    <row r="31" spans="1:5" x14ac:dyDescent="0.3">
      <c r="A31" s="121" t="s">
        <v>980</v>
      </c>
      <c r="B31" s="121" t="s">
        <v>981</v>
      </c>
      <c r="C31" s="121" t="s">
        <v>982</v>
      </c>
      <c r="D31">
        <v>0</v>
      </c>
      <c r="E31">
        <v>0</v>
      </c>
    </row>
    <row r="32" spans="1:5" x14ac:dyDescent="0.3">
      <c r="A32" s="121" t="s">
        <v>983</v>
      </c>
      <c r="B32" s="121" t="s">
        <v>984</v>
      </c>
      <c r="C32" s="121" t="s">
        <v>985</v>
      </c>
      <c r="D32">
        <v>0.35</v>
      </c>
      <c r="E32">
        <v>1.1299999999999999</v>
      </c>
    </row>
    <row r="33" spans="1:5" x14ac:dyDescent="0.3">
      <c r="A33" s="121" t="s">
        <v>986</v>
      </c>
      <c r="B33" s="121" t="s">
        <v>987</v>
      </c>
      <c r="C33" s="121" t="s">
        <v>988</v>
      </c>
      <c r="D33">
        <v>-0.14000000000000001</v>
      </c>
      <c r="E33">
        <v>-0.25</v>
      </c>
    </row>
    <row r="34" spans="1:5" x14ac:dyDescent="0.3">
      <c r="A34" s="121" t="s">
        <v>986</v>
      </c>
      <c r="B34" s="121" t="s">
        <v>989</v>
      </c>
      <c r="C34" s="121" t="s">
        <v>990</v>
      </c>
      <c r="D34">
        <v>0.5</v>
      </c>
      <c r="E34">
        <v>0.75</v>
      </c>
    </row>
    <row r="35" spans="1:5" x14ac:dyDescent="0.3">
      <c r="A35" s="121" t="s">
        <v>991</v>
      </c>
      <c r="B35" s="121" t="s">
        <v>992</v>
      </c>
      <c r="C35" s="121" t="s">
        <v>993</v>
      </c>
      <c r="D35">
        <v>0.46</v>
      </c>
      <c r="E35">
        <v>5</v>
      </c>
    </row>
    <row r="36" spans="1:5" x14ac:dyDescent="0.3">
      <c r="A36" s="121" t="s">
        <v>994</v>
      </c>
      <c r="B36" s="121" t="s">
        <v>995</v>
      </c>
      <c r="C36" s="121" t="s">
        <v>946</v>
      </c>
      <c r="D36">
        <v>0</v>
      </c>
      <c r="E36">
        <v>0</v>
      </c>
    </row>
    <row r="37" spans="1:5" x14ac:dyDescent="0.3">
      <c r="A37" s="121" t="s">
        <v>996</v>
      </c>
      <c r="B37" s="121" t="s">
        <v>997</v>
      </c>
      <c r="C37" s="121" t="s">
        <v>998</v>
      </c>
      <c r="D37">
        <v>0.3</v>
      </c>
      <c r="E37">
        <v>0.25</v>
      </c>
    </row>
    <row r="38" spans="1:5" x14ac:dyDescent="0.3">
      <c r="A38" s="121" t="s">
        <v>999</v>
      </c>
      <c r="B38" s="121" t="s">
        <v>1000</v>
      </c>
      <c r="C38" s="121" t="s">
        <v>1001</v>
      </c>
      <c r="D38">
        <v>-3.08</v>
      </c>
      <c r="E38">
        <v>-8.4</v>
      </c>
    </row>
    <row r="39" spans="1:5" x14ac:dyDescent="0.3">
      <c r="A39" s="121" t="s">
        <v>1002</v>
      </c>
      <c r="B39" s="121" t="s">
        <v>1003</v>
      </c>
      <c r="C39" s="121" t="s">
        <v>1004</v>
      </c>
      <c r="D39">
        <v>3.4</v>
      </c>
      <c r="E39">
        <v>9</v>
      </c>
    </row>
    <row r="40" spans="1:5" x14ac:dyDescent="0.3">
      <c r="A40" s="121" t="s">
        <v>1005</v>
      </c>
      <c r="B40" s="121" t="s">
        <v>1006</v>
      </c>
      <c r="C40" s="121" t="s">
        <v>1007</v>
      </c>
      <c r="D40">
        <v>0.19</v>
      </c>
      <c r="E40">
        <v>0.01</v>
      </c>
    </row>
    <row r="41" spans="1:5" x14ac:dyDescent="0.3">
      <c r="A41" s="121" t="s">
        <v>1008</v>
      </c>
      <c r="B41" s="121" t="s">
        <v>1009</v>
      </c>
      <c r="C41" s="121" t="s">
        <v>1010</v>
      </c>
      <c r="D41">
        <v>0</v>
      </c>
      <c r="E41">
        <v>0</v>
      </c>
    </row>
    <row r="42" spans="1:5" x14ac:dyDescent="0.3">
      <c r="A42" s="121" t="s">
        <v>1011</v>
      </c>
      <c r="B42" s="121" t="s">
        <v>1012</v>
      </c>
      <c r="C42" s="121" t="s">
        <v>1013</v>
      </c>
      <c r="D42">
        <v>1.28</v>
      </c>
      <c r="E42">
        <v>0.88</v>
      </c>
    </row>
    <row r="43" spans="1:5" x14ac:dyDescent="0.3">
      <c r="A43" s="121" t="s">
        <v>1014</v>
      </c>
      <c r="B43" s="121" t="s">
        <v>1015</v>
      </c>
      <c r="C43" s="121" t="s">
        <v>1016</v>
      </c>
      <c r="D43">
        <v>1.37</v>
      </c>
      <c r="E43">
        <v>0.38</v>
      </c>
    </row>
    <row r="44" spans="1:5" x14ac:dyDescent="0.3">
      <c r="A44" s="121" t="s">
        <v>1017</v>
      </c>
      <c r="B44" s="121" t="s">
        <v>1018</v>
      </c>
      <c r="C44" s="121" t="s">
        <v>1019</v>
      </c>
      <c r="D44">
        <v>0.24</v>
      </c>
      <c r="E44">
        <v>0.25</v>
      </c>
    </row>
    <row r="45" spans="1:5" x14ac:dyDescent="0.3">
      <c r="A45" s="121" t="s">
        <v>1020</v>
      </c>
      <c r="B45" s="121" t="s">
        <v>1021</v>
      </c>
      <c r="C45" s="121" t="s">
        <v>946</v>
      </c>
      <c r="D45">
        <v>0</v>
      </c>
      <c r="E45">
        <v>0</v>
      </c>
    </row>
    <row r="46" spans="1:5" x14ac:dyDescent="0.3">
      <c r="A46" s="121" t="s">
        <v>1022</v>
      </c>
      <c r="B46" s="121" t="s">
        <v>1023</v>
      </c>
      <c r="C46" s="121" t="s">
        <v>1024</v>
      </c>
      <c r="D46">
        <v>0</v>
      </c>
      <c r="E46">
        <v>0</v>
      </c>
    </row>
    <row r="47" spans="1:5" x14ac:dyDescent="0.3">
      <c r="A47" s="121" t="s">
        <v>1025</v>
      </c>
      <c r="B47" s="121" t="s">
        <v>1026</v>
      </c>
      <c r="C47" s="121" t="s">
        <v>946</v>
      </c>
      <c r="D47">
        <v>0</v>
      </c>
      <c r="E47">
        <v>0</v>
      </c>
    </row>
    <row r="48" spans="1:5" x14ac:dyDescent="0.3">
      <c r="A48" s="121" t="s">
        <v>1027</v>
      </c>
      <c r="B48" s="121" t="s">
        <v>1028</v>
      </c>
      <c r="C48" s="121" t="s">
        <v>1029</v>
      </c>
      <c r="D48">
        <v>0</v>
      </c>
      <c r="E48">
        <v>0</v>
      </c>
    </row>
    <row r="49" spans="1:5" x14ac:dyDescent="0.3">
      <c r="A49" s="121" t="s">
        <v>1030</v>
      </c>
      <c r="B49" s="121" t="s">
        <v>1031</v>
      </c>
      <c r="C49" s="121" t="s">
        <v>1032</v>
      </c>
      <c r="D49">
        <v>7.84</v>
      </c>
      <c r="E49">
        <v>4</v>
      </c>
    </row>
    <row r="50" spans="1:5" x14ac:dyDescent="0.3">
      <c r="A50" s="121" t="s">
        <v>1033</v>
      </c>
      <c r="B50" s="121" t="s">
        <v>1034</v>
      </c>
      <c r="C50" s="121" t="s">
        <v>1035</v>
      </c>
      <c r="D50">
        <v>0</v>
      </c>
      <c r="E50">
        <v>0</v>
      </c>
    </row>
    <row r="51" spans="1:5" x14ac:dyDescent="0.3">
      <c r="A51" s="121" t="s">
        <v>1036</v>
      </c>
      <c r="B51" s="121" t="s">
        <v>1037</v>
      </c>
      <c r="C51" s="121" t="s">
        <v>1038</v>
      </c>
      <c r="D51">
        <v>0</v>
      </c>
      <c r="E51">
        <v>0</v>
      </c>
    </row>
    <row r="52" spans="1:5" x14ac:dyDescent="0.3">
      <c r="A52" s="121" t="s">
        <v>1039</v>
      </c>
      <c r="B52" s="121" t="s">
        <v>1040</v>
      </c>
      <c r="C52" s="121" t="s">
        <v>990</v>
      </c>
      <c r="D52">
        <v>0</v>
      </c>
      <c r="E52">
        <v>0</v>
      </c>
    </row>
    <row r="53" spans="1:5" x14ac:dyDescent="0.3">
      <c r="A53" s="121" t="s">
        <v>1041</v>
      </c>
      <c r="B53" s="121" t="s">
        <v>1042</v>
      </c>
      <c r="C53" s="121" t="s">
        <v>1043</v>
      </c>
      <c r="D53">
        <v>3.45</v>
      </c>
      <c r="E53">
        <v>0.01</v>
      </c>
    </row>
    <row r="54" spans="1:5" x14ac:dyDescent="0.3">
      <c r="A54" s="121" t="s">
        <v>1044</v>
      </c>
      <c r="B54" s="121" t="s">
        <v>1045</v>
      </c>
      <c r="C54" s="121" t="s">
        <v>1046</v>
      </c>
      <c r="D54">
        <v>0</v>
      </c>
      <c r="E54">
        <v>0</v>
      </c>
    </row>
    <row r="55" spans="1:5" x14ac:dyDescent="0.3">
      <c r="A55" s="121" t="s">
        <v>1047</v>
      </c>
      <c r="B55" s="121" t="s">
        <v>1048</v>
      </c>
      <c r="C55" s="121" t="s">
        <v>1049</v>
      </c>
      <c r="D55">
        <v>-7.0000000000000007E-2</v>
      </c>
      <c r="E55">
        <v>-1</v>
      </c>
    </row>
    <row r="56" spans="1:5" x14ac:dyDescent="0.3">
      <c r="A56" s="121" t="s">
        <v>1050</v>
      </c>
      <c r="B56" s="121" t="s">
        <v>1051</v>
      </c>
      <c r="C56" s="121" t="s">
        <v>1052</v>
      </c>
      <c r="D56">
        <v>1.43</v>
      </c>
      <c r="E56">
        <v>6.25</v>
      </c>
    </row>
    <row r="57" spans="1:5" x14ac:dyDescent="0.3">
      <c r="A57" s="121" t="s">
        <v>1053</v>
      </c>
      <c r="B57" s="121" t="s">
        <v>1054</v>
      </c>
      <c r="C57" s="121" t="s">
        <v>1055</v>
      </c>
      <c r="D57">
        <v>0.23</v>
      </c>
      <c r="E57">
        <v>0.13</v>
      </c>
    </row>
    <row r="58" spans="1:5" x14ac:dyDescent="0.3">
      <c r="A58" s="121" t="s">
        <v>1056</v>
      </c>
      <c r="B58" s="121" t="s">
        <v>1057</v>
      </c>
      <c r="C58" s="121" t="s">
        <v>1058</v>
      </c>
      <c r="D58">
        <v>-0.09</v>
      </c>
      <c r="E58">
        <v>-0.12</v>
      </c>
    </row>
    <row r="59" spans="1:5" x14ac:dyDescent="0.3">
      <c r="A59" s="121" t="s">
        <v>1059</v>
      </c>
      <c r="B59" s="121" t="s">
        <v>1060</v>
      </c>
      <c r="C59" s="121" t="s">
        <v>1061</v>
      </c>
      <c r="D59">
        <v>0.35</v>
      </c>
      <c r="E59">
        <v>0.5</v>
      </c>
    </row>
    <row r="60" spans="1:5" x14ac:dyDescent="0.3">
      <c r="A60" s="121" t="s">
        <v>1062</v>
      </c>
      <c r="B60" s="121" t="s">
        <v>1063</v>
      </c>
      <c r="C60" s="121" t="s">
        <v>1064</v>
      </c>
      <c r="D60">
        <v>0</v>
      </c>
      <c r="E60">
        <v>0</v>
      </c>
    </row>
    <row r="61" spans="1:5" x14ac:dyDescent="0.3">
      <c r="A61" s="121" t="s">
        <v>1065</v>
      </c>
      <c r="B61" s="121" t="s">
        <v>1066</v>
      </c>
      <c r="C61" s="121" t="s">
        <v>1029</v>
      </c>
      <c r="D61">
        <v>0</v>
      </c>
      <c r="E61">
        <v>0</v>
      </c>
    </row>
    <row r="62" spans="1:5" x14ac:dyDescent="0.3">
      <c r="A62" s="121" t="s">
        <v>1067</v>
      </c>
      <c r="B62" s="121" t="s">
        <v>1068</v>
      </c>
      <c r="C62" s="121" t="s">
        <v>1069</v>
      </c>
      <c r="D62">
        <v>0</v>
      </c>
      <c r="E62">
        <v>0</v>
      </c>
    </row>
    <row r="63" spans="1:5" x14ac:dyDescent="0.3">
      <c r="A63" s="121" t="s">
        <v>1070</v>
      </c>
      <c r="B63" s="121" t="s">
        <v>1071</v>
      </c>
      <c r="C63" s="121" t="s">
        <v>1072</v>
      </c>
      <c r="D63">
        <v>0</v>
      </c>
      <c r="E63">
        <v>0</v>
      </c>
    </row>
    <row r="64" spans="1:5" x14ac:dyDescent="0.3">
      <c r="A64" s="121" t="s">
        <v>1073</v>
      </c>
      <c r="B64" s="121" t="s">
        <v>1074</v>
      </c>
      <c r="C64" s="121" t="s">
        <v>1075</v>
      </c>
      <c r="D64">
        <v>0</v>
      </c>
      <c r="E64">
        <v>0</v>
      </c>
    </row>
    <row r="65" spans="1:5" x14ac:dyDescent="0.3">
      <c r="A65" s="121" t="s">
        <v>1076</v>
      </c>
      <c r="B65" s="121" t="s">
        <v>1077</v>
      </c>
      <c r="C65" s="121" t="s">
        <v>1078</v>
      </c>
      <c r="D65">
        <v>0</v>
      </c>
      <c r="E65">
        <v>0</v>
      </c>
    </row>
    <row r="66" spans="1:5" x14ac:dyDescent="0.3">
      <c r="A66" s="121" t="s">
        <v>1079</v>
      </c>
      <c r="B66" s="121" t="s">
        <v>1080</v>
      </c>
      <c r="C66" s="121" t="s">
        <v>946</v>
      </c>
      <c r="D66">
        <v>0</v>
      </c>
      <c r="E66">
        <v>0</v>
      </c>
    </row>
    <row r="67" spans="1:5" x14ac:dyDescent="0.3">
      <c r="A67" s="121" t="s">
        <v>1079</v>
      </c>
      <c r="B67" s="121" t="s">
        <v>1081</v>
      </c>
      <c r="C67" s="121" t="s">
        <v>1082</v>
      </c>
      <c r="D67">
        <v>-1.86</v>
      </c>
      <c r="E67">
        <v>-0.01</v>
      </c>
    </row>
    <row r="68" spans="1:5" x14ac:dyDescent="0.3">
      <c r="A68" s="121" t="s">
        <v>1083</v>
      </c>
      <c r="B68" s="121" t="s">
        <v>1084</v>
      </c>
      <c r="C68" s="121" t="s">
        <v>1085</v>
      </c>
      <c r="D68">
        <v>10.29</v>
      </c>
      <c r="E68">
        <v>0.6</v>
      </c>
    </row>
    <row r="69" spans="1:5" x14ac:dyDescent="0.3">
      <c r="A69" s="121" t="s">
        <v>1086</v>
      </c>
      <c r="B69" s="121" t="s">
        <v>1087</v>
      </c>
      <c r="C69" s="121" t="s">
        <v>1088</v>
      </c>
      <c r="D69">
        <v>0</v>
      </c>
      <c r="E69">
        <v>0</v>
      </c>
    </row>
    <row r="70" spans="1:5" x14ac:dyDescent="0.3">
      <c r="A70" s="121" t="s">
        <v>1089</v>
      </c>
      <c r="B70" s="121" t="s">
        <v>1090</v>
      </c>
      <c r="C70" s="121" t="s">
        <v>1091</v>
      </c>
      <c r="D70">
        <v>0.57999999999999996</v>
      </c>
      <c r="E70">
        <v>0.01</v>
      </c>
    </row>
    <row r="71" spans="1:5" x14ac:dyDescent="0.3">
      <c r="A71" s="121" t="s">
        <v>1092</v>
      </c>
      <c r="B71" s="121" t="s">
        <v>1093</v>
      </c>
      <c r="C71" s="121" t="s">
        <v>1094</v>
      </c>
      <c r="D71">
        <v>0</v>
      </c>
      <c r="E71">
        <v>0</v>
      </c>
    </row>
    <row r="72" spans="1:5" x14ac:dyDescent="0.3">
      <c r="A72" s="121" t="s">
        <v>1095</v>
      </c>
      <c r="B72" s="121" t="s">
        <v>1096</v>
      </c>
      <c r="C72" s="121" t="s">
        <v>1097</v>
      </c>
      <c r="D72">
        <v>1.45</v>
      </c>
      <c r="E72">
        <v>0.01</v>
      </c>
    </row>
    <row r="73" spans="1:5" x14ac:dyDescent="0.3">
      <c r="A73" s="121" t="s">
        <v>1098</v>
      </c>
      <c r="B73" s="121" t="s">
        <v>1099</v>
      </c>
      <c r="C73" s="121" t="s">
        <v>1100</v>
      </c>
      <c r="D73">
        <v>0</v>
      </c>
      <c r="E73">
        <v>0</v>
      </c>
    </row>
    <row r="74" spans="1:5" x14ac:dyDescent="0.3">
      <c r="A74" s="121" t="s">
        <v>1101</v>
      </c>
      <c r="B74" s="121" t="s">
        <v>1102</v>
      </c>
      <c r="C74" s="121" t="s">
        <v>1029</v>
      </c>
      <c r="D74">
        <v>0</v>
      </c>
      <c r="E74">
        <v>0</v>
      </c>
    </row>
    <row r="75" spans="1:5" x14ac:dyDescent="0.3">
      <c r="A75" s="121" t="s">
        <v>1103</v>
      </c>
      <c r="B75" s="121" t="s">
        <v>1104</v>
      </c>
      <c r="C75" s="121" t="s">
        <v>1105</v>
      </c>
      <c r="D75">
        <v>0.65</v>
      </c>
      <c r="E75">
        <v>0.01</v>
      </c>
    </row>
    <row r="76" spans="1:5" x14ac:dyDescent="0.3">
      <c r="A76" s="121" t="s">
        <v>1106</v>
      </c>
      <c r="B76" s="121" t="s">
        <v>1107</v>
      </c>
      <c r="C76" s="121" t="s">
        <v>898</v>
      </c>
      <c r="D76">
        <v>0</v>
      </c>
      <c r="E76">
        <v>0</v>
      </c>
    </row>
    <row r="77" spans="1:5" x14ac:dyDescent="0.3">
      <c r="A77" s="121" t="s">
        <v>1108</v>
      </c>
      <c r="B77" s="121" t="s">
        <v>1109</v>
      </c>
      <c r="C77" s="121" t="s">
        <v>1110</v>
      </c>
      <c r="D77">
        <v>-1.23</v>
      </c>
      <c r="E77">
        <v>-20</v>
      </c>
    </row>
    <row r="78" spans="1:5" x14ac:dyDescent="0.3">
      <c r="A78" s="121" t="s">
        <v>1111</v>
      </c>
      <c r="B78" s="121" t="s">
        <v>1112</v>
      </c>
      <c r="C78" s="121" t="s">
        <v>1113</v>
      </c>
      <c r="D78">
        <v>-1.69</v>
      </c>
      <c r="E78">
        <v>-0.01</v>
      </c>
    </row>
    <row r="79" spans="1:5" x14ac:dyDescent="0.3">
      <c r="A79" s="121" t="s">
        <v>1114</v>
      </c>
      <c r="B79" s="121" t="s">
        <v>1115</v>
      </c>
      <c r="C79" s="121" t="s">
        <v>1029</v>
      </c>
      <c r="D79">
        <v>0</v>
      </c>
      <c r="E79">
        <v>0</v>
      </c>
    </row>
    <row r="80" spans="1:5" x14ac:dyDescent="0.3">
      <c r="A80" s="121" t="s">
        <v>1116</v>
      </c>
      <c r="B80" s="121" t="s">
        <v>1117</v>
      </c>
      <c r="C80" s="121" t="s">
        <v>1118</v>
      </c>
      <c r="D80">
        <v>0.18</v>
      </c>
      <c r="E80">
        <v>0.51</v>
      </c>
    </row>
    <row r="81" spans="1:5" x14ac:dyDescent="0.3">
      <c r="A81" s="121" t="s">
        <v>1119</v>
      </c>
      <c r="B81" s="121" t="s">
        <v>1120</v>
      </c>
      <c r="C81" s="121" t="s">
        <v>1121</v>
      </c>
      <c r="D81">
        <v>0</v>
      </c>
      <c r="E81">
        <v>0</v>
      </c>
    </row>
    <row r="82" spans="1:5" x14ac:dyDescent="0.3">
      <c r="A82" s="121" t="s">
        <v>1122</v>
      </c>
      <c r="B82" s="121" t="s">
        <v>1123</v>
      </c>
      <c r="C82" s="121" t="s">
        <v>1124</v>
      </c>
      <c r="D82">
        <v>0.55000000000000004</v>
      </c>
      <c r="E82">
        <v>5.25</v>
      </c>
    </row>
    <row r="83" spans="1:5" x14ac:dyDescent="0.3">
      <c r="A83" s="121" t="s">
        <v>1125</v>
      </c>
      <c r="B83" s="121" t="s">
        <v>1126</v>
      </c>
      <c r="C83" s="121" t="s">
        <v>1127</v>
      </c>
      <c r="D83">
        <v>1.82</v>
      </c>
      <c r="E83">
        <v>0.01</v>
      </c>
    </row>
    <row r="84" spans="1:5" x14ac:dyDescent="0.3">
      <c r="A84" s="121" t="s">
        <v>1128</v>
      </c>
      <c r="B84" s="121" t="s">
        <v>1129</v>
      </c>
      <c r="C84" s="121" t="s">
        <v>1130</v>
      </c>
      <c r="D84">
        <v>0</v>
      </c>
      <c r="E84">
        <v>0</v>
      </c>
    </row>
    <row r="85" spans="1:5" x14ac:dyDescent="0.3">
      <c r="A85" s="121" t="s">
        <v>1131</v>
      </c>
      <c r="B85" s="121" t="s">
        <v>1132</v>
      </c>
      <c r="C85" s="121" t="s">
        <v>1133</v>
      </c>
      <c r="D85">
        <v>0</v>
      </c>
      <c r="E85">
        <v>0</v>
      </c>
    </row>
    <row r="86" spans="1:5" x14ac:dyDescent="0.3">
      <c r="A86" s="121" t="s">
        <v>1134</v>
      </c>
      <c r="B86" s="121" t="s">
        <v>1135</v>
      </c>
      <c r="C86" s="121" t="s">
        <v>1136</v>
      </c>
      <c r="D86">
        <v>0</v>
      </c>
      <c r="E86">
        <v>0</v>
      </c>
    </row>
    <row r="87" spans="1:5" x14ac:dyDescent="0.3">
      <c r="A87" s="121" t="s">
        <v>1137</v>
      </c>
      <c r="B87" s="121" t="s">
        <v>1138</v>
      </c>
      <c r="C87" s="121" t="s">
        <v>1139</v>
      </c>
      <c r="D87">
        <v>0</v>
      </c>
      <c r="E87">
        <v>0</v>
      </c>
    </row>
    <row r="88" spans="1:5" x14ac:dyDescent="0.3">
      <c r="A88" s="121" t="s">
        <v>1140</v>
      </c>
      <c r="B88" s="121" t="s">
        <v>1141</v>
      </c>
      <c r="C88" s="121" t="s">
        <v>1142</v>
      </c>
      <c r="D88">
        <v>0</v>
      </c>
      <c r="E88">
        <v>0</v>
      </c>
    </row>
    <row r="89" spans="1:5" x14ac:dyDescent="0.3">
      <c r="A89" s="121" t="s">
        <v>1143</v>
      </c>
      <c r="B89" s="121" t="s">
        <v>1144</v>
      </c>
      <c r="C89" s="121" t="s">
        <v>1145</v>
      </c>
      <c r="D89">
        <v>-0.35</v>
      </c>
      <c r="E89">
        <v>-0.37</v>
      </c>
    </row>
    <row r="90" spans="1:5" x14ac:dyDescent="0.3">
      <c r="A90" s="121" t="s">
        <v>1146</v>
      </c>
      <c r="B90" s="121" t="s">
        <v>1147</v>
      </c>
      <c r="C90" s="121" t="s">
        <v>1148</v>
      </c>
      <c r="D90">
        <v>0</v>
      </c>
      <c r="E90">
        <v>0</v>
      </c>
    </row>
    <row r="91" spans="1:5" x14ac:dyDescent="0.3">
      <c r="A91" s="121" t="s">
        <v>1149</v>
      </c>
      <c r="B91" s="121" t="s">
        <v>1150</v>
      </c>
      <c r="C91" s="121" t="s">
        <v>1151</v>
      </c>
      <c r="D91">
        <v>0.93</v>
      </c>
      <c r="E91">
        <v>3.5</v>
      </c>
    </row>
    <row r="92" spans="1:5" x14ac:dyDescent="0.3">
      <c r="A92" s="121" t="s">
        <v>1152</v>
      </c>
      <c r="B92" s="121" t="s">
        <v>1153</v>
      </c>
      <c r="C92" s="121" t="s">
        <v>1113</v>
      </c>
      <c r="D92">
        <v>0.87</v>
      </c>
      <c r="E92">
        <v>0.01</v>
      </c>
    </row>
    <row r="93" spans="1:5" x14ac:dyDescent="0.3">
      <c r="A93" s="121" t="s">
        <v>1154</v>
      </c>
      <c r="B93" s="121" t="s">
        <v>1155</v>
      </c>
      <c r="C93" s="121" t="s">
        <v>1156</v>
      </c>
      <c r="D93">
        <v>0</v>
      </c>
      <c r="E93">
        <v>0</v>
      </c>
    </row>
    <row r="94" spans="1:5" x14ac:dyDescent="0.3">
      <c r="A94" s="121" t="s">
        <v>1157</v>
      </c>
      <c r="B94" s="121" t="s">
        <v>71</v>
      </c>
      <c r="C94" s="121" t="s">
        <v>1158</v>
      </c>
      <c r="D94">
        <v>0</v>
      </c>
      <c r="E94">
        <v>0</v>
      </c>
    </row>
    <row r="95" spans="1:5" x14ac:dyDescent="0.3">
      <c r="A95" s="121" t="s">
        <v>1159</v>
      </c>
      <c r="B95" s="121" t="s">
        <v>1160</v>
      </c>
      <c r="C95" s="121" t="s">
        <v>1161</v>
      </c>
      <c r="D95">
        <v>0</v>
      </c>
      <c r="E95">
        <v>0</v>
      </c>
    </row>
    <row r="96" spans="1:5" x14ac:dyDescent="0.3">
      <c r="A96" s="121" t="s">
        <v>1162</v>
      </c>
      <c r="B96" s="121" t="s">
        <v>1163</v>
      </c>
      <c r="C96" s="121" t="s">
        <v>1164</v>
      </c>
      <c r="D96">
        <v>0</v>
      </c>
      <c r="E96">
        <v>0</v>
      </c>
    </row>
    <row r="97" spans="1:5" x14ac:dyDescent="0.3">
      <c r="A97" s="121" t="s">
        <v>1165</v>
      </c>
      <c r="B97" s="121" t="s">
        <v>1166</v>
      </c>
      <c r="C97" s="121" t="s">
        <v>1167</v>
      </c>
      <c r="D97">
        <v>-0.65</v>
      </c>
      <c r="E97">
        <v>-0.25</v>
      </c>
    </row>
    <row r="98" spans="1:5" x14ac:dyDescent="0.3">
      <c r="A98" s="121" t="s">
        <v>1168</v>
      </c>
      <c r="B98" s="121" t="s">
        <v>1169</v>
      </c>
      <c r="C98" s="121" t="s">
        <v>1170</v>
      </c>
      <c r="D98">
        <v>0.35</v>
      </c>
      <c r="E98">
        <v>1.75</v>
      </c>
    </row>
    <row r="99" spans="1:5" x14ac:dyDescent="0.3">
      <c r="A99" s="121" t="s">
        <v>1171</v>
      </c>
      <c r="B99" s="121" t="s">
        <v>1172</v>
      </c>
      <c r="C99" s="121" t="s">
        <v>1173</v>
      </c>
      <c r="D99">
        <v>0.68</v>
      </c>
      <c r="E99">
        <v>4</v>
      </c>
    </row>
    <row r="100" spans="1:5" x14ac:dyDescent="0.3">
      <c r="A100" s="121" t="s">
        <v>1174</v>
      </c>
      <c r="B100" s="121" t="s">
        <v>1175</v>
      </c>
      <c r="C100" s="121" t="s">
        <v>1176</v>
      </c>
      <c r="D100">
        <v>-1.1100000000000001</v>
      </c>
      <c r="E100">
        <v>-6.5</v>
      </c>
    </row>
    <row r="101" spans="1:5" x14ac:dyDescent="0.3">
      <c r="A101" s="121" t="s">
        <v>1177</v>
      </c>
      <c r="B101" s="121" t="s">
        <v>1178</v>
      </c>
      <c r="C101" s="121" t="s">
        <v>946</v>
      </c>
      <c r="D101">
        <v>0</v>
      </c>
      <c r="E101">
        <v>0</v>
      </c>
    </row>
    <row r="102" spans="1:5" x14ac:dyDescent="0.3">
      <c r="A102" s="121" t="s">
        <v>1179</v>
      </c>
      <c r="B102" s="121" t="s">
        <v>1180</v>
      </c>
      <c r="C102" s="121" t="s">
        <v>1181</v>
      </c>
      <c r="D102">
        <v>0.27</v>
      </c>
      <c r="E102">
        <v>0.01</v>
      </c>
    </row>
    <row r="103" spans="1:5" x14ac:dyDescent="0.3">
      <c r="A103" s="121" t="s">
        <v>1182</v>
      </c>
      <c r="B103" s="121" t="s">
        <v>1183</v>
      </c>
      <c r="C103" s="121" t="s">
        <v>1184</v>
      </c>
      <c r="D103">
        <v>0</v>
      </c>
      <c r="E103">
        <v>0</v>
      </c>
    </row>
    <row r="104" spans="1:5" x14ac:dyDescent="0.3">
      <c r="A104" s="121" t="s">
        <v>1185</v>
      </c>
      <c r="B104" s="121" t="s">
        <v>1186</v>
      </c>
      <c r="C104" s="121" t="s">
        <v>1187</v>
      </c>
      <c r="D104">
        <v>0</v>
      </c>
      <c r="E104">
        <v>0</v>
      </c>
    </row>
    <row r="105" spans="1:5" x14ac:dyDescent="0.3">
      <c r="A105" s="121" t="s">
        <v>1188</v>
      </c>
      <c r="B105" s="121" t="s">
        <v>1189</v>
      </c>
      <c r="C105" s="121" t="s">
        <v>1190</v>
      </c>
      <c r="D105">
        <v>0.01</v>
      </c>
      <c r="E105">
        <v>0.01</v>
      </c>
    </row>
    <row r="106" spans="1:5" x14ac:dyDescent="0.3">
      <c r="A106" s="121" t="s">
        <v>1191</v>
      </c>
      <c r="B106" s="121" t="s">
        <v>1192</v>
      </c>
      <c r="C106" s="121" t="s">
        <v>1193</v>
      </c>
      <c r="D106">
        <v>0</v>
      </c>
      <c r="E106">
        <v>0</v>
      </c>
    </row>
    <row r="107" spans="1:5" x14ac:dyDescent="0.3">
      <c r="A107" s="121" t="s">
        <v>1194</v>
      </c>
      <c r="B107" s="121" t="s">
        <v>1195</v>
      </c>
      <c r="C107" s="121" t="s">
        <v>1196</v>
      </c>
      <c r="D107">
        <v>-0.05</v>
      </c>
      <c r="E107">
        <v>-0.25</v>
      </c>
    </row>
    <row r="108" spans="1:5" x14ac:dyDescent="0.3">
      <c r="A108" s="121" t="s">
        <v>1197</v>
      </c>
      <c r="B108" s="121" t="s">
        <v>1198</v>
      </c>
      <c r="C108" s="121" t="s">
        <v>1199</v>
      </c>
      <c r="D108">
        <v>0</v>
      </c>
      <c r="E108">
        <v>0</v>
      </c>
    </row>
    <row r="109" spans="1:5" x14ac:dyDescent="0.3">
      <c r="A109" s="121" t="s">
        <v>1200</v>
      </c>
      <c r="B109" s="121" t="s">
        <v>1201</v>
      </c>
      <c r="C109" s="121" t="s">
        <v>1105</v>
      </c>
      <c r="D109">
        <v>4</v>
      </c>
      <c r="E109">
        <v>0.03</v>
      </c>
    </row>
    <row r="110" spans="1:5" x14ac:dyDescent="0.3">
      <c r="A110" s="121" t="s">
        <v>1202</v>
      </c>
      <c r="B110" s="121" t="s">
        <v>1203</v>
      </c>
      <c r="C110" s="121" t="s">
        <v>1204</v>
      </c>
      <c r="D110">
        <v>0</v>
      </c>
      <c r="E110">
        <v>0</v>
      </c>
    </row>
    <row r="111" spans="1:5" x14ac:dyDescent="0.3">
      <c r="A111" s="121" t="s">
        <v>1205</v>
      </c>
      <c r="B111" s="121" t="s">
        <v>1206</v>
      </c>
      <c r="C111" s="121" t="s">
        <v>1207</v>
      </c>
      <c r="D111">
        <v>0</v>
      </c>
      <c r="E111">
        <v>0</v>
      </c>
    </row>
    <row r="112" spans="1:5" x14ac:dyDescent="0.3">
      <c r="A112" s="121" t="s">
        <v>1208</v>
      </c>
      <c r="B112" s="121" t="s">
        <v>1209</v>
      </c>
      <c r="C112" s="121" t="s">
        <v>946</v>
      </c>
      <c r="D112">
        <v>0</v>
      </c>
      <c r="E112">
        <v>0</v>
      </c>
    </row>
    <row r="113" spans="1:5" x14ac:dyDescent="0.3">
      <c r="A113" s="121" t="s">
        <v>1210</v>
      </c>
      <c r="B113" s="121" t="s">
        <v>1211</v>
      </c>
      <c r="C113" s="121" t="s">
        <v>1212</v>
      </c>
      <c r="D113">
        <v>-2.86</v>
      </c>
      <c r="E113">
        <v>-0.5</v>
      </c>
    </row>
    <row r="114" spans="1:5" x14ac:dyDescent="0.3">
      <c r="A114" s="121" t="s">
        <v>1213</v>
      </c>
      <c r="B114" s="121" t="s">
        <v>1214</v>
      </c>
      <c r="C114" s="121" t="s">
        <v>1215</v>
      </c>
      <c r="D114">
        <v>0</v>
      </c>
      <c r="E114">
        <v>0</v>
      </c>
    </row>
    <row r="115" spans="1:5" x14ac:dyDescent="0.3">
      <c r="A115" s="121" t="s">
        <v>1216</v>
      </c>
      <c r="B115" s="121" t="s">
        <v>1217</v>
      </c>
      <c r="C115" s="121" t="s">
        <v>1218</v>
      </c>
      <c r="D115">
        <v>0</v>
      </c>
      <c r="E115">
        <v>0</v>
      </c>
    </row>
    <row r="116" spans="1:5" x14ac:dyDescent="0.3">
      <c r="A116" s="121" t="s">
        <v>1219</v>
      </c>
      <c r="B116" s="121" t="s">
        <v>1220</v>
      </c>
      <c r="C116" s="121" t="s">
        <v>1221</v>
      </c>
      <c r="D116">
        <v>3.62</v>
      </c>
      <c r="E116">
        <v>0.38</v>
      </c>
    </row>
    <row r="117" spans="1:5" x14ac:dyDescent="0.3">
      <c r="A117" s="121" t="s">
        <v>1222</v>
      </c>
      <c r="B117" s="121" t="s">
        <v>1223</v>
      </c>
      <c r="C117" s="121" t="s">
        <v>1224</v>
      </c>
      <c r="D117">
        <v>0.74</v>
      </c>
      <c r="E117">
        <v>6.75</v>
      </c>
    </row>
    <row r="118" spans="1:5" x14ac:dyDescent="0.3">
      <c r="A118" s="121" t="s">
        <v>1225</v>
      </c>
      <c r="B118" s="121" t="s">
        <v>1226</v>
      </c>
      <c r="C118" s="121" t="s">
        <v>1227</v>
      </c>
      <c r="D118">
        <v>-5</v>
      </c>
      <c r="E118">
        <v>-0.02</v>
      </c>
    </row>
    <row r="119" spans="1:5" x14ac:dyDescent="0.3">
      <c r="A119" s="121" t="s">
        <v>1228</v>
      </c>
      <c r="B119" s="121" t="s">
        <v>1229</v>
      </c>
      <c r="C119" s="121" t="s">
        <v>1230</v>
      </c>
      <c r="D119">
        <v>3.91</v>
      </c>
      <c r="E119">
        <v>1.25</v>
      </c>
    </row>
    <row r="120" spans="1:5" x14ac:dyDescent="0.3">
      <c r="A120" s="121" t="s">
        <v>1231</v>
      </c>
      <c r="B120" s="121" t="s">
        <v>1232</v>
      </c>
      <c r="C120" s="121" t="s">
        <v>1233</v>
      </c>
      <c r="D120">
        <v>0</v>
      </c>
      <c r="E120">
        <v>0</v>
      </c>
    </row>
    <row r="121" spans="1:5" x14ac:dyDescent="0.3">
      <c r="A121" s="121" t="s">
        <v>1234</v>
      </c>
      <c r="B121" s="121" t="s">
        <v>1235</v>
      </c>
      <c r="C121" s="121" t="s">
        <v>1236</v>
      </c>
      <c r="D121">
        <v>-2.17</v>
      </c>
      <c r="E121">
        <v>-0.05</v>
      </c>
    </row>
    <row r="122" spans="1:5" x14ac:dyDescent="0.3">
      <c r="A122" s="121" t="s">
        <v>1237</v>
      </c>
      <c r="B122" s="121" t="s">
        <v>1238</v>
      </c>
      <c r="C122" s="121" t="s">
        <v>1239</v>
      </c>
      <c r="D122">
        <v>0.73</v>
      </c>
      <c r="E122">
        <v>1</v>
      </c>
    </row>
    <row r="123" spans="1:5" x14ac:dyDescent="0.3">
      <c r="A123" s="121" t="s">
        <v>1240</v>
      </c>
      <c r="B123" s="121" t="s">
        <v>1241</v>
      </c>
      <c r="C123" s="121" t="s">
        <v>1242</v>
      </c>
      <c r="D123">
        <v>-0.05</v>
      </c>
      <c r="E123">
        <v>-0.25</v>
      </c>
    </row>
    <row r="124" spans="1:5" x14ac:dyDescent="0.3">
      <c r="A124" s="121" t="s">
        <v>1243</v>
      </c>
      <c r="B124" s="121" t="s">
        <v>1244</v>
      </c>
      <c r="C124" s="121" t="s">
        <v>901</v>
      </c>
      <c r="D124">
        <v>0.16</v>
      </c>
      <c r="E124">
        <v>0.01</v>
      </c>
    </row>
    <row r="125" spans="1:5" x14ac:dyDescent="0.3">
      <c r="A125" s="121" t="s">
        <v>1245</v>
      </c>
      <c r="B125" s="121" t="s">
        <v>1246</v>
      </c>
      <c r="C125" s="121" t="s">
        <v>1247</v>
      </c>
      <c r="D125">
        <v>12.59</v>
      </c>
      <c r="E125">
        <v>0.92</v>
      </c>
    </row>
    <row r="126" spans="1:5" x14ac:dyDescent="0.3">
      <c r="A126" s="121" t="s">
        <v>1248</v>
      </c>
      <c r="B126" s="121" t="s">
        <v>1249</v>
      </c>
      <c r="C126" s="121" t="s">
        <v>1250</v>
      </c>
      <c r="D126">
        <v>0.02</v>
      </c>
      <c r="E126">
        <v>0.01</v>
      </c>
    </row>
    <row r="127" spans="1:5" x14ac:dyDescent="0.3">
      <c r="A127" s="121" t="s">
        <v>1251</v>
      </c>
      <c r="B127" s="121" t="s">
        <v>1252</v>
      </c>
      <c r="C127" s="121" t="s">
        <v>1253</v>
      </c>
      <c r="D127">
        <v>2.46</v>
      </c>
      <c r="E127">
        <v>7.5</v>
      </c>
    </row>
    <row r="128" spans="1:5" x14ac:dyDescent="0.3">
      <c r="A128" s="121" t="s">
        <v>1254</v>
      </c>
      <c r="B128" s="121" t="s">
        <v>1255</v>
      </c>
      <c r="C128" s="121" t="s">
        <v>1256</v>
      </c>
      <c r="D128">
        <v>0.24</v>
      </c>
      <c r="E128">
        <v>0.01</v>
      </c>
    </row>
    <row r="129" spans="1:5" x14ac:dyDescent="0.3">
      <c r="A129" s="121" t="s">
        <v>1257</v>
      </c>
      <c r="B129" s="121" t="s">
        <v>1258</v>
      </c>
      <c r="C129" s="121" t="s">
        <v>1259</v>
      </c>
      <c r="D129">
        <v>-0.92</v>
      </c>
      <c r="E129">
        <v>-10.75</v>
      </c>
    </row>
    <row r="130" spans="1:5" x14ac:dyDescent="0.3">
      <c r="A130" s="121" t="s">
        <v>1260</v>
      </c>
      <c r="B130" s="121" t="s">
        <v>1261</v>
      </c>
      <c r="C130" s="121" t="s">
        <v>1262</v>
      </c>
      <c r="D130">
        <v>0</v>
      </c>
      <c r="E130">
        <v>0</v>
      </c>
    </row>
    <row r="131" spans="1:5" x14ac:dyDescent="0.3">
      <c r="A131" s="121" t="s">
        <v>1263</v>
      </c>
      <c r="B131" s="121" t="s">
        <v>1264</v>
      </c>
      <c r="C131" s="121" t="s">
        <v>1265</v>
      </c>
      <c r="D131">
        <v>-0.27</v>
      </c>
      <c r="E131">
        <v>-0.25</v>
      </c>
    </row>
    <row r="132" spans="1:5" x14ac:dyDescent="0.3">
      <c r="A132" s="121" t="s">
        <v>1266</v>
      </c>
      <c r="B132" s="121" t="s">
        <v>1267</v>
      </c>
      <c r="C132" s="121" t="s">
        <v>1268</v>
      </c>
      <c r="D132">
        <v>0.89</v>
      </c>
      <c r="E132">
        <v>5.25</v>
      </c>
    </row>
    <row r="133" spans="1:5" x14ac:dyDescent="0.3">
      <c r="A133" s="121" t="s">
        <v>1269</v>
      </c>
      <c r="B133" s="121" t="s">
        <v>1270</v>
      </c>
      <c r="C133" s="121" t="s">
        <v>1271</v>
      </c>
      <c r="D133">
        <v>0</v>
      </c>
      <c r="E133">
        <v>0</v>
      </c>
    </row>
    <row r="134" spans="1:5" x14ac:dyDescent="0.3">
      <c r="A134" s="121" t="s">
        <v>1272</v>
      </c>
      <c r="B134" s="121" t="s">
        <v>1273</v>
      </c>
      <c r="C134" s="121" t="s">
        <v>979</v>
      </c>
      <c r="D134">
        <v>0.14000000000000001</v>
      </c>
      <c r="E134">
        <v>0.13</v>
      </c>
    </row>
    <row r="135" spans="1:5" x14ac:dyDescent="0.3">
      <c r="A135" s="121" t="s">
        <v>1274</v>
      </c>
      <c r="B135" s="121" t="s">
        <v>1275</v>
      </c>
      <c r="C135" s="121" t="s">
        <v>1276</v>
      </c>
      <c r="D135">
        <v>0</v>
      </c>
      <c r="E135">
        <v>0</v>
      </c>
    </row>
    <row r="136" spans="1:5" x14ac:dyDescent="0.3">
      <c r="A136" s="121" t="s">
        <v>1277</v>
      </c>
      <c r="B136" s="121" t="s">
        <v>1278</v>
      </c>
      <c r="C136" s="121" t="s">
        <v>1029</v>
      </c>
      <c r="D136">
        <v>0</v>
      </c>
      <c r="E136">
        <v>0</v>
      </c>
    </row>
    <row r="137" spans="1:5" x14ac:dyDescent="0.3">
      <c r="A137" s="121" t="s">
        <v>1277</v>
      </c>
      <c r="B137" s="121" t="s">
        <v>1279</v>
      </c>
      <c r="C137" s="121" t="s">
        <v>1280</v>
      </c>
      <c r="D137">
        <v>0</v>
      </c>
      <c r="E137">
        <v>0</v>
      </c>
    </row>
    <row r="138" spans="1:5" x14ac:dyDescent="0.3">
      <c r="A138" s="121" t="s">
        <v>1281</v>
      </c>
      <c r="B138" s="121" t="s">
        <v>1282</v>
      </c>
      <c r="C138" s="121" t="s">
        <v>1283</v>
      </c>
      <c r="D138">
        <v>0</v>
      </c>
      <c r="E138">
        <v>0</v>
      </c>
    </row>
    <row r="139" spans="1:5" x14ac:dyDescent="0.3">
      <c r="A139" s="121" t="s">
        <v>1284</v>
      </c>
      <c r="B139" s="121" t="s">
        <v>1285</v>
      </c>
      <c r="C139" s="121" t="s">
        <v>1286</v>
      </c>
      <c r="D139">
        <v>0</v>
      </c>
      <c r="E139">
        <v>0</v>
      </c>
    </row>
    <row r="140" spans="1:5" x14ac:dyDescent="0.3">
      <c r="A140" s="121" t="s">
        <v>1287</v>
      </c>
      <c r="B140" s="121" t="s">
        <v>1288</v>
      </c>
      <c r="C140" s="121" t="s">
        <v>1029</v>
      </c>
      <c r="D140">
        <v>0</v>
      </c>
      <c r="E140">
        <v>0</v>
      </c>
    </row>
    <row r="141" spans="1:5" x14ac:dyDescent="0.3">
      <c r="A141" s="121" t="s">
        <v>1289</v>
      </c>
      <c r="B141" s="121" t="s">
        <v>1290</v>
      </c>
      <c r="C141" s="121" t="s">
        <v>1291</v>
      </c>
      <c r="D141">
        <v>1.48</v>
      </c>
      <c r="E141">
        <v>2.5</v>
      </c>
    </row>
    <row r="142" spans="1:5" x14ac:dyDescent="0.3">
      <c r="A142" s="121" t="s">
        <v>1292</v>
      </c>
      <c r="B142" s="121" t="s">
        <v>1293</v>
      </c>
      <c r="C142" s="121" t="s">
        <v>1294</v>
      </c>
      <c r="D142">
        <v>0</v>
      </c>
      <c r="E142">
        <v>0</v>
      </c>
    </row>
    <row r="143" spans="1:5" x14ac:dyDescent="0.3">
      <c r="A143" s="121" t="s">
        <v>1295</v>
      </c>
      <c r="B143" s="121" t="s">
        <v>1296</v>
      </c>
      <c r="C143" s="121" t="s">
        <v>1297</v>
      </c>
      <c r="D143">
        <v>0</v>
      </c>
      <c r="E143">
        <v>0</v>
      </c>
    </row>
    <row r="144" spans="1:5" x14ac:dyDescent="0.3">
      <c r="A144" s="121" t="s">
        <v>1298</v>
      </c>
      <c r="B144" s="121" t="s">
        <v>1299</v>
      </c>
      <c r="C144" s="121" t="s">
        <v>1300</v>
      </c>
      <c r="D144">
        <v>0</v>
      </c>
      <c r="E144">
        <v>0</v>
      </c>
    </row>
    <row r="145" spans="1:5" x14ac:dyDescent="0.3">
      <c r="A145" s="121" t="s">
        <v>1301</v>
      </c>
      <c r="B145" s="121" t="s">
        <v>1302</v>
      </c>
      <c r="C145" s="121" t="s">
        <v>1303</v>
      </c>
      <c r="D145">
        <v>-4.96</v>
      </c>
      <c r="E145">
        <v>-3</v>
      </c>
    </row>
    <row r="146" spans="1:5" x14ac:dyDescent="0.3">
      <c r="A146" s="121" t="s">
        <v>1304</v>
      </c>
      <c r="B146" s="121" t="s">
        <v>1305</v>
      </c>
      <c r="C146" s="121" t="s">
        <v>946</v>
      </c>
      <c r="D146">
        <v>0</v>
      </c>
      <c r="E146">
        <v>0</v>
      </c>
    </row>
    <row r="147" spans="1:5" x14ac:dyDescent="0.3">
      <c r="A147" s="121" t="s">
        <v>1306</v>
      </c>
      <c r="B147" s="121" t="s">
        <v>1307</v>
      </c>
      <c r="C147" s="121" t="s">
        <v>1308</v>
      </c>
      <c r="D147">
        <v>-0.95</v>
      </c>
      <c r="E147">
        <v>-14.5</v>
      </c>
    </row>
    <row r="148" spans="1:5" x14ac:dyDescent="0.3">
      <c r="A148" s="121" t="s">
        <v>1309</v>
      </c>
      <c r="B148" s="121" t="s">
        <v>1310</v>
      </c>
      <c r="C148" s="121" t="s">
        <v>1311</v>
      </c>
      <c r="D148">
        <v>2.86</v>
      </c>
      <c r="E148">
        <v>0.01</v>
      </c>
    </row>
    <row r="149" spans="1:5" x14ac:dyDescent="0.3">
      <c r="A149" s="121" t="s">
        <v>1312</v>
      </c>
      <c r="B149" s="121" t="s">
        <v>1313</v>
      </c>
      <c r="C149" s="121" t="s">
        <v>1314</v>
      </c>
      <c r="D149">
        <v>2.7</v>
      </c>
      <c r="E149">
        <v>0.01</v>
      </c>
    </row>
    <row r="150" spans="1:5" x14ac:dyDescent="0.3">
      <c r="A150" s="121" t="s">
        <v>1315</v>
      </c>
      <c r="B150" s="121" t="s">
        <v>1316</v>
      </c>
      <c r="C150" s="121" t="s">
        <v>1317</v>
      </c>
      <c r="D150">
        <v>0</v>
      </c>
      <c r="E150">
        <v>0</v>
      </c>
    </row>
    <row r="151" spans="1:5" x14ac:dyDescent="0.3">
      <c r="A151" s="121" t="s">
        <v>1318</v>
      </c>
      <c r="B151" s="121" t="s">
        <v>1319</v>
      </c>
      <c r="C151" s="121" t="s">
        <v>1320</v>
      </c>
      <c r="D151">
        <v>0.06</v>
      </c>
      <c r="E151">
        <v>0.01</v>
      </c>
    </row>
    <row r="152" spans="1:5" x14ac:dyDescent="0.3">
      <c r="A152" s="121" t="s">
        <v>1321</v>
      </c>
      <c r="B152" s="121" t="s">
        <v>1322</v>
      </c>
      <c r="C152" s="121" t="s">
        <v>1323</v>
      </c>
      <c r="D152">
        <v>0.09</v>
      </c>
      <c r="E152">
        <v>0.01</v>
      </c>
    </row>
    <row r="153" spans="1:5" x14ac:dyDescent="0.3">
      <c r="A153" s="121" t="s">
        <v>1324</v>
      </c>
      <c r="B153" s="121" t="s">
        <v>1325</v>
      </c>
      <c r="C153" s="121" t="s">
        <v>1326</v>
      </c>
      <c r="D153">
        <v>0</v>
      </c>
      <c r="E153">
        <v>0</v>
      </c>
    </row>
    <row r="154" spans="1:5" x14ac:dyDescent="0.3">
      <c r="A154" s="121" t="s">
        <v>1327</v>
      </c>
      <c r="B154" s="121" t="s">
        <v>1328</v>
      </c>
      <c r="C154" s="121" t="s">
        <v>1329</v>
      </c>
      <c r="D154">
        <v>0.61</v>
      </c>
      <c r="E154">
        <v>0.01</v>
      </c>
    </row>
    <row r="155" spans="1:5" x14ac:dyDescent="0.3">
      <c r="A155" s="121" t="s">
        <v>1330</v>
      </c>
      <c r="B155" s="121" t="s">
        <v>1331</v>
      </c>
      <c r="C155" s="121" t="s">
        <v>1332</v>
      </c>
      <c r="D155">
        <v>1.1499999999999999</v>
      </c>
      <c r="E155">
        <v>0.5</v>
      </c>
    </row>
    <row r="156" spans="1:5" x14ac:dyDescent="0.3">
      <c r="A156" s="121" t="s">
        <v>1333</v>
      </c>
      <c r="B156" s="121" t="s">
        <v>1334</v>
      </c>
      <c r="C156" s="121" t="s">
        <v>1335</v>
      </c>
      <c r="D156">
        <v>-5.88</v>
      </c>
      <c r="E156">
        <v>0</v>
      </c>
    </row>
    <row r="157" spans="1:5" x14ac:dyDescent="0.3">
      <c r="A157" s="121" t="s">
        <v>1336</v>
      </c>
      <c r="B157" s="121" t="s">
        <v>1337</v>
      </c>
      <c r="C157" s="121" t="s">
        <v>1338</v>
      </c>
      <c r="D157">
        <v>20</v>
      </c>
      <c r="E157">
        <v>1</v>
      </c>
    </row>
    <row r="158" spans="1:5" x14ac:dyDescent="0.3">
      <c r="A158" s="121" t="s">
        <v>1339</v>
      </c>
      <c r="B158" s="121" t="s">
        <v>1340</v>
      </c>
      <c r="C158" s="121" t="s">
        <v>1341</v>
      </c>
      <c r="D158">
        <v>-2.44</v>
      </c>
      <c r="E158">
        <v>0</v>
      </c>
    </row>
    <row r="159" spans="1:5" x14ac:dyDescent="0.3">
      <c r="A159" s="121" t="s">
        <v>1342</v>
      </c>
      <c r="B159" s="121" t="s">
        <v>1343</v>
      </c>
      <c r="C159" s="121" t="s">
        <v>1344</v>
      </c>
      <c r="D159">
        <v>6.06</v>
      </c>
      <c r="E159">
        <v>2</v>
      </c>
    </row>
    <row r="160" spans="1:5" x14ac:dyDescent="0.3">
      <c r="A160" s="121" t="s">
        <v>1345</v>
      </c>
      <c r="B160" s="121" t="s">
        <v>1346</v>
      </c>
      <c r="C160" s="121" t="s">
        <v>1347</v>
      </c>
      <c r="D160">
        <v>0</v>
      </c>
      <c r="E160">
        <v>0</v>
      </c>
    </row>
    <row r="161" spans="1:5" x14ac:dyDescent="0.3">
      <c r="A161" s="121" t="s">
        <v>1348</v>
      </c>
      <c r="B161" s="121" t="s">
        <v>1349</v>
      </c>
      <c r="C161" s="121" t="s">
        <v>1350</v>
      </c>
      <c r="D161">
        <v>-0.86</v>
      </c>
      <c r="E161">
        <v>-2.12</v>
      </c>
    </row>
    <row r="162" spans="1:5" x14ac:dyDescent="0.3">
      <c r="A162" s="121" t="s">
        <v>1351</v>
      </c>
      <c r="B162" s="121" t="s">
        <v>1352</v>
      </c>
      <c r="C162" s="121" t="s">
        <v>1353</v>
      </c>
      <c r="D162">
        <v>0</v>
      </c>
      <c r="E162">
        <v>0</v>
      </c>
    </row>
    <row r="163" spans="1:5" x14ac:dyDescent="0.3">
      <c r="A163" s="121" t="s">
        <v>1354</v>
      </c>
      <c r="B163" s="121" t="s">
        <v>1355</v>
      </c>
      <c r="C163" s="121" t="s">
        <v>1356</v>
      </c>
      <c r="D163">
        <v>-1.82</v>
      </c>
      <c r="E163">
        <v>-0.5</v>
      </c>
    </row>
    <row r="164" spans="1:5" x14ac:dyDescent="0.3">
      <c r="A164" s="121" t="s">
        <v>1354</v>
      </c>
      <c r="B164" s="121" t="s">
        <v>1357</v>
      </c>
      <c r="C164" s="121" t="s">
        <v>1358</v>
      </c>
      <c r="D164">
        <v>-0.04</v>
      </c>
      <c r="E164">
        <v>-0.12</v>
      </c>
    </row>
    <row r="165" spans="1:5" x14ac:dyDescent="0.3">
      <c r="A165" s="121" t="s">
        <v>1359</v>
      </c>
      <c r="B165" s="121" t="s">
        <v>1360</v>
      </c>
      <c r="C165" s="121" t="s">
        <v>1361</v>
      </c>
      <c r="D165">
        <v>0.08</v>
      </c>
      <c r="E165">
        <v>0.01</v>
      </c>
    </row>
    <row r="166" spans="1:5" x14ac:dyDescent="0.3">
      <c r="A166" s="121" t="s">
        <v>1362</v>
      </c>
      <c r="B166" s="121" t="s">
        <v>1363</v>
      </c>
      <c r="C166" s="121" t="s">
        <v>1364</v>
      </c>
      <c r="D166">
        <v>2.86</v>
      </c>
      <c r="E166">
        <v>0.01</v>
      </c>
    </row>
    <row r="167" spans="1:5" x14ac:dyDescent="0.3">
      <c r="A167" s="121" t="s">
        <v>1365</v>
      </c>
      <c r="B167" s="121" t="s">
        <v>1366</v>
      </c>
      <c r="C167" s="121" t="s">
        <v>1367</v>
      </c>
      <c r="D167">
        <v>1.1200000000000001</v>
      </c>
      <c r="E167">
        <v>0.01</v>
      </c>
    </row>
    <row r="168" spans="1:5" x14ac:dyDescent="0.3">
      <c r="A168" s="121" t="s">
        <v>1368</v>
      </c>
      <c r="B168" s="121" t="s">
        <v>1369</v>
      </c>
      <c r="C168" s="121" t="s">
        <v>1370</v>
      </c>
      <c r="D168">
        <v>0</v>
      </c>
      <c r="E168">
        <v>0</v>
      </c>
    </row>
    <row r="169" spans="1:5" x14ac:dyDescent="0.3">
      <c r="A169" s="121" t="s">
        <v>1371</v>
      </c>
      <c r="B169" s="121" t="s">
        <v>1372</v>
      </c>
      <c r="C169" s="121" t="s">
        <v>1373</v>
      </c>
      <c r="D169">
        <v>2.65</v>
      </c>
      <c r="E169">
        <v>0.75</v>
      </c>
    </row>
    <row r="170" spans="1:5" x14ac:dyDescent="0.3">
      <c r="A170" s="121" t="s">
        <v>1374</v>
      </c>
      <c r="B170" s="121" t="s">
        <v>1375</v>
      </c>
      <c r="C170" s="121" t="s">
        <v>1376</v>
      </c>
      <c r="D170">
        <v>0.11</v>
      </c>
      <c r="E170">
        <v>0.01</v>
      </c>
    </row>
    <row r="171" spans="1:5" x14ac:dyDescent="0.3">
      <c r="A171" s="121" t="s">
        <v>1377</v>
      </c>
      <c r="B171" s="121" t="s">
        <v>1378</v>
      </c>
      <c r="C171" s="121" t="s">
        <v>1379</v>
      </c>
      <c r="D171">
        <v>0</v>
      </c>
      <c r="E171">
        <v>0</v>
      </c>
    </row>
    <row r="172" spans="1:5" x14ac:dyDescent="0.3">
      <c r="A172" s="121" t="s">
        <v>1380</v>
      </c>
      <c r="B172" s="121" t="s">
        <v>1381</v>
      </c>
      <c r="C172" s="121" t="s">
        <v>1382</v>
      </c>
      <c r="D172">
        <v>0</v>
      </c>
      <c r="E172">
        <v>0</v>
      </c>
    </row>
    <row r="173" spans="1:5" x14ac:dyDescent="0.3">
      <c r="A173" s="121" t="s">
        <v>1383</v>
      </c>
      <c r="B173" s="121" t="s">
        <v>1384</v>
      </c>
      <c r="C173" s="121" t="s">
        <v>1385</v>
      </c>
      <c r="D173">
        <v>-0.14000000000000001</v>
      </c>
      <c r="E173">
        <v>-0.4</v>
      </c>
    </row>
    <row r="174" spans="1:5" x14ac:dyDescent="0.3">
      <c r="A174" s="121" t="s">
        <v>1386</v>
      </c>
      <c r="B174" s="121" t="s">
        <v>1387</v>
      </c>
      <c r="C174" s="121" t="s">
        <v>946</v>
      </c>
      <c r="D174">
        <v>0</v>
      </c>
      <c r="E174">
        <v>0</v>
      </c>
    </row>
    <row r="175" spans="1:5" x14ac:dyDescent="0.3">
      <c r="A175" s="121" t="s">
        <v>1388</v>
      </c>
      <c r="B175" s="121" t="s">
        <v>1389</v>
      </c>
      <c r="C175" s="121" t="s">
        <v>1029</v>
      </c>
      <c r="D175">
        <v>0</v>
      </c>
      <c r="E175">
        <v>0</v>
      </c>
    </row>
    <row r="176" spans="1:5" x14ac:dyDescent="0.3">
      <c r="A176" s="121" t="s">
        <v>1390</v>
      </c>
      <c r="B176" s="121" t="s">
        <v>1391</v>
      </c>
      <c r="C176" s="121" t="s">
        <v>1392</v>
      </c>
      <c r="D176">
        <v>-1.2</v>
      </c>
      <c r="E176">
        <v>-13.5</v>
      </c>
    </row>
    <row r="177" spans="1:5" x14ac:dyDescent="0.3">
      <c r="A177" s="121" t="s">
        <v>1393</v>
      </c>
      <c r="B177" s="121" t="s">
        <v>1394</v>
      </c>
      <c r="C177" s="121" t="s">
        <v>1332</v>
      </c>
      <c r="D177">
        <v>0</v>
      </c>
      <c r="E177">
        <v>0</v>
      </c>
    </row>
    <row r="178" spans="1:5" x14ac:dyDescent="0.3">
      <c r="A178" s="121" t="s">
        <v>1395</v>
      </c>
      <c r="B178" s="121" t="s">
        <v>1396</v>
      </c>
      <c r="C178" s="121" t="s">
        <v>1158</v>
      </c>
      <c r="D178">
        <v>-1.37</v>
      </c>
      <c r="E178">
        <v>-0.25</v>
      </c>
    </row>
    <row r="179" spans="1:5" x14ac:dyDescent="0.3">
      <c r="A179" s="121" t="s">
        <v>1397</v>
      </c>
      <c r="B179" s="121" t="s">
        <v>1398</v>
      </c>
      <c r="C179" s="121" t="s">
        <v>1399</v>
      </c>
      <c r="D179">
        <v>0.08</v>
      </c>
      <c r="E179">
        <v>0.01</v>
      </c>
    </row>
    <row r="180" spans="1:5" x14ac:dyDescent="0.3">
      <c r="A180" s="121" t="s">
        <v>1400</v>
      </c>
      <c r="B180" s="121" t="s">
        <v>1401</v>
      </c>
      <c r="C180" s="121" t="s">
        <v>1402</v>
      </c>
      <c r="D180">
        <v>0</v>
      </c>
      <c r="E180">
        <v>0</v>
      </c>
    </row>
    <row r="181" spans="1:5" x14ac:dyDescent="0.3">
      <c r="A181" s="121" t="s">
        <v>1403</v>
      </c>
      <c r="B181" s="121" t="s">
        <v>1404</v>
      </c>
      <c r="C181" s="121" t="s">
        <v>1405</v>
      </c>
      <c r="D181">
        <v>0.3</v>
      </c>
      <c r="E181">
        <v>0.63</v>
      </c>
    </row>
    <row r="182" spans="1:5" x14ac:dyDescent="0.3">
      <c r="A182" s="121" t="s">
        <v>1406</v>
      </c>
      <c r="B182" s="121" t="s">
        <v>1407</v>
      </c>
      <c r="C182" s="121" t="s">
        <v>1029</v>
      </c>
      <c r="D182">
        <v>0</v>
      </c>
      <c r="E182">
        <v>0</v>
      </c>
    </row>
    <row r="183" spans="1:5" x14ac:dyDescent="0.3">
      <c r="A183" s="121" t="s">
        <v>1408</v>
      </c>
      <c r="B183" s="121" t="s">
        <v>1409</v>
      </c>
      <c r="C183" s="121" t="s">
        <v>1410</v>
      </c>
      <c r="D183">
        <v>0</v>
      </c>
      <c r="E183">
        <v>0</v>
      </c>
    </row>
    <row r="184" spans="1:5" x14ac:dyDescent="0.3">
      <c r="A184" s="121" t="s">
        <v>1411</v>
      </c>
      <c r="B184" s="121" t="s">
        <v>1412</v>
      </c>
      <c r="C184" s="121" t="s">
        <v>1413</v>
      </c>
      <c r="D184">
        <v>0</v>
      </c>
      <c r="E184">
        <v>0</v>
      </c>
    </row>
    <row r="185" spans="1:5" x14ac:dyDescent="0.3">
      <c r="A185" s="121" t="s">
        <v>1414</v>
      </c>
      <c r="B185" s="121" t="s">
        <v>1415</v>
      </c>
      <c r="C185" s="121" t="s">
        <v>1416</v>
      </c>
      <c r="D185">
        <v>-0.11</v>
      </c>
      <c r="E185">
        <v>-3.5</v>
      </c>
    </row>
    <row r="186" spans="1:5" x14ac:dyDescent="0.3">
      <c r="A186" s="121" t="s">
        <v>1417</v>
      </c>
      <c r="B186" s="121" t="s">
        <v>1418</v>
      </c>
      <c r="C186" s="121" t="s">
        <v>1419</v>
      </c>
      <c r="D186">
        <v>3.5</v>
      </c>
      <c r="E186">
        <v>1.88</v>
      </c>
    </row>
    <row r="187" spans="1:5" x14ac:dyDescent="0.3">
      <c r="A187" s="121" t="s">
        <v>1420</v>
      </c>
      <c r="B187" s="121" t="s">
        <v>1421</v>
      </c>
      <c r="C187" s="121" t="s">
        <v>1422</v>
      </c>
      <c r="D187">
        <v>-1.05</v>
      </c>
      <c r="E187">
        <v>-47</v>
      </c>
    </row>
    <row r="188" spans="1:5" x14ac:dyDescent="0.3">
      <c r="A188" s="121" t="s">
        <v>1423</v>
      </c>
      <c r="B188" s="121" t="s">
        <v>1424</v>
      </c>
      <c r="C188" s="121" t="s">
        <v>1425</v>
      </c>
      <c r="D188">
        <v>0</v>
      </c>
      <c r="E188">
        <v>0</v>
      </c>
    </row>
    <row r="189" spans="1:5" x14ac:dyDescent="0.3">
      <c r="A189" s="121" t="s">
        <v>1426</v>
      </c>
      <c r="B189" s="121" t="s">
        <v>1427</v>
      </c>
      <c r="C189" s="121" t="s">
        <v>1029</v>
      </c>
      <c r="D189">
        <v>0</v>
      </c>
      <c r="E189">
        <v>0</v>
      </c>
    </row>
    <row r="190" spans="1:5" x14ac:dyDescent="0.3">
      <c r="A190" s="121" t="s">
        <v>1428</v>
      </c>
      <c r="B190" s="121" t="s">
        <v>1429</v>
      </c>
      <c r="C190" s="121" t="s">
        <v>1430</v>
      </c>
      <c r="D190">
        <v>-0.11</v>
      </c>
      <c r="E190">
        <v>-1.5</v>
      </c>
    </row>
    <row r="191" spans="1:5" x14ac:dyDescent="0.3">
      <c r="A191" s="121" t="s">
        <v>1431</v>
      </c>
      <c r="B191" s="121" t="s">
        <v>1432</v>
      </c>
      <c r="C191" s="121" t="s">
        <v>1433</v>
      </c>
      <c r="D191">
        <v>0</v>
      </c>
      <c r="E191">
        <v>0</v>
      </c>
    </row>
    <row r="192" spans="1:5" x14ac:dyDescent="0.3">
      <c r="A192" s="121" t="s">
        <v>1434</v>
      </c>
      <c r="B192" s="121" t="s">
        <v>1435</v>
      </c>
      <c r="C192" s="121" t="s">
        <v>1436</v>
      </c>
      <c r="D192">
        <v>0</v>
      </c>
      <c r="E192">
        <v>0</v>
      </c>
    </row>
    <row r="193" spans="1:5" x14ac:dyDescent="0.3">
      <c r="A193" s="121" t="s">
        <v>1437</v>
      </c>
      <c r="B193" s="121" t="s">
        <v>1438</v>
      </c>
      <c r="C193" s="121" t="s">
        <v>1439</v>
      </c>
      <c r="D193">
        <v>0</v>
      </c>
      <c r="E193">
        <v>0</v>
      </c>
    </row>
    <row r="194" spans="1:5" x14ac:dyDescent="0.3">
      <c r="A194" s="121" t="s">
        <v>1440</v>
      </c>
      <c r="B194" s="121" t="s">
        <v>1441</v>
      </c>
      <c r="C194" s="121" t="s">
        <v>1442</v>
      </c>
      <c r="D194">
        <v>0.09</v>
      </c>
      <c r="E194">
        <v>0.01</v>
      </c>
    </row>
    <row r="195" spans="1:5" x14ac:dyDescent="0.3">
      <c r="A195" s="121" t="s">
        <v>1443</v>
      </c>
      <c r="B195" s="121" t="s">
        <v>1444</v>
      </c>
      <c r="C195" s="121" t="s">
        <v>1445</v>
      </c>
      <c r="D195">
        <v>0</v>
      </c>
      <c r="E195">
        <v>0</v>
      </c>
    </row>
    <row r="196" spans="1:5" x14ac:dyDescent="0.3">
      <c r="A196" s="121" t="s">
        <v>1446</v>
      </c>
      <c r="B196" s="121" t="s">
        <v>1447</v>
      </c>
      <c r="C196" s="121" t="s">
        <v>1353</v>
      </c>
      <c r="D196">
        <v>0</v>
      </c>
      <c r="E196">
        <v>0</v>
      </c>
    </row>
    <row r="197" spans="1:5" x14ac:dyDescent="0.3">
      <c r="A197" s="121" t="s">
        <v>1448</v>
      </c>
      <c r="B197" s="121" t="s">
        <v>1449</v>
      </c>
      <c r="C197" s="121" t="s">
        <v>1450</v>
      </c>
      <c r="D197">
        <v>-1.72</v>
      </c>
      <c r="E197">
        <v>-1</v>
      </c>
    </row>
    <row r="198" spans="1:5" x14ac:dyDescent="0.3">
      <c r="A198" s="121" t="s">
        <v>1451</v>
      </c>
      <c r="B198" s="121" t="s">
        <v>1452</v>
      </c>
      <c r="C198" s="121" t="s">
        <v>1453</v>
      </c>
      <c r="D198">
        <v>0</v>
      </c>
      <c r="E198">
        <v>0</v>
      </c>
    </row>
    <row r="199" spans="1:5" x14ac:dyDescent="0.3">
      <c r="A199" s="121" t="s">
        <v>1454</v>
      </c>
      <c r="B199" s="121" t="s">
        <v>1455</v>
      </c>
      <c r="C199" s="121" t="s">
        <v>1456</v>
      </c>
      <c r="D199">
        <v>-2.78</v>
      </c>
      <c r="E199">
        <v>-0.25</v>
      </c>
    </row>
    <row r="200" spans="1:5" x14ac:dyDescent="0.3">
      <c r="A200" s="121" t="s">
        <v>1457</v>
      </c>
      <c r="B200" s="121" t="s">
        <v>1458</v>
      </c>
      <c r="C200" s="121" t="s">
        <v>1459</v>
      </c>
      <c r="D200">
        <v>-0.59</v>
      </c>
      <c r="E200">
        <v>-0.25</v>
      </c>
    </row>
    <row r="201" spans="1:5" x14ac:dyDescent="0.3">
      <c r="A201" s="121" t="s">
        <v>1460</v>
      </c>
      <c r="B201" s="121" t="s">
        <v>1461</v>
      </c>
      <c r="C201" s="121" t="s">
        <v>1462</v>
      </c>
      <c r="D201">
        <v>0</v>
      </c>
      <c r="E201">
        <v>0</v>
      </c>
    </row>
    <row r="202" spans="1:5" x14ac:dyDescent="0.3">
      <c r="A202" s="121" t="s">
        <v>1463</v>
      </c>
      <c r="B202" s="121" t="s">
        <v>1464</v>
      </c>
      <c r="C202" s="121" t="s">
        <v>1465</v>
      </c>
      <c r="D202">
        <v>0</v>
      </c>
      <c r="E202">
        <v>0</v>
      </c>
    </row>
    <row r="203" spans="1:5" x14ac:dyDescent="0.3">
      <c r="A203" s="121" t="s">
        <v>1466</v>
      </c>
      <c r="B203" s="121" t="s">
        <v>1467</v>
      </c>
      <c r="C203" s="121" t="s">
        <v>1468</v>
      </c>
      <c r="D203">
        <v>3.45</v>
      </c>
      <c r="E203">
        <v>0.01</v>
      </c>
    </row>
    <row r="204" spans="1:5" x14ac:dyDescent="0.3">
      <c r="A204" s="121" t="s">
        <v>1469</v>
      </c>
      <c r="B204" s="121" t="s">
        <v>1470</v>
      </c>
      <c r="C204" s="121" t="s">
        <v>1462</v>
      </c>
      <c r="D204">
        <v>3.53</v>
      </c>
      <c r="E204">
        <v>0.75</v>
      </c>
    </row>
    <row r="205" spans="1:5" x14ac:dyDescent="0.3">
      <c r="A205" s="121" t="s">
        <v>1471</v>
      </c>
      <c r="B205" s="121" t="s">
        <v>1472</v>
      </c>
      <c r="C205" s="121" t="s">
        <v>1473</v>
      </c>
      <c r="D205">
        <v>0</v>
      </c>
      <c r="E205">
        <v>0</v>
      </c>
    </row>
    <row r="206" spans="1:5" x14ac:dyDescent="0.3">
      <c r="A206" s="121" t="s">
        <v>1474</v>
      </c>
      <c r="B206" s="121" t="s">
        <v>1475</v>
      </c>
      <c r="C206" s="121" t="s">
        <v>1476</v>
      </c>
      <c r="D206">
        <v>0</v>
      </c>
      <c r="E206">
        <v>0</v>
      </c>
    </row>
    <row r="207" spans="1:5" x14ac:dyDescent="0.3">
      <c r="A207" s="121" t="s">
        <v>1477</v>
      </c>
      <c r="B207" s="121" t="s">
        <v>1478</v>
      </c>
      <c r="C207" s="121" t="s">
        <v>1479</v>
      </c>
      <c r="D207">
        <v>0</v>
      </c>
      <c r="E207">
        <v>0</v>
      </c>
    </row>
    <row r="208" spans="1:5" x14ac:dyDescent="0.3">
      <c r="A208" s="121" t="s">
        <v>1480</v>
      </c>
      <c r="B208" s="121" t="s">
        <v>1481</v>
      </c>
      <c r="C208" s="121" t="s">
        <v>1482</v>
      </c>
      <c r="D208">
        <v>0.59</v>
      </c>
      <c r="E208">
        <v>0.01</v>
      </c>
    </row>
    <row r="209" spans="1:5" x14ac:dyDescent="0.3">
      <c r="A209" s="121" t="s">
        <v>1483</v>
      </c>
      <c r="B209" s="121" t="s">
        <v>1484</v>
      </c>
      <c r="C209" s="121" t="s">
        <v>1485</v>
      </c>
      <c r="D209">
        <v>-0.02</v>
      </c>
      <c r="E209">
        <v>-4.7</v>
      </c>
    </row>
    <row r="210" spans="1:5" x14ac:dyDescent="0.3">
      <c r="A210" s="121" t="s">
        <v>1486</v>
      </c>
      <c r="B210" s="121" t="s">
        <v>1487</v>
      </c>
      <c r="C210" s="121" t="s">
        <v>1488</v>
      </c>
      <c r="D210">
        <v>0</v>
      </c>
      <c r="E210">
        <v>0</v>
      </c>
    </row>
    <row r="211" spans="1:5" x14ac:dyDescent="0.3">
      <c r="A211" s="121" t="s">
        <v>1489</v>
      </c>
      <c r="B211" s="121" t="s">
        <v>1490</v>
      </c>
      <c r="C211" s="121" t="s">
        <v>1491</v>
      </c>
      <c r="D211">
        <v>-0.36</v>
      </c>
      <c r="E211">
        <v>-0.87</v>
      </c>
    </row>
    <row r="212" spans="1:5" x14ac:dyDescent="0.3">
      <c r="A212" s="121" t="s">
        <v>1492</v>
      </c>
      <c r="B212" s="121" t="s">
        <v>1493</v>
      </c>
      <c r="C212" s="121" t="s">
        <v>1494</v>
      </c>
      <c r="D212">
        <v>0</v>
      </c>
      <c r="E212">
        <v>0</v>
      </c>
    </row>
    <row r="213" spans="1:5" x14ac:dyDescent="0.3">
      <c r="A213" s="121" t="s">
        <v>1495</v>
      </c>
      <c r="B213" s="121" t="s">
        <v>1496</v>
      </c>
      <c r="C213" s="121" t="s">
        <v>1497</v>
      </c>
      <c r="D213">
        <v>4.12</v>
      </c>
      <c r="E213">
        <v>6</v>
      </c>
    </row>
    <row r="214" spans="1:5" x14ac:dyDescent="0.3">
      <c r="A214" s="121" t="s">
        <v>1498</v>
      </c>
      <c r="B214" s="121" t="s">
        <v>1499</v>
      </c>
      <c r="C214" s="121" t="s">
        <v>1500</v>
      </c>
      <c r="D214">
        <v>0</v>
      </c>
      <c r="E214">
        <v>0</v>
      </c>
    </row>
    <row r="215" spans="1:5" x14ac:dyDescent="0.3">
      <c r="A215" s="121" t="s">
        <v>1501</v>
      </c>
      <c r="B215" s="121" t="s">
        <v>1502</v>
      </c>
      <c r="C215" s="121" t="s">
        <v>1503</v>
      </c>
      <c r="D215">
        <v>0</v>
      </c>
      <c r="E215">
        <v>0</v>
      </c>
    </row>
    <row r="216" spans="1:5" x14ac:dyDescent="0.3">
      <c r="A216" s="121" t="s">
        <v>1504</v>
      </c>
      <c r="B216" s="121" t="s">
        <v>1505</v>
      </c>
      <c r="C216" s="121" t="s">
        <v>1506</v>
      </c>
      <c r="D216">
        <v>0.17</v>
      </c>
      <c r="E216">
        <v>0.25</v>
      </c>
    </row>
    <row r="217" spans="1:5" x14ac:dyDescent="0.3">
      <c r="A217" s="121" t="s">
        <v>1504</v>
      </c>
      <c r="B217" s="121" t="s">
        <v>1507</v>
      </c>
      <c r="C217" s="121" t="s">
        <v>1508</v>
      </c>
      <c r="D217">
        <v>0.48</v>
      </c>
      <c r="E217">
        <v>2.75</v>
      </c>
    </row>
    <row r="218" spans="1:5" x14ac:dyDescent="0.3">
      <c r="A218" s="121" t="s">
        <v>1509</v>
      </c>
      <c r="B218" s="121" t="s">
        <v>1510</v>
      </c>
      <c r="C218" s="121" t="s">
        <v>1511</v>
      </c>
      <c r="D218">
        <v>-2.33</v>
      </c>
      <c r="E218">
        <v>-0.13</v>
      </c>
    </row>
    <row r="219" spans="1:5" x14ac:dyDescent="0.3">
      <c r="A219" s="121" t="s">
        <v>1512</v>
      </c>
      <c r="B219" s="121" t="s">
        <v>1513</v>
      </c>
      <c r="C219" s="121" t="s">
        <v>1514</v>
      </c>
      <c r="D219">
        <v>2.87</v>
      </c>
      <c r="E219">
        <v>20.5</v>
      </c>
    </row>
    <row r="220" spans="1:5" x14ac:dyDescent="0.3">
      <c r="A220" s="121" t="s">
        <v>1515</v>
      </c>
      <c r="B220" s="121" t="s">
        <v>1516</v>
      </c>
      <c r="C220" s="121" t="s">
        <v>1517</v>
      </c>
      <c r="D220">
        <v>2.11</v>
      </c>
      <c r="E220">
        <v>0.88</v>
      </c>
    </row>
    <row r="221" spans="1:5" x14ac:dyDescent="0.3">
      <c r="A221" s="121" t="s">
        <v>1518</v>
      </c>
      <c r="B221" s="121" t="s">
        <v>1519</v>
      </c>
      <c r="C221" s="121" t="s">
        <v>946</v>
      </c>
      <c r="D221">
        <v>0</v>
      </c>
      <c r="E221">
        <v>0</v>
      </c>
    </row>
    <row r="222" spans="1:5" x14ac:dyDescent="0.3">
      <c r="A222" s="121" t="s">
        <v>1520</v>
      </c>
      <c r="B222" s="121" t="s">
        <v>1521</v>
      </c>
      <c r="C222" s="121" t="s">
        <v>1364</v>
      </c>
      <c r="D222">
        <v>2.86</v>
      </c>
      <c r="E222">
        <v>0.01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B6749-B825-43DF-8373-BADD484FFB3D}">
  <dimension ref="A1:F8"/>
  <sheetViews>
    <sheetView workbookViewId="0">
      <selection activeCell="H1" sqref="H1"/>
    </sheetView>
  </sheetViews>
  <sheetFormatPr defaultRowHeight="14.4" x14ac:dyDescent="0.3"/>
  <cols>
    <col min="2" max="2" width="11.5546875" bestFit="1" customWidth="1"/>
    <col min="5" max="5" width="68" bestFit="1" customWidth="1"/>
  </cols>
  <sheetData>
    <row r="1" spans="1:6" ht="15.6" x14ac:dyDescent="0.3">
      <c r="A1" s="15" t="s">
        <v>36</v>
      </c>
      <c r="B1" s="16" t="s">
        <v>37</v>
      </c>
      <c r="D1">
        <v>1</v>
      </c>
      <c r="E1" s="21" t="s">
        <v>47</v>
      </c>
      <c r="F1" s="11">
        <f>COUNT(B2:B8)</f>
        <v>4</v>
      </c>
    </row>
    <row r="2" spans="1:6" x14ac:dyDescent="0.3">
      <c r="A2" s="15" t="s">
        <v>38</v>
      </c>
      <c r="B2" s="17">
        <v>7</v>
      </c>
    </row>
    <row r="3" spans="1:6" ht="15.6" x14ac:dyDescent="0.3">
      <c r="A3" s="15" t="s">
        <v>39</v>
      </c>
      <c r="B3" s="17">
        <v>5</v>
      </c>
      <c r="D3">
        <v>2</v>
      </c>
      <c r="E3" s="21" t="s">
        <v>48</v>
      </c>
      <c r="F3" s="11">
        <f>COUNTA(B2:B8)</f>
        <v>7</v>
      </c>
    </row>
    <row r="4" spans="1:6" x14ac:dyDescent="0.3">
      <c r="A4" s="15" t="s">
        <v>40</v>
      </c>
      <c r="B4" s="17">
        <v>6</v>
      </c>
    </row>
    <row r="5" spans="1:6" x14ac:dyDescent="0.3">
      <c r="A5" s="15" t="s">
        <v>41</v>
      </c>
      <c r="B5" s="17">
        <v>4</v>
      </c>
    </row>
    <row r="6" spans="1:6" x14ac:dyDescent="0.3">
      <c r="A6" s="15" t="s">
        <v>42</v>
      </c>
      <c r="B6" s="17" t="s">
        <v>43</v>
      </c>
    </row>
    <row r="7" spans="1:6" x14ac:dyDescent="0.3">
      <c r="A7" s="15" t="s">
        <v>44</v>
      </c>
      <c r="B7" s="17" t="s">
        <v>45</v>
      </c>
    </row>
    <row r="8" spans="1:6" x14ac:dyDescent="0.3">
      <c r="A8" s="15" t="s">
        <v>46</v>
      </c>
      <c r="B8" s="17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2FFC5-B1E6-416A-AEFD-49D85D6DDB1F}">
  <dimension ref="A1:H15"/>
  <sheetViews>
    <sheetView workbookViewId="0">
      <selection activeCell="H18" sqref="H18"/>
    </sheetView>
  </sheetViews>
  <sheetFormatPr defaultRowHeight="14.4" x14ac:dyDescent="0.3"/>
  <cols>
    <col min="1" max="1" width="13.109375" customWidth="1"/>
    <col min="2" max="2" width="18.77734375" customWidth="1"/>
    <col min="3" max="3" width="7.77734375" bestFit="1" customWidth="1"/>
    <col min="6" max="6" width="70.33203125" bestFit="1" customWidth="1"/>
  </cols>
  <sheetData>
    <row r="1" spans="1:8" ht="15.6" x14ac:dyDescent="0.3">
      <c r="A1" s="22" t="s">
        <v>49</v>
      </c>
      <c r="B1" s="22" t="s">
        <v>50</v>
      </c>
      <c r="C1" s="22" t="s">
        <v>51</v>
      </c>
      <c r="E1">
        <v>1</v>
      </c>
      <c r="F1" s="27" t="s">
        <v>67</v>
      </c>
      <c r="H1" s="11">
        <f>COUNT(C2:C15)</f>
        <v>10</v>
      </c>
    </row>
    <row r="2" spans="1:8" x14ac:dyDescent="0.3">
      <c r="A2" s="23">
        <v>101</v>
      </c>
      <c r="B2" s="23" t="s">
        <v>52</v>
      </c>
      <c r="C2" s="24">
        <v>78022</v>
      </c>
    </row>
    <row r="3" spans="1:8" ht="15.6" x14ac:dyDescent="0.3">
      <c r="A3" s="23">
        <v>102</v>
      </c>
      <c r="B3" s="23" t="s">
        <v>53</v>
      </c>
      <c r="C3" s="24">
        <v>99819</v>
      </c>
      <c r="E3">
        <v>2</v>
      </c>
      <c r="F3" s="27" t="s">
        <v>68</v>
      </c>
      <c r="H3" s="11">
        <f>COUNTA(C2:C15)</f>
        <v>12</v>
      </c>
    </row>
    <row r="4" spans="1:8" x14ac:dyDescent="0.3">
      <c r="A4" s="23">
        <v>103</v>
      </c>
      <c r="B4" s="23" t="s">
        <v>54</v>
      </c>
      <c r="C4" s="25" t="s">
        <v>55</v>
      </c>
    </row>
    <row r="5" spans="1:8" x14ac:dyDescent="0.3">
      <c r="A5" s="23">
        <v>104</v>
      </c>
      <c r="B5" s="23" t="s">
        <v>56</v>
      </c>
      <c r="C5" s="24">
        <v>27522</v>
      </c>
    </row>
    <row r="6" spans="1:8" x14ac:dyDescent="0.3">
      <c r="A6" s="23">
        <v>105</v>
      </c>
      <c r="B6" s="23" t="s">
        <v>57</v>
      </c>
      <c r="C6" s="26">
        <v>0</v>
      </c>
    </row>
    <row r="7" spans="1:8" x14ac:dyDescent="0.3">
      <c r="A7" s="23">
        <v>106</v>
      </c>
      <c r="B7" s="23" t="s">
        <v>58</v>
      </c>
      <c r="C7" s="26"/>
    </row>
    <row r="8" spans="1:8" x14ac:dyDescent="0.3">
      <c r="A8" s="23">
        <v>107</v>
      </c>
      <c r="B8" s="23" t="s">
        <v>59</v>
      </c>
      <c r="C8" s="26">
        <v>0</v>
      </c>
    </row>
    <row r="9" spans="1:8" x14ac:dyDescent="0.3">
      <c r="A9" s="23">
        <v>108</v>
      </c>
      <c r="B9" s="23" t="s">
        <v>60</v>
      </c>
      <c r="C9" s="24">
        <v>88041</v>
      </c>
    </row>
    <row r="10" spans="1:8" x14ac:dyDescent="0.3">
      <c r="A10" s="23">
        <v>109</v>
      </c>
      <c r="B10" s="23" t="s">
        <v>61</v>
      </c>
      <c r="C10" s="24">
        <v>81831</v>
      </c>
    </row>
    <row r="11" spans="1:8" x14ac:dyDescent="0.3">
      <c r="A11" s="23">
        <v>110</v>
      </c>
      <c r="B11" s="23" t="s">
        <v>62</v>
      </c>
      <c r="C11" s="25" t="s">
        <v>55</v>
      </c>
    </row>
    <row r="12" spans="1:8" x14ac:dyDescent="0.3">
      <c r="A12" s="23">
        <v>111</v>
      </c>
      <c r="B12" s="23" t="s">
        <v>63</v>
      </c>
      <c r="C12" s="24"/>
    </row>
    <row r="13" spans="1:8" x14ac:dyDescent="0.3">
      <c r="A13" s="23">
        <v>112</v>
      </c>
      <c r="B13" s="23" t="s">
        <v>64</v>
      </c>
      <c r="C13" s="24">
        <v>26624</v>
      </c>
    </row>
    <row r="14" spans="1:8" x14ac:dyDescent="0.3">
      <c r="A14" s="23">
        <v>113</v>
      </c>
      <c r="B14" s="23" t="s">
        <v>65</v>
      </c>
      <c r="C14" s="24">
        <v>92885</v>
      </c>
    </row>
    <row r="15" spans="1:8" ht="24" x14ac:dyDescent="0.3">
      <c r="A15" s="23">
        <v>114</v>
      </c>
      <c r="B15" s="23" t="s">
        <v>66</v>
      </c>
      <c r="C15" s="2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8F25E-12BA-4749-A1FE-2BCFC5DEAC35}">
  <dimension ref="A1:F11"/>
  <sheetViews>
    <sheetView workbookViewId="0">
      <selection activeCell="F12" sqref="F12"/>
    </sheetView>
  </sheetViews>
  <sheetFormatPr defaultRowHeight="14.4" x14ac:dyDescent="0.3"/>
  <cols>
    <col min="4" max="4" width="63.33203125" bestFit="1" customWidth="1"/>
  </cols>
  <sheetData>
    <row r="1" spans="1:6" x14ac:dyDescent="0.3">
      <c r="A1" s="28"/>
    </row>
    <row r="2" spans="1:6" ht="15.6" x14ac:dyDescent="0.3">
      <c r="A2" s="29" t="s">
        <v>69</v>
      </c>
      <c r="C2">
        <v>1</v>
      </c>
      <c r="D2" s="18" t="s">
        <v>73</v>
      </c>
      <c r="F2" s="11">
        <f>COUNT(A1:A11)</f>
        <v>2</v>
      </c>
    </row>
    <row r="3" spans="1:6" x14ac:dyDescent="0.3">
      <c r="A3" s="29">
        <v>4</v>
      </c>
    </row>
    <row r="4" spans="1:6" ht="15.6" x14ac:dyDescent="0.3">
      <c r="A4" s="29"/>
      <c r="C4">
        <v>2</v>
      </c>
      <c r="D4" s="18" t="s">
        <v>74</v>
      </c>
      <c r="F4" s="11">
        <f>COUNTBLANK(A1:A11)</f>
        <v>4</v>
      </c>
    </row>
    <row r="5" spans="1:6" x14ac:dyDescent="0.3">
      <c r="A5" s="29">
        <v>3</v>
      </c>
    </row>
    <row r="6" spans="1:6" ht="15.6" x14ac:dyDescent="0.3">
      <c r="A6" s="29"/>
      <c r="C6">
        <v>3</v>
      </c>
      <c r="D6" s="18" t="s">
        <v>75</v>
      </c>
      <c r="F6" s="11">
        <f>COUNTA(A1:A11) + F4 - F2</f>
        <v>9</v>
      </c>
    </row>
    <row r="7" spans="1:6" x14ac:dyDescent="0.3">
      <c r="A7" s="29" t="s">
        <v>70</v>
      </c>
    </row>
    <row r="8" spans="1:6" ht="15.6" x14ac:dyDescent="0.3">
      <c r="A8" s="29"/>
      <c r="C8">
        <v>4</v>
      </c>
      <c r="D8" s="18" t="s">
        <v>76</v>
      </c>
      <c r="F8" s="11">
        <f>COUNTA(A1:A11)+F4</f>
        <v>11</v>
      </c>
    </row>
    <row r="9" spans="1:6" x14ac:dyDescent="0.3">
      <c r="A9" s="29" t="e">
        <v>#DIV/0!</v>
      </c>
    </row>
    <row r="10" spans="1:6" x14ac:dyDescent="0.3">
      <c r="A10" s="29" t="s">
        <v>71</v>
      </c>
    </row>
    <row r="11" spans="1:6" ht="15" thickBot="1" x14ac:dyDescent="0.35">
      <c r="A11" s="30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C1E5-8953-49FF-BFD3-51B746D52652}">
  <dimension ref="A1:L12"/>
  <sheetViews>
    <sheetView workbookViewId="0">
      <selection activeCell="H8" sqref="H8"/>
    </sheetView>
  </sheetViews>
  <sheetFormatPr defaultRowHeight="14.4" x14ac:dyDescent="0.3"/>
  <cols>
    <col min="1" max="2" width="14.6640625" bestFit="1" customWidth="1"/>
    <col min="3" max="3" width="8.21875" bestFit="1" customWidth="1"/>
    <col min="4" max="4" width="9.5546875" bestFit="1" customWidth="1"/>
    <col min="5" max="5" width="11" bestFit="1" customWidth="1"/>
    <col min="7" max="7" width="10.21875" bestFit="1" customWidth="1"/>
    <col min="8" max="8" width="10.6640625" bestFit="1" customWidth="1"/>
    <col min="9" max="9" width="13.21875" bestFit="1" customWidth="1"/>
    <col min="10" max="10" width="11.5546875" bestFit="1" customWidth="1"/>
    <col min="11" max="11" width="10.88671875" bestFit="1" customWidth="1"/>
    <col min="12" max="12" width="11.88671875" bestFit="1" customWidth="1"/>
  </cols>
  <sheetData>
    <row r="1" spans="1:12" x14ac:dyDescent="0.3">
      <c r="A1" s="31" t="s">
        <v>77</v>
      </c>
      <c r="B1" s="31" t="s">
        <v>77</v>
      </c>
      <c r="C1" s="31">
        <v>101</v>
      </c>
      <c r="D1" s="31">
        <v>102</v>
      </c>
      <c r="E1" s="31">
        <v>103</v>
      </c>
      <c r="F1" s="31">
        <v>104</v>
      </c>
      <c r="G1" s="31">
        <v>105</v>
      </c>
      <c r="H1" s="31">
        <v>106</v>
      </c>
      <c r="I1" s="31">
        <v>107</v>
      </c>
      <c r="J1" s="31">
        <v>108</v>
      </c>
      <c r="K1" s="31">
        <v>109</v>
      </c>
      <c r="L1" s="31">
        <v>110</v>
      </c>
    </row>
    <row r="2" spans="1:12" x14ac:dyDescent="0.3">
      <c r="A2" s="31" t="s">
        <v>78</v>
      </c>
      <c r="B2" s="31" t="s">
        <v>78</v>
      </c>
      <c r="C2" s="32" t="s">
        <v>79</v>
      </c>
      <c r="D2" s="32" t="s">
        <v>80</v>
      </c>
      <c r="E2" s="32" t="s">
        <v>81</v>
      </c>
      <c r="F2" s="32" t="s">
        <v>82</v>
      </c>
      <c r="G2" s="32" t="s">
        <v>83</v>
      </c>
      <c r="H2" s="32" t="s">
        <v>84</v>
      </c>
      <c r="I2" s="32" t="s">
        <v>85</v>
      </c>
      <c r="J2" s="32" t="s">
        <v>86</v>
      </c>
      <c r="K2" s="32" t="s">
        <v>87</v>
      </c>
      <c r="L2" s="32" t="s">
        <v>88</v>
      </c>
    </row>
    <row r="3" spans="1:12" x14ac:dyDescent="0.3">
      <c r="A3" s="31" t="s">
        <v>89</v>
      </c>
      <c r="B3" s="31" t="s">
        <v>89</v>
      </c>
      <c r="C3" s="32" t="s">
        <v>90</v>
      </c>
      <c r="D3" s="32" t="s">
        <v>91</v>
      </c>
      <c r="E3" s="32" t="s">
        <v>92</v>
      </c>
      <c r="F3" s="32" t="s">
        <v>93</v>
      </c>
      <c r="G3" s="32" t="s">
        <v>90</v>
      </c>
      <c r="H3" s="32" t="s">
        <v>91</v>
      </c>
      <c r="I3" s="32" t="s">
        <v>92</v>
      </c>
      <c r="J3" s="32" t="s">
        <v>93</v>
      </c>
      <c r="K3" s="32" t="s">
        <v>90</v>
      </c>
      <c r="L3" s="32" t="s">
        <v>91</v>
      </c>
    </row>
    <row r="4" spans="1:12" x14ac:dyDescent="0.3">
      <c r="A4" s="31" t="s">
        <v>94</v>
      </c>
      <c r="B4" s="31" t="s">
        <v>94</v>
      </c>
      <c r="C4" s="32">
        <v>50000</v>
      </c>
      <c r="D4" s="32">
        <v>55000</v>
      </c>
      <c r="E4" s="32">
        <v>60000</v>
      </c>
      <c r="F4" s="32">
        <v>65000</v>
      </c>
      <c r="G4" s="32">
        <v>70000</v>
      </c>
      <c r="H4" s="32">
        <v>75000</v>
      </c>
      <c r="I4" s="32">
        <v>80000</v>
      </c>
      <c r="J4" s="32">
        <v>85000</v>
      </c>
      <c r="K4" s="32">
        <v>90000</v>
      </c>
      <c r="L4" s="32">
        <v>95000</v>
      </c>
    </row>
    <row r="5" spans="1:12" x14ac:dyDescent="0.3">
      <c r="A5" s="31" t="s">
        <v>95</v>
      </c>
      <c r="B5" s="31" t="s">
        <v>95</v>
      </c>
      <c r="C5" s="32">
        <v>2000</v>
      </c>
      <c r="D5" s="32">
        <v>2500</v>
      </c>
      <c r="E5" s="32">
        <v>3000</v>
      </c>
      <c r="F5" s="32">
        <v>3500</v>
      </c>
      <c r="G5" s="32">
        <v>4000</v>
      </c>
      <c r="H5" s="32">
        <v>4500</v>
      </c>
      <c r="I5" s="32">
        <v>5000</v>
      </c>
      <c r="J5" s="32">
        <v>5500</v>
      </c>
      <c r="K5" s="32">
        <v>6000</v>
      </c>
      <c r="L5" s="32">
        <v>6500</v>
      </c>
    </row>
    <row r="6" spans="1:12" x14ac:dyDescent="0.3">
      <c r="A6" s="31" t="s">
        <v>96</v>
      </c>
      <c r="B6" s="31" t="s">
        <v>96</v>
      </c>
      <c r="C6" s="32">
        <v>52000</v>
      </c>
      <c r="D6" s="32">
        <v>57500</v>
      </c>
      <c r="E6" s="32">
        <v>63000</v>
      </c>
      <c r="F6" s="32">
        <v>685000</v>
      </c>
      <c r="G6" s="32">
        <v>74000</v>
      </c>
      <c r="H6" s="32">
        <v>79500</v>
      </c>
      <c r="I6" s="32">
        <v>85000</v>
      </c>
      <c r="J6" s="32">
        <v>90500</v>
      </c>
      <c r="K6" s="32">
        <v>96000</v>
      </c>
      <c r="L6" s="32">
        <v>101500</v>
      </c>
    </row>
    <row r="8" spans="1:12" ht="15.6" x14ac:dyDescent="0.3">
      <c r="A8">
        <v>1</v>
      </c>
      <c r="B8" s="27" t="s">
        <v>97</v>
      </c>
      <c r="G8" s="11" t="str">
        <f>HLOOKUP(D1,A1:L6,3,FALSE)</f>
        <v>Marketing</v>
      </c>
    </row>
    <row r="10" spans="1:12" ht="15.6" x14ac:dyDescent="0.3">
      <c r="A10">
        <v>2</v>
      </c>
      <c r="B10" s="27" t="s">
        <v>98</v>
      </c>
      <c r="G10" s="11">
        <f>HLOOKUP(G1,A1:L6,4,FALSE)</f>
        <v>70000</v>
      </c>
    </row>
    <row r="12" spans="1:12" ht="15.6" x14ac:dyDescent="0.3">
      <c r="A12">
        <v>3</v>
      </c>
      <c r="B12" s="27" t="s">
        <v>99</v>
      </c>
      <c r="G12" s="11">
        <f>HLOOKUP(I1,A1:L6,6,FALSE)</f>
        <v>85000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87BBA-9F22-4EED-B839-CED96A7D973A}">
  <dimension ref="A1:E5"/>
  <sheetViews>
    <sheetView workbookViewId="0">
      <selection activeCell="E8" sqref="E8"/>
    </sheetView>
  </sheetViews>
  <sheetFormatPr defaultRowHeight="14.4" x14ac:dyDescent="0.3"/>
  <cols>
    <col min="5" max="5" width="60.77734375" bestFit="1" customWidth="1"/>
  </cols>
  <sheetData>
    <row r="1" spans="1:5" x14ac:dyDescent="0.3">
      <c r="A1" s="33" t="s">
        <v>1</v>
      </c>
      <c r="B1" s="33" t="s">
        <v>100</v>
      </c>
      <c r="C1" s="33" t="s">
        <v>101</v>
      </c>
      <c r="E1" s="35" t="s">
        <v>106</v>
      </c>
    </row>
    <row r="2" spans="1:5" x14ac:dyDescent="0.3">
      <c r="A2" s="1" t="s">
        <v>102</v>
      </c>
      <c r="B2" s="1">
        <v>98</v>
      </c>
      <c r="C2" s="34" t="str">
        <f>IF(B2&gt;=60,"Pass","Fail")</f>
        <v>Pass</v>
      </c>
      <c r="E2" s="6" t="s">
        <v>107</v>
      </c>
    </row>
    <row r="3" spans="1:5" x14ac:dyDescent="0.3">
      <c r="A3" s="1" t="s">
        <v>103</v>
      </c>
      <c r="B3" s="1">
        <v>55</v>
      </c>
      <c r="C3" s="34" t="str">
        <f>IF(B3&gt;=60,"Pass","Fail")</f>
        <v>Fail</v>
      </c>
      <c r="E3" s="6" t="s">
        <v>108</v>
      </c>
    </row>
    <row r="4" spans="1:5" x14ac:dyDescent="0.3">
      <c r="A4" s="1" t="s">
        <v>104</v>
      </c>
      <c r="B4" s="1">
        <v>15</v>
      </c>
      <c r="C4" s="34" t="str">
        <f>IF(B4&gt;=60,"Pass","Fail")</f>
        <v>Fail</v>
      </c>
      <c r="E4" s="6" t="s">
        <v>109</v>
      </c>
    </row>
    <row r="5" spans="1:5" x14ac:dyDescent="0.3">
      <c r="A5" s="1" t="s">
        <v>105</v>
      </c>
      <c r="B5" s="1">
        <v>60</v>
      </c>
      <c r="C5" s="34" t="str">
        <f>IF(B5&gt;=60,"Pass","Fail")</f>
        <v>Pass</v>
      </c>
    </row>
  </sheetData>
  <pageMargins left="0.7" right="0.7" top="0.75" bottom="0.75" header="0.3" footer="0.3"/>
  <ignoredErrors>
    <ignoredError sqref="C2:C5" unlocked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E66BD-6087-442C-923F-DB8FEB03D392}">
  <dimension ref="A1:F6"/>
  <sheetViews>
    <sheetView workbookViewId="0">
      <selection activeCell="F8" sqref="F8"/>
    </sheetView>
  </sheetViews>
  <sheetFormatPr defaultRowHeight="14.4" x14ac:dyDescent="0.3"/>
  <cols>
    <col min="1" max="1" width="13.109375" bestFit="1" customWidth="1"/>
    <col min="2" max="3" width="8.6640625" bestFit="1" customWidth="1"/>
    <col min="4" max="4" width="11.5546875" bestFit="1" customWidth="1"/>
  </cols>
  <sheetData>
    <row r="1" spans="1:6" x14ac:dyDescent="0.3">
      <c r="B1" s="6" t="s">
        <v>4</v>
      </c>
      <c r="C1" s="6" t="s">
        <v>5</v>
      </c>
      <c r="F1" s="35" t="s">
        <v>110</v>
      </c>
    </row>
    <row r="2" spans="1:6" x14ac:dyDescent="0.3">
      <c r="A2" s="1"/>
      <c r="B2" s="1" t="s">
        <v>113</v>
      </c>
      <c r="C2" s="1" t="s">
        <v>114</v>
      </c>
      <c r="D2" s="33" t="s">
        <v>115</v>
      </c>
      <c r="F2" s="6" t="s">
        <v>111</v>
      </c>
    </row>
    <row r="3" spans="1:6" x14ac:dyDescent="0.3">
      <c r="A3" s="1" t="s">
        <v>116</v>
      </c>
      <c r="B3" s="36">
        <v>94</v>
      </c>
      <c r="C3" s="36">
        <v>94</v>
      </c>
      <c r="D3" s="34" t="str">
        <f>IF(B3 = C3,"Match","No Match")</f>
        <v>Match</v>
      </c>
      <c r="F3" s="35" t="s">
        <v>112</v>
      </c>
    </row>
    <row r="4" spans="1:6" x14ac:dyDescent="0.3">
      <c r="A4" s="1" t="s">
        <v>117</v>
      </c>
      <c r="B4" s="36">
        <v>109</v>
      </c>
      <c r="C4" s="36">
        <v>109</v>
      </c>
      <c r="D4" s="34" t="str">
        <f t="shared" ref="D4:D6" si="0">IF(B4 = C4,"Match","No Match")</f>
        <v>Match</v>
      </c>
    </row>
    <row r="5" spans="1:6" x14ac:dyDescent="0.3">
      <c r="A5" s="1" t="s">
        <v>118</v>
      </c>
      <c r="B5" s="36">
        <v>85</v>
      </c>
      <c r="C5" s="36">
        <v>85.5</v>
      </c>
      <c r="D5" s="34" t="str">
        <f t="shared" si="0"/>
        <v>No Match</v>
      </c>
    </row>
    <row r="6" spans="1:6" x14ac:dyDescent="0.3">
      <c r="A6" s="1" t="s">
        <v>119</v>
      </c>
      <c r="B6" s="36">
        <v>12</v>
      </c>
      <c r="C6" s="36">
        <v>12</v>
      </c>
      <c r="D6" s="34" t="str">
        <f t="shared" si="0"/>
        <v>Match</v>
      </c>
    </row>
  </sheetData>
  <pageMargins left="0.7" right="0.7" top="0.75" bottom="0.75" header="0.3" footer="0.3"/>
  <ignoredErrors>
    <ignoredError sqref="D3:D6" unlocked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84219-80D6-4FA2-8DEB-45E75EA1E8BF}">
  <dimension ref="A1:G10"/>
  <sheetViews>
    <sheetView workbookViewId="0">
      <selection activeCell="G6" sqref="G6"/>
    </sheetView>
  </sheetViews>
  <sheetFormatPr defaultRowHeight="14.4" x14ac:dyDescent="0.3"/>
  <cols>
    <col min="1" max="1" width="7.88671875" bestFit="1" customWidth="1"/>
    <col min="2" max="2" width="6.88671875" bestFit="1" customWidth="1"/>
    <col min="3" max="3" width="5" bestFit="1" customWidth="1"/>
    <col min="4" max="4" width="12.6640625" bestFit="1" customWidth="1"/>
    <col min="5" max="5" width="12.44140625" bestFit="1" customWidth="1"/>
  </cols>
  <sheetData>
    <row r="1" spans="1:7" x14ac:dyDescent="0.3">
      <c r="D1" s="1" t="s">
        <v>120</v>
      </c>
      <c r="E1" s="1" t="s">
        <v>121</v>
      </c>
      <c r="G1" s="6" t="s">
        <v>134</v>
      </c>
    </row>
    <row r="2" spans="1:7" x14ac:dyDescent="0.3">
      <c r="A2" s="33" t="s">
        <v>122</v>
      </c>
      <c r="B2" s="33" t="s">
        <v>1</v>
      </c>
      <c r="C2" s="38" t="s">
        <v>123</v>
      </c>
      <c r="D2" s="33" t="s">
        <v>124</v>
      </c>
      <c r="E2" s="33" t="s">
        <v>125</v>
      </c>
      <c r="F2">
        <v>1</v>
      </c>
      <c r="G2" s="39" t="s">
        <v>135</v>
      </c>
    </row>
    <row r="3" spans="1:7" x14ac:dyDescent="0.3">
      <c r="A3" s="1">
        <v>1</v>
      </c>
      <c r="B3" s="1" t="s">
        <v>126</v>
      </c>
      <c r="C3" s="37">
        <v>16</v>
      </c>
      <c r="D3" s="34" t="str">
        <f>IF(C3&gt;=16,"Eligible","Not Eligible")</f>
        <v>Eligible</v>
      </c>
      <c r="E3" s="34" t="str">
        <f>IF(C3&lt;18,"Minor","Adult")</f>
        <v>Minor</v>
      </c>
      <c r="G3" s="40"/>
    </row>
    <row r="4" spans="1:7" x14ac:dyDescent="0.3">
      <c r="A4" s="1">
        <v>2</v>
      </c>
      <c r="B4" s="1" t="s">
        <v>127</v>
      </c>
      <c r="C4" s="37">
        <v>18</v>
      </c>
      <c r="D4" s="34" t="str">
        <f t="shared" ref="D4:D10" si="0">IF(C4&gt;=16,"Eligible","Not Eligible")</f>
        <v>Eligible</v>
      </c>
      <c r="E4" s="34" t="str">
        <f t="shared" ref="E4:E10" si="1">IF(C4&lt;18,"Minor","Adult")</f>
        <v>Adult</v>
      </c>
      <c r="F4">
        <v>2</v>
      </c>
      <c r="G4" s="39" t="s">
        <v>136</v>
      </c>
    </row>
    <row r="5" spans="1:7" x14ac:dyDescent="0.3">
      <c r="A5" s="1">
        <v>3</v>
      </c>
      <c r="B5" s="1" t="s">
        <v>128</v>
      </c>
      <c r="C5" s="37">
        <v>15.5</v>
      </c>
      <c r="D5" s="34" t="str">
        <f t="shared" si="0"/>
        <v>Not Eligible</v>
      </c>
      <c r="E5" s="34" t="str">
        <f t="shared" si="1"/>
        <v>Minor</v>
      </c>
    </row>
    <row r="6" spans="1:7" x14ac:dyDescent="0.3">
      <c r="A6" s="1">
        <v>4</v>
      </c>
      <c r="B6" s="1" t="s">
        <v>129</v>
      </c>
      <c r="C6" s="37">
        <v>19</v>
      </c>
      <c r="D6" s="34" t="str">
        <f t="shared" si="0"/>
        <v>Eligible</v>
      </c>
      <c r="E6" s="34" t="str">
        <f t="shared" si="1"/>
        <v>Adult</v>
      </c>
    </row>
    <row r="7" spans="1:7" x14ac:dyDescent="0.3">
      <c r="A7" s="1">
        <v>5</v>
      </c>
      <c r="B7" s="1" t="s">
        <v>130</v>
      </c>
      <c r="C7" s="37">
        <v>18</v>
      </c>
      <c r="D7" s="34" t="str">
        <f t="shared" si="0"/>
        <v>Eligible</v>
      </c>
      <c r="E7" s="34" t="str">
        <f t="shared" si="1"/>
        <v>Adult</v>
      </c>
    </row>
    <row r="8" spans="1:7" x14ac:dyDescent="0.3">
      <c r="A8" s="1">
        <v>6</v>
      </c>
      <c r="B8" s="1" t="s">
        <v>131</v>
      </c>
      <c r="C8" s="37">
        <v>13</v>
      </c>
      <c r="D8" s="34" t="str">
        <f t="shared" si="0"/>
        <v>Not Eligible</v>
      </c>
      <c r="E8" s="34" t="str">
        <f t="shared" si="1"/>
        <v>Minor</v>
      </c>
    </row>
    <row r="9" spans="1:7" x14ac:dyDescent="0.3">
      <c r="A9" s="1">
        <v>7</v>
      </c>
      <c r="B9" s="1" t="s">
        <v>132</v>
      </c>
      <c r="C9" s="37">
        <v>18</v>
      </c>
      <c r="D9" s="34" t="str">
        <f t="shared" si="0"/>
        <v>Eligible</v>
      </c>
      <c r="E9" s="34" t="str">
        <f t="shared" si="1"/>
        <v>Adult</v>
      </c>
    </row>
    <row r="10" spans="1:7" x14ac:dyDescent="0.3">
      <c r="A10" s="1">
        <v>8</v>
      </c>
      <c r="B10" s="1" t="s">
        <v>133</v>
      </c>
      <c r="C10" s="37">
        <v>17</v>
      </c>
      <c r="D10" s="34" t="str">
        <f t="shared" si="0"/>
        <v>Eligible</v>
      </c>
      <c r="E10" s="34" t="str">
        <f t="shared" si="1"/>
        <v>Minor</v>
      </c>
    </row>
  </sheetData>
  <pageMargins left="0.7" right="0.7" top="0.75" bottom="0.75" header="0.3" footer="0.3"/>
  <ignoredErrors>
    <ignoredError sqref="D3:D10 E3:E10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0 G A A B Q S w M E F A A C A A g A Z V L o W i m w 4 E e m A A A A 9 g A A A B I A H A B D b 2 5 m a W c v U G F j a 2 F n Z S 5 4 b W w g o h g A K K A U A A A A A A A A A A A A A A A A A A A A A A A A A A A A h Y 9 N D o I w G E S v Q r q n P 0 i C I a U s X J m I M T E x b p t a o R E + D C 2 W u 7 n w S F 5 B j K L u X M 6 b t 5 i 5 X 2 8 8 H 5 o 6 u O j O m h Y y x D B F g Q b V H g y U G e r d M Z y j X P C N V C d Z 6 m C U w a a D P W S o c u 6 c E u K 9 x 3 6 G 2 6 4 k E a W M 7 I v V V l W 6 k e g j m / 9 y a M A 6 C U o j w X e v M S L C L I 4 x S x J M O Z k g L w x 8 h W j c + 2 x / I F / 0 t e s 7 L T S E y z U n U + T k / U E 8 A F B L A w Q U A A I A C A B l U u h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V L o W l B y + J 7 V A w A A v R I A A B M A H A B G b 3 J t d W x h c y 9 T Z W N 0 a W 9 u M S 5 t I K I Y A C i g F A A A A A A A A A A A A A A A A A A A A A A A A A A A A O 1 X 3 2 v j O B B + L / R / E C o H N h g f K c c 9 b O l D m 7 Z c u R 9 0 4 7 D 7 k I a i 2 k o j K k t B k r s J I f / 7 j u y 4 t h W 5 m + 3 2 l h 5 c X x p L o 5 l v v t F 8 k j R N D Z M C J d X / w c n h w e G B n h N F M 3 Q j F w U n d l i j U 8 S p O T x A 8 J f I Q q U U R i 6 X K e X x Z 6 k e 7 6 V 8 D K 4 Y p / F Q C k O F 0 Q G + + H B 7 Q Q x B Z 4 L w l W G p R m N F m G D i A c 3 A U i M i M v Q F F t + W f m 6 X X C + r m d s Z U 9 r c 0 S V V K d M 0 t j M 4 j J A o O I + Q U Q U N o w p K C + F d M q f U A K o K 3 n p y b W h + i l s W O P q T i e w U l 4 Z 4 u p l Y e N O t p y N 8 o 2 Q u D a T 9 B y U Z V R q D r z G 5 h 5 y 2 M 9 v x Y C d o h C Z b k z P O k 5 R w o v S p h T k N n 7 0 P 5 0 Q 8 g P P x a k E b z 8 C I 0 D O p 8 q H k R S 7 s p A 4 8 U K L 1 G o + I e M Q R u h b m 9 9 9 i a 7 m J 0 B o P Z S G M W q F A K p T R B R U Z s I 8 M V Y o Z q V Y h r D B g C y N L U y 5 o 0 O 8 6 A 0 L o z o J f k J z Z O v E M H Q V 8 F i 7 a D m 6 g R B C Q P N D G S 1 W A j p 9 N Q 8 S I C p J D a l X G L Z a r i e 1 w 4 D B m C d g j 1 d o G d y P m 8 s k f 0 U 4 0 E V 1 o 0 X M u G 3 8 h B 9 + s p B v b 5 t F m O Y P f b a x n W W a t C 2 1 k 3 j i H 0 c p B 4 M a 3 K V f G E a I k n a M x 0 B 0 n h i g T T L Z k T K P j s J f / Q X 8 B O l j K A t S R a p q H M q M O 1 V L B h v W T X U 7 1 s j 2 w d G / 3 + H M Z n V D w 2 d m + N Z U v 7 d G e 0 h 3 v U T o 3 F 8 t B X / t s w s M D J v y R 2 p p 6 h E H t y l m k A H x J 0 H t U V h d n p X R 4 R 1 + d b N 5 I Y n u i / x y h H S q p N R p V + T h i e M 6 y e k w U + T 1 V 5 e i Z f n R G W 7 s u W X B m t n s I 3 a / Q B e U s Z y B b D b r S x N v h Z Q d 0 8 J S 2 s L p a Z N v 9 f P X s M s C / g s n H A n J K z M p u G v 0 U l s d E 4 y M e O E 7 j 4 9 f r W 3 9 y D p N l 1 C 6 X X Q h v e V w M v N H x F V Q b e 0 P j s c R O C 7 u B u 0 2 c 2 B 9 o o V j 6 n l u 4 j b K v g T u Z v F n 7 e i L / n O a 9 F k 9 U m x x Y 3 r 3 5 W D S 7 1 x t P P 1 c w + l v 6 + 0 7 p n k N 6 R B e c p D T o f E w a / F N Y F t i 1 t r o 4 r H 6 9 7 q h 1 T v I u S a 1 j v W a o J K V m 4 U e k z H O G t u L 5 p O w S + G n k b I 2 R b d i u o N W 7 H N U 3 k r h 1 D / o X x a y J 5 e h Y H b h X w v a 8 f 7 o S 1 q 7 T a y T R d / l s M 9 a 4 R / / A Q u x m g + v 7 3 f 6 6 2 H 4 y B s f h e 5 X G / 9 + N / 8 F 3 4 y u 6 y P + E + 6 E G e j E t 3 O S F 9 6 X Z + 2 b 9 3 l e m + 3 D 1 v D J f K q K H 5 3 M O + w a N 5 J c W P w n l N D V 2 z P M Q L U 8 2 I Q 3 6 i 2 k T X + v L f G F W Q f l R + f y b m H Q O b W w b T A c j m s L Z E F 8 x y r N P h B e Q y F 2 p 6 b h q 2 E 0 Y O r q z g + v k K 1 B L A Q I t A B Q A A g A I A G V S 6 F o p s O B H p g A A A P Y A A A A S A A A A A A A A A A A A A A A A A A A A A A B D b 2 5 m a W c v U G F j a 2 F n Z S 5 4 b W x Q S w E C L Q A U A A I A C A B l U u h a D 8 r p q 6 Q A A A D p A A A A E w A A A A A A A A A A A A A A A A D y A A A A W 0 N v b n R l b n R f V H l w Z X N d L n h t b F B L A Q I t A B Q A A g A I A G V S 6 F p Q c v i e 1 Q M A A L 0 S A A A T A A A A A A A A A A A A A A A A A O M B A A B G b 3 J t d W x h c y 9 T Z W N 0 a W 9 u M S 5 t U E s F B g A A A A A D A A M A w g A A A A U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U 5 A A A A A A A A 0 z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v c H V s Y X R p b 2 5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Q 0 M G M y Y z M t Y j V j Y i 0 0 N 2 I 5 L W I w N z c t Z j M 1 Z j V m N G J l N 2 I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R d W U y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Q b 3 B 1 b G F 0 a W 9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h U M D M 6 N T k 6 M z g u M z Q x N D M y N l o i I C 8 + P E V u d H J 5 I F R 5 c G U 9 I k Z p b G x D b 2 x 1 b W 5 U e X B l c y I g V m F s d W U 9 I n N B d 1 l B Q X d r R S I g L z 4 8 R W 5 0 c n k g V H l w Z T 0 i R m l s b E N v b H V t b k 5 h b W V z I i B W Y W x 1 Z T 0 i c 1 s m c X V v d D t S Y W 5 r J n F 1 b 3 Q 7 L C Z x d W 9 0 O 0 N v d W 5 0 c n k m c X V v d D s s J n F 1 b 3 Q 7 Q 2 9 1 b n R y e U N v Z G U m c X V v d D s s J n F 1 b 3 Q 7 U G 9 w d W x h d G l v b i Z x d W 9 0 O y w m c X V v d D t E Y X R l J n F 1 b 3 Q 7 L C Z x d W 9 0 O y U g b 2 Y g d 2 9 y b G Q g X G 5 w b 3 B 1 b G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w d W x h d G l v b n M v Q X V 0 b 1 J l b W 9 2 Z W R D b 2 x 1 b W 5 z M S 5 7 U m F u a y w w f S Z x d W 9 0 O y w m c X V v d D t T Z W N 0 a W 9 u M S 9 Q b 3 B 1 b G F 0 a W 9 u c y 9 B d X R v U m V t b 3 Z l Z E N v b H V t b n M x L n t D b 3 V u d H J 5 L D F 9 J n F 1 b 3 Q 7 L C Z x d W 9 0 O 1 N l Y 3 R p b 2 4 x L 1 B v c H V s Y X R p b 2 5 z L 0 F 1 d G 9 S Z W 1 v d m V k Q 2 9 s d W 1 u c z E u e 0 N v d W 5 0 c n l D b 2 R l L D J 9 J n F 1 b 3 Q 7 L C Z x d W 9 0 O 1 N l Y 3 R p b 2 4 x L 1 B v c H V s Y X R p b 2 5 z L 0 F 1 d G 9 S Z W 1 v d m V k Q 2 9 s d W 1 u c z E u e 1 B v c H V s Y X R p b 2 4 s M 3 0 m c X V v d D s s J n F 1 b 3 Q 7 U 2 V j d G l v b j E v U G 9 w d W x h d G l v b n M v Q X V 0 b 1 J l b W 9 2 Z W R D b 2 x 1 b W 5 z M S 5 7 R G F 0 Z S w 0 f S Z x d W 9 0 O y w m c X V v d D t T Z W N 0 a W 9 u M S 9 Q b 3 B 1 b G F 0 a W 9 u c y 9 B d X R v U m V t b 3 Z l Z E N v b H V t b n M x L n s l I G 9 m I H d v c m x k I F x u c G 9 w d W x h d G l v b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Q b 3 B 1 b G F 0 a W 9 u c y 9 B d X R v U m V t b 3 Z l Z E N v b H V t b n M x L n t S Y W 5 r L D B 9 J n F 1 b 3 Q 7 L C Z x d W 9 0 O 1 N l Y 3 R p b 2 4 x L 1 B v c H V s Y X R p b 2 5 z L 0 F 1 d G 9 S Z W 1 v d m V k Q 2 9 s d W 1 u c z E u e 0 N v d W 5 0 c n k s M X 0 m c X V v d D s s J n F 1 b 3 Q 7 U 2 V j d G l v b j E v U G 9 w d W x h d G l v b n M v Q X V 0 b 1 J l b W 9 2 Z W R D b 2 x 1 b W 5 z M S 5 7 Q 2 9 1 b n R y e U N v Z G U s M n 0 m c X V v d D s s J n F 1 b 3 Q 7 U 2 V j d G l v b j E v U G 9 w d W x h d G l v b n M v Q X V 0 b 1 J l b W 9 2 Z W R D b 2 x 1 b W 5 z M S 5 7 U G 9 w d W x h d G l v b i w z f S Z x d W 9 0 O y w m c X V v d D t T Z W N 0 a W 9 u M S 9 Q b 3 B 1 b G F 0 a W 9 u c y 9 B d X R v U m V t b 3 Z l Z E N v b H V t b n M x L n t E Y X R l L D R 9 J n F 1 b 3 Q 7 L C Z x d W 9 0 O 1 N l Y 3 R p b 2 4 x L 1 B v c H V s Y X R p b 2 5 z L 0 F 1 d G 9 S Z W 1 v d m V k Q 2 9 s d W 1 u c z E u e y U g b 2 Y g d 2 9 y b G Q g X G 5 w b 3 B 1 b G F 0 a W 9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B 1 b G F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c y 9 Q b 3 B 1 b G F 0 a W 9 u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d G l v b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5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5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d G l v b n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d G l v b n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5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h h b m d l J T I w c m F 0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T N l M z B h M C 0 y O T R k L T R i M D A t Y j U z N i 1 h Y T A 3 N D U 0 N D J i N G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F 1 Z T I 5 K D E p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V 4 Y 2 h h b m d l X 3 J h d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4 V D A 0 O j I x O j A x L j k 0 N D M 5 N T J a I i A v P j x F b n R y e S B U e X B l P S J G a W x s Q 2 9 s d W 1 u V H l w Z X M i I F Z h b H V l P S J z Q m d Z R k J R P T 0 i I C 8 + P E V u d H J 5 I F R 5 c G U 9 I k Z p b G x D b 2 x 1 b W 5 O Y W 1 l c y I g V m F s d W U 9 I n N b J n F 1 b 3 Q 7 R n J v b S Z x d W 9 0 O y w m c X V v d D t U b y Z x d W 9 0 O y w m c X V v d D t C a W Q m c X V v d D s s J n F 1 b 3 Q 7 Q X N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j a G F u Z 2 U g c m F 0 Z X M v Q X V 0 b 1 J l b W 9 2 Z W R D b 2 x 1 b W 5 z M S 5 7 R n J v b S w w f S Z x d W 9 0 O y w m c X V v d D t T Z W N 0 a W 9 u M S 9 F e G N o Y W 5 n Z S B y Y X R l c y 9 B d X R v U m V t b 3 Z l Z E N v b H V t b n M x L n t U b y w x f S Z x d W 9 0 O y w m c X V v d D t T Z W N 0 a W 9 u M S 9 F e G N o Y W 5 n Z S B y Y X R l c y 9 B d X R v U m V t b 3 Z l Z E N v b H V t b n M x L n t C a W Q s M n 0 m c X V v d D s s J n F 1 b 3 Q 7 U 2 V j d G l v b j E v R X h j a G F u Z 2 U g c m F 0 Z X M v Q X V 0 b 1 J l b W 9 2 Z W R D b 2 x 1 b W 5 z M S 5 7 Q X N r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4 Y 2 h h b m d l I H J h d G V z L 0 F 1 d G 9 S Z W 1 v d m V k Q 2 9 s d W 1 u c z E u e 0 Z y b 2 0 s M H 0 m c X V v d D s s J n F 1 b 3 Q 7 U 2 V j d G l v b j E v R X h j a G F u Z 2 U g c m F 0 Z X M v Q X V 0 b 1 J l b W 9 2 Z W R D b 2 x 1 b W 5 z M S 5 7 V G 8 s M X 0 m c X V v d D s s J n F 1 b 3 Q 7 U 2 V j d G l v b j E v R X h j a G F u Z 2 U g c m F 0 Z X M v Q X V 0 b 1 J l b W 9 2 Z W R D b 2 x 1 b W 5 z M S 5 7 Q m l k L D J 9 J n F 1 b 3 Q 7 L C Z x d W 9 0 O 1 N l Y 3 R p b 2 4 x L 0 V 4 Y 2 h h b m d l I H J h d G V z L 0 F 1 d G 9 S Z W 1 v d m V k Q 2 9 s d W 1 u c z E u e 0 F z a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h j a G F u Z 2 U l M j B y Y X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o Y W 5 n Z S U y M H J h d G V z L 0 V 4 Y 2 h h b m d l J T I w c m F 0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o Y W 5 n Z S U y M H J h d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h h b m d l J T I w c m F 0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o Y W 5 n Z S U y M H J h d G V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o Y W 5 n Z S U y M H J h d G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h h b m d l J T I w c m F 0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S U y M H B y a W N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5 Z j E 5 O T E x L T Y w Y W E t N D F i Z S 1 i M 2 Q 0 L W Z h N j F k Z D V k Z D l j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X V l M j k o M i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U 2 h h c m V f c H J p Y 2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O F Q w N D o z M D o w O S 4 4 O T Q 0 M z M 2 W i I g L z 4 8 R W 5 0 c n k g V H l w Z T 0 i R m l s b E N v b H V t b l R 5 c G V z I i B W Y W x 1 Z T 0 i c 0 J n W U d C U V U 9 I i A v P j x F b n R y e S B U e X B l P S J G a W x s Q 2 9 s d W 1 u T m F t Z X M i I F Z h b H V l P S J z W y Z x d W 9 0 O 0 l u d m V z d G 1 l b n Q g T m F t Z S Z x d W 9 0 O y w m c X V v d D t D b 2 R l J n F 1 b 3 Q 7 L C Z x d W 9 0 O 1 B y a W N l J n F 1 b 3 Q 7 L C Z x d W 9 0 O y U m c X V v d D s s J n F 1 b 3 Q 7 Q 2 h h b m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h c m U g c H J p Y 2 V z L 0 F 1 d G 9 S Z W 1 v d m V k Q 2 9 s d W 1 u c z E u e 0 l u d m V z d G 1 l b n Q g T m F t Z S w w f S Z x d W 9 0 O y w m c X V v d D t T Z W N 0 a W 9 u M S 9 T a G F y Z S B w c m l j Z X M v Q X V 0 b 1 J l b W 9 2 Z W R D b 2 x 1 b W 5 z M S 5 7 Q 2 9 k Z S w x f S Z x d W 9 0 O y w m c X V v d D t T Z W N 0 a W 9 u M S 9 T a G F y Z S B w c m l j Z X M v Q X V 0 b 1 J l b W 9 2 Z W R D b 2 x 1 b W 5 z M S 5 7 U H J p Y 2 U s M n 0 m c X V v d D s s J n F 1 b 3 Q 7 U 2 V j d G l v b j E v U 2 h h c m U g c H J p Y 2 V z L 0 F 1 d G 9 S Z W 1 v d m V k Q 2 9 s d W 1 u c z E u e y U s M 3 0 m c X V v d D s s J n F 1 b 3 Q 7 U 2 V j d G l v b j E v U 2 h h c m U g c H J p Y 2 V z L 0 F 1 d G 9 S Z W 1 v d m V k Q 2 9 s d W 1 u c z E u e 0 N o Y W 5 n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G F y Z S B w c m l j Z X M v Q X V 0 b 1 J l b W 9 2 Z W R D b 2 x 1 b W 5 z M S 5 7 S W 5 2 Z X N 0 b W V u d C B O Y W 1 l L D B 9 J n F 1 b 3 Q 7 L C Z x d W 9 0 O 1 N l Y 3 R p b 2 4 x L 1 N o Y X J l I H B y a W N l c y 9 B d X R v U m V t b 3 Z l Z E N v b H V t b n M x L n t D b 2 R l L D F 9 J n F 1 b 3 Q 7 L C Z x d W 9 0 O 1 N l Y 3 R p b 2 4 x L 1 N o Y X J l I H B y a W N l c y 9 B d X R v U m V t b 3 Z l Z E N v b H V t b n M x L n t Q c m l j Z S w y f S Z x d W 9 0 O y w m c X V v d D t T Z W N 0 a W 9 u M S 9 T a G F y Z S B w c m l j Z X M v Q X V 0 b 1 J l b W 9 2 Z W R D b 2 x 1 b W 5 z M S 5 7 J S w z f S Z x d W 9 0 O y w m c X V v d D t T Z W N 0 a W 9 u M S 9 T a G F y Z S B w c m l j Z X M v Q X V 0 b 1 J l b W 9 2 Z W R D b 2 x 1 b W 5 z M S 5 7 Q 2 h h b m d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F y Z S U y M H B y a W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S U y M H B y a W N l c y 9 T a G F y Z S U y M H B y a W N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X J l J T I w c H J p Y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X J l J T I w c H J p Y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h c m U l M j B w c m l j Z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S U y M H B y a W N l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h c m U l M j B w c m l j Z X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X J l J T I w c H J p Y 2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X J l J T I w c H J p Y 2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h c m U l M j B w c m l j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c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0 Z j A 2 M z k 0 L W N j Y z U t N G M 2 N S 1 h M G I 2 L T U 2 N 2 E 4 N j g 2 N m M z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X V l M j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U G 9 w d W x h d G l v b n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4 V D A 0 O j Q 5 O j E w L j U 0 O T U 1 N j V a I i A v P j x F b n R y e S B U e X B l P S J G a W x s Q 2 9 s d W 1 u V H l w Z X M i I F Z h b H V l P S J z Q X d Z R E N R U T 0 i I C 8 + P E V u d H J 5 I F R 5 c G U 9 I k Z p b G x D b 2 x 1 b W 5 O Y W 1 l c y I g V m F s d W U 9 I n N b J n F 1 b 3 Q 7 U m F u a y Z x d W 9 0 O y w m c X V v d D t D b 3 V u d H J 5 J n F 1 b 3 Q 7 L C Z x d W 9 0 O 1 B v c H V s Y X R p b 2 4 m c X V v d D s s J n F 1 b 3 Q 7 R G F 0 Z S Z x d W 9 0 O y w m c X V v d D t Q Z X J j Z W 5 0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w d W x h d G l v b n M g K D I p L 0 F 1 d G 9 S Z W 1 v d m V k Q 2 9 s d W 1 u c z E u e 1 J h b m s s M H 0 m c X V v d D s s J n F 1 b 3 Q 7 U 2 V j d G l v b j E v U G 9 w d W x h d G l v b n M g K D I p L 0 F 1 d G 9 S Z W 1 v d m V k Q 2 9 s d W 1 u c z E u e 0 N v d W 5 0 c n k s M X 0 m c X V v d D s s J n F 1 b 3 Q 7 U 2 V j d G l v b j E v U G 9 w d W x h d G l v b n M g K D I p L 0 F 1 d G 9 S Z W 1 v d m V k Q 2 9 s d W 1 u c z E u e 1 B v c H V s Y X R p b 2 4 s M n 0 m c X V v d D s s J n F 1 b 3 Q 7 U 2 V j d G l v b j E v U G 9 w d W x h d G l v b n M g K D I p L 0 F 1 d G 9 S Z W 1 v d m V k Q 2 9 s d W 1 u c z E u e 0 R h d G U s M 3 0 m c X V v d D s s J n F 1 b 3 Q 7 U 2 V j d G l v b j E v U G 9 w d W x h d G l v b n M g K D I p L 0 F 1 d G 9 S Z W 1 v d m V k Q 2 9 s d W 1 u c z E u e 1 B l c m N l b n R h Z 2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9 w d W x h d G l v b n M g K D I p L 0 F 1 d G 9 S Z W 1 v d m V k Q 2 9 s d W 1 u c z E u e 1 J h b m s s M H 0 m c X V v d D s s J n F 1 b 3 Q 7 U 2 V j d G l v b j E v U G 9 w d W x h d G l v b n M g K D I p L 0 F 1 d G 9 S Z W 1 v d m V k Q 2 9 s d W 1 u c z E u e 0 N v d W 5 0 c n k s M X 0 m c X V v d D s s J n F 1 b 3 Q 7 U 2 V j d G l v b j E v U G 9 w d W x h d G l v b n M g K D I p L 0 F 1 d G 9 S Z W 1 v d m V k Q 2 9 s d W 1 u c z E u e 1 B v c H V s Y X R p b 2 4 s M n 0 m c X V v d D s s J n F 1 b 3 Q 7 U 2 V j d G l v b j E v U G 9 w d W x h d G l v b n M g K D I p L 0 F 1 d G 9 S Z W 1 v d m V k Q 2 9 s d W 1 u c z E u e 0 R h d G U s M 3 0 m c X V v d D s s J n F 1 b 3 Q 7 U 2 V j d G l v b j E v U G 9 w d W x h d G l v b n M g K D I p L 0 F 1 d G 9 S Z W 1 v d m V k Q 2 9 s d W 1 u c z E u e 1 B l c m N l b n R h Z 2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H V s Y X R p b 2 5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5 z J T I w K D I p L 1 B v c H V s Y X R p b 2 5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d G l v b n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d G l v b n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c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5 z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d G l v b n M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d G l v b n M l M j A o M i k v U m V t b 3 Z l Z C U y M E J s Y W 5 r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5 6 m Z 5 d V f 9 S p x 0 0 U f u r 3 J D A A A A A A I A A A A A A B B m A A A A A Q A A I A A A A A / j d 7 m v o h 7 y W N 6 p j w 0 C 9 z x K U C I P Z g + 4 Y g q e n Q V A i I R v A A A A A A 6 A A A A A A g A A I A A A A O U R S D + l + p 3 H s O o d Q g H O h r m Z 7 N e B 7 j K 7 8 / y + A c P a t + 3 c U A A A A I 2 I n T y D L s t U e 3 Q B L b 8 v E n K d I v I f g n N 3 r C E 3 t 3 R n d i O u W D T Q 2 4 y b n 1 e 8 a n p r G 7 g U D m 9 p s s f b b z N 8 P e I l b g J W L 7 g 9 f 6 9 R i O Z S v g p W b e w + C C y X Q A A A A N 1 z L G A N q X 3 I j v Q n q d P y A n R l l M 8 M B G S B f r 4 m S 3 M s N H r q 9 W O 1 D T o t a u L C 5 n A D l y E i 7 4 M 3 j F q J N A K 7 O u b Q v P 7 I l y o = < / D a t a M a s h u p > 
</file>

<file path=customXml/itemProps1.xml><?xml version="1.0" encoding="utf-8"?>
<ds:datastoreItem xmlns:ds="http://schemas.openxmlformats.org/officeDocument/2006/customXml" ds:itemID="{A98720C8-5FA4-4AFA-8155-F9FE699D9A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Que1</vt:lpstr>
      <vt:lpstr>Que2</vt:lpstr>
      <vt:lpstr>Que3-4</vt:lpstr>
      <vt:lpstr>Que5</vt:lpstr>
      <vt:lpstr>Que6</vt:lpstr>
      <vt:lpstr>Que7</vt:lpstr>
      <vt:lpstr>Que8</vt:lpstr>
      <vt:lpstr>Que9</vt:lpstr>
      <vt:lpstr>Que10-11</vt:lpstr>
      <vt:lpstr>Que12</vt:lpstr>
      <vt:lpstr>Que13</vt:lpstr>
      <vt:lpstr>Que14</vt:lpstr>
      <vt:lpstr>Que15</vt:lpstr>
      <vt:lpstr>Que16</vt:lpstr>
      <vt:lpstr>Que17</vt:lpstr>
      <vt:lpstr>Que18</vt:lpstr>
      <vt:lpstr>Que19-20</vt:lpstr>
      <vt:lpstr>Que21</vt:lpstr>
      <vt:lpstr>Que22</vt:lpstr>
      <vt:lpstr>Que23</vt:lpstr>
      <vt:lpstr>Que24</vt:lpstr>
      <vt:lpstr>Que25</vt:lpstr>
      <vt:lpstr>Que26</vt:lpstr>
      <vt:lpstr>Que27</vt:lpstr>
      <vt:lpstr>Neck and Neck</vt:lpstr>
      <vt:lpstr>Que29(1)</vt:lpstr>
      <vt:lpstr>Que29(2)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 Zala</dc:creator>
  <cp:lastModifiedBy>Deep Zala</cp:lastModifiedBy>
  <dcterms:created xsi:type="dcterms:W3CDTF">2025-07-03T04:37:52Z</dcterms:created>
  <dcterms:modified xsi:type="dcterms:W3CDTF">2025-07-08T04:50:04Z</dcterms:modified>
</cp:coreProperties>
</file>