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ilh\Downloads\"/>
    </mc:Choice>
  </mc:AlternateContent>
  <xr:revisionPtr revIDLastSave="0" documentId="13_ncr:1_{9699A786-A5E9-4796-BA33-445025B967CF}" xr6:coauthVersionLast="36" xr6:coauthVersionMax="36" xr10:uidLastSave="{00000000-0000-0000-0000-000000000000}"/>
  <bookViews>
    <workbookView xWindow="0" yWindow="0" windowWidth="20400" windowHeight="7545" xr2:uid="{27383A11-B62A-4445-9D4F-7019266D6F06}"/>
  </bookViews>
  <sheets>
    <sheet name="Planilha2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2" l="1"/>
  <c r="N12" i="2"/>
  <c r="N10" i="2"/>
  <c r="N8" i="2"/>
  <c r="K13" i="2"/>
  <c r="K14" i="2" l="1"/>
  <c r="B14" i="2"/>
  <c r="B16" i="2" s="1"/>
  <c r="O9" i="2"/>
  <c r="E8" i="2"/>
  <c r="F7" i="2" s="1"/>
  <c r="E15" i="2"/>
  <c r="E10" i="2" s="1"/>
  <c r="E12" i="2"/>
  <c r="E13" i="2"/>
  <c r="B9" i="2"/>
  <c r="C8" i="2" s="1"/>
  <c r="H8" i="2"/>
  <c r="I7" i="2" s="1"/>
  <c r="B11" i="2" l="1"/>
  <c r="B12" i="2"/>
  <c r="O7" i="2"/>
  <c r="B15" i="2"/>
  <c r="E11" i="2"/>
  <c r="F9" i="2" s="1"/>
  <c r="C10" i="2"/>
  <c r="K9" i="2"/>
  <c r="L8" i="2" s="1"/>
  <c r="H12" i="2"/>
  <c r="H14" i="2" s="1"/>
  <c r="K11" i="2" l="1"/>
  <c r="L10" i="2" s="1"/>
  <c r="H13" i="2"/>
  <c r="I14" i="2" s="1"/>
  <c r="H10" i="2" l="1"/>
  <c r="I9" i="2" s="1"/>
</calcChain>
</file>

<file path=xl/sharedStrings.xml><?xml version="1.0" encoding="utf-8"?>
<sst xmlns="http://schemas.openxmlformats.org/spreadsheetml/2006/main" count="67" uniqueCount="44">
  <si>
    <t>Vi</t>
  </si>
  <si>
    <t>µ</t>
  </si>
  <si>
    <t>Massa 1</t>
  </si>
  <si>
    <t>Altura</t>
  </si>
  <si>
    <t xml:space="preserve">Massa </t>
  </si>
  <si>
    <t xml:space="preserve">Graus </t>
  </si>
  <si>
    <t>Entrada</t>
  </si>
  <si>
    <t>Mecanica Inical</t>
  </si>
  <si>
    <t>Mecanica Final</t>
  </si>
  <si>
    <t>Saida</t>
  </si>
  <si>
    <t>Deslocameno</t>
  </si>
  <si>
    <t>Distancia</t>
  </si>
  <si>
    <t>Massa 2</t>
  </si>
  <si>
    <t>m1gh</t>
  </si>
  <si>
    <t>(m1vfˆ2)/2</t>
  </si>
  <si>
    <t>(m2vfˆ2)/2</t>
  </si>
  <si>
    <t>m1gh/2</t>
  </si>
  <si>
    <t>m2gh/2</t>
  </si>
  <si>
    <t>vf</t>
  </si>
  <si>
    <t>Exerciceo 2</t>
  </si>
  <si>
    <t>h</t>
  </si>
  <si>
    <t>GRAVIDADE</t>
  </si>
  <si>
    <t>Exerciceo 3</t>
  </si>
  <si>
    <t>Exerciceo 1</t>
  </si>
  <si>
    <t>Massa</t>
  </si>
  <si>
    <t xml:space="preserve">tempo </t>
  </si>
  <si>
    <t>Velocidade</t>
  </si>
  <si>
    <t>-(mviˆ2)/2</t>
  </si>
  <si>
    <t>Mecanica Inical (kJ)</t>
  </si>
  <si>
    <t>-µmgd</t>
  </si>
  <si>
    <t>Aceleração</t>
  </si>
  <si>
    <t>Deslocamento</t>
  </si>
  <si>
    <t>Coeficiente de atrito</t>
  </si>
  <si>
    <t>Mecanica Final (kJ)</t>
  </si>
  <si>
    <t>Exerciceo 4</t>
  </si>
  <si>
    <t>Comprimento</t>
  </si>
  <si>
    <t>Graus</t>
  </si>
  <si>
    <t>mgh</t>
  </si>
  <si>
    <t>-mgsen(θ)D</t>
  </si>
  <si>
    <t>-µmgcos(θ)D</t>
  </si>
  <si>
    <t>Exerciceo 5</t>
  </si>
  <si>
    <t>Compressão</t>
  </si>
  <si>
    <t>kxˆ2/2</t>
  </si>
  <si>
    <t xml:space="preserve">k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</si>
</sst>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89999084444715716"/>
        <bgColor indexed="64"/>
      </patternFill>
    </fill>
  </fills>
  <borders count="25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3" borderId="2" xfId="0" applyFill="1" applyBorder="1"/>
    <xf numFmtId="0" fontId="0" fillId="0" borderId="2" xfId="0" applyBorder="1"/>
    <xf numFmtId="0" fontId="0" fillId="5" borderId="7" xfId="0" applyFill="1" applyBorder="1"/>
    <xf numFmtId="0" fontId="0" fillId="3" borderId="6" xfId="0" applyFill="1" applyBorder="1"/>
    <xf numFmtId="0" fontId="1" fillId="3" borderId="6" xfId="0" applyFont="1" applyFill="1" applyBorder="1"/>
    <xf numFmtId="0" fontId="1" fillId="3" borderId="9" xfId="0" applyFont="1" applyFill="1" applyBorder="1"/>
    <xf numFmtId="0" fontId="0" fillId="5" borderId="11" xfId="0" applyFill="1" applyBorder="1"/>
    <xf numFmtId="0" fontId="0" fillId="0" borderId="7" xfId="0" applyBorder="1"/>
    <xf numFmtId="0" fontId="0" fillId="3" borderId="9" xfId="0" applyFill="1" applyBorder="1"/>
    <xf numFmtId="0" fontId="0" fillId="5" borderId="0" xfId="0" applyFill="1" applyBorder="1"/>
    <xf numFmtId="0" fontId="4" fillId="4" borderId="15" xfId="0" applyFont="1" applyFill="1" applyBorder="1"/>
    <xf numFmtId="0" fontId="4" fillId="4" borderId="16" xfId="0" applyFont="1" applyFill="1" applyBorder="1"/>
    <xf numFmtId="49" fontId="1" fillId="3" borderId="6" xfId="0" applyNumberFormat="1" applyFont="1" applyFill="1" applyBorder="1"/>
    <xf numFmtId="0" fontId="2" fillId="2" borderId="8" xfId="0" applyFont="1" applyFill="1" applyBorder="1" applyAlignment="1"/>
    <xf numFmtId="0" fontId="2" fillId="2" borderId="1" xfId="0" applyFont="1" applyFill="1" applyBorder="1" applyAlignment="1"/>
    <xf numFmtId="0" fontId="3" fillId="5" borderId="0" xfId="0" applyFont="1" applyFill="1" applyBorder="1" applyAlignment="1"/>
    <xf numFmtId="0" fontId="0" fillId="5" borderId="17" xfId="0" applyFill="1" applyBorder="1"/>
    <xf numFmtId="0" fontId="0" fillId="0" borderId="17" xfId="0" applyBorder="1"/>
    <xf numFmtId="0" fontId="3" fillId="5" borderId="7" xfId="0" applyFont="1" applyFill="1" applyBorder="1" applyAlignment="1"/>
    <xf numFmtId="0" fontId="0" fillId="5" borderId="0" xfId="0" applyFill="1"/>
    <xf numFmtId="0" fontId="0" fillId="5" borderId="18" xfId="0" applyFill="1" applyBorder="1"/>
    <xf numFmtId="49" fontId="0" fillId="3" borderId="6" xfId="0" applyNumberFormat="1" applyFill="1" applyBorder="1"/>
    <xf numFmtId="0" fontId="0" fillId="3" borderId="8" xfId="0" applyFill="1" applyBorder="1"/>
    <xf numFmtId="0" fontId="0" fillId="5" borderId="20" xfId="0" applyFill="1" applyBorder="1"/>
    <xf numFmtId="0" fontId="0" fillId="4" borderId="0" xfId="0" applyFill="1"/>
    <xf numFmtId="0" fontId="0" fillId="3" borderId="10" xfId="0" applyFill="1" applyBorder="1"/>
    <xf numFmtId="0" fontId="0" fillId="5" borderId="5" xfId="0" applyFill="1" applyBorder="1"/>
    <xf numFmtId="0" fontId="4" fillId="5" borderId="11" xfId="0" applyFont="1" applyFill="1" applyBorder="1"/>
    <xf numFmtId="0" fontId="0" fillId="5" borderId="2" xfId="0" applyFill="1" applyBorder="1"/>
    <xf numFmtId="0" fontId="0" fillId="5" borderId="10" xfId="0" applyFill="1" applyBorder="1"/>
    <xf numFmtId="0" fontId="0" fillId="5" borderId="1" xfId="0" applyFill="1" applyBorder="1"/>
    <xf numFmtId="0" fontId="0" fillId="5" borderId="12" xfId="0" applyFill="1" applyBorder="1"/>
    <xf numFmtId="0" fontId="1" fillId="5" borderId="0" xfId="0" applyFont="1" applyFill="1"/>
    <xf numFmtId="0" fontId="0" fillId="3" borderId="0" xfId="0" applyFill="1" applyBorder="1"/>
    <xf numFmtId="0" fontId="0" fillId="3" borderId="12" xfId="0" applyFill="1" applyBorder="1"/>
    <xf numFmtId="0" fontId="1" fillId="3" borderId="0" xfId="0" applyFont="1" applyFill="1" applyBorder="1"/>
    <xf numFmtId="0" fontId="0" fillId="4" borderId="5" xfId="0" applyFill="1" applyBorder="1"/>
    <xf numFmtId="0" fontId="0" fillId="0" borderId="23" xfId="0" applyBorder="1"/>
    <xf numFmtId="0" fontId="5" fillId="4" borderId="0" xfId="0" applyFont="1" applyFill="1"/>
    <xf numFmtId="0" fontId="0" fillId="5" borderId="0" xfId="0" applyNumberFormat="1" applyFill="1"/>
    <xf numFmtId="49" fontId="0" fillId="5" borderId="0" xfId="0" applyNumberFormat="1" applyFill="1"/>
    <xf numFmtId="0" fontId="0" fillId="5" borderId="0" xfId="0" applyNumberFormat="1" applyFill="1" applyAlignment="1">
      <alignment horizontal="right"/>
    </xf>
    <xf numFmtId="0" fontId="4" fillId="5" borderId="0" xfId="0" applyFont="1" applyFill="1"/>
    <xf numFmtId="0" fontId="4" fillId="5" borderId="24" xfId="0" applyFont="1" applyFill="1" applyBorder="1"/>
    <xf numFmtId="2" fontId="4" fillId="5" borderId="2" xfId="0" applyNumberFormat="1" applyFont="1" applyFill="1" applyBorder="1"/>
    <xf numFmtId="2" fontId="4" fillId="0" borderId="10" xfId="0" applyNumberFormat="1" applyFont="1" applyBorder="1"/>
    <xf numFmtId="2" fontId="4" fillId="5" borderId="10" xfId="0" applyNumberFormat="1" applyFont="1" applyFill="1" applyBorder="1"/>
    <xf numFmtId="1" fontId="4" fillId="5" borderId="13" xfId="0" applyNumberFormat="1" applyFont="1" applyFill="1" applyBorder="1"/>
    <xf numFmtId="0" fontId="3" fillId="4" borderId="3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3" fillId="4" borderId="22" xfId="0" applyFont="1" applyFill="1" applyBorder="1" applyAlignment="1">
      <alignment horizontal="center"/>
    </xf>
    <xf numFmtId="0" fontId="3" fillId="4" borderId="16" xfId="0" applyFont="1" applyFill="1" applyBorder="1" applyAlignment="1">
      <alignment horizontal="center"/>
    </xf>
    <xf numFmtId="0" fontId="3" fillId="6" borderId="4" xfId="0" applyFont="1" applyFill="1" applyBorder="1" applyAlignment="1">
      <alignment horizontal="center"/>
    </xf>
    <xf numFmtId="0" fontId="3" fillId="6" borderId="21" xfId="0" applyFont="1" applyFill="1" applyBorder="1" applyAlignment="1">
      <alignment horizontal="center"/>
    </xf>
    <xf numFmtId="0" fontId="3" fillId="6" borderId="8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21" xfId="0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/>
    </xf>
    <xf numFmtId="0" fontId="3" fillId="4" borderId="19" xfId="0" applyFont="1" applyFill="1" applyBorder="1" applyAlignment="1">
      <alignment horizontal="center"/>
    </xf>
    <xf numFmtId="0" fontId="3" fillId="4" borderId="1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A56A1D-03FC-4098-9F0D-1B70FE6C5521}">
  <dimension ref="A1:P23"/>
  <sheetViews>
    <sheetView tabSelected="1" workbookViewId="0">
      <selection activeCell="D18" sqref="D18"/>
    </sheetView>
  </sheetViews>
  <sheetFormatPr defaultRowHeight="15" x14ac:dyDescent="0.25"/>
  <cols>
    <col min="1" max="1" width="13.140625" bestFit="1" customWidth="1"/>
    <col min="2" max="2" width="12.7109375" bestFit="1" customWidth="1"/>
    <col min="3" max="3" width="6.7109375" bestFit="1" customWidth="1"/>
    <col min="4" max="4" width="10.5703125" bestFit="1" customWidth="1"/>
    <col min="5" max="5" width="12" bestFit="1" customWidth="1"/>
    <col min="6" max="6" width="6" bestFit="1" customWidth="1"/>
    <col min="7" max="7" width="19.5703125" bestFit="1" customWidth="1"/>
    <col min="8" max="9" width="12.7109375" bestFit="1" customWidth="1"/>
    <col min="10" max="10" width="13.85546875" bestFit="1" customWidth="1"/>
    <col min="11" max="11" width="12.7109375" bestFit="1" customWidth="1"/>
    <col min="12" max="12" width="6.7109375" bestFit="1" customWidth="1"/>
    <col min="13" max="13" width="13.85546875" bestFit="1" customWidth="1"/>
  </cols>
  <sheetData>
    <row r="1" spans="1:16" ht="15.75" thickBot="1" x14ac:dyDescent="0.3">
      <c r="A1" s="11" t="s">
        <v>21</v>
      </c>
      <c r="B1" s="12">
        <v>10</v>
      </c>
      <c r="C1" s="37"/>
      <c r="D1" s="25"/>
      <c r="E1" s="25"/>
      <c r="F1" s="25"/>
      <c r="G1" s="25"/>
      <c r="H1" s="25"/>
      <c r="I1" s="25"/>
      <c r="J1" s="25"/>
      <c r="K1" s="25"/>
      <c r="L1" s="39"/>
      <c r="M1" s="39"/>
      <c r="N1" s="39"/>
      <c r="O1" s="39"/>
      <c r="P1" s="20"/>
    </row>
    <row r="2" spans="1:16" ht="15.75" thickBot="1" x14ac:dyDescent="0.3">
      <c r="A2" s="49" t="s">
        <v>23</v>
      </c>
      <c r="B2" s="50"/>
      <c r="C2" s="51"/>
      <c r="D2" s="52" t="s">
        <v>19</v>
      </c>
      <c r="E2" s="52"/>
      <c r="F2" s="53"/>
      <c r="G2" s="49" t="s">
        <v>22</v>
      </c>
      <c r="H2" s="50"/>
      <c r="I2" s="51"/>
      <c r="J2" s="49" t="s">
        <v>34</v>
      </c>
      <c r="K2" s="50"/>
      <c r="L2" s="51"/>
      <c r="M2" s="49" t="s">
        <v>40</v>
      </c>
      <c r="N2" s="50"/>
      <c r="O2" s="51"/>
      <c r="P2" s="20"/>
    </row>
    <row r="3" spans="1:16" x14ac:dyDescent="0.25">
      <c r="A3" s="14" t="s">
        <v>6</v>
      </c>
      <c r="B3" s="15"/>
      <c r="C3" s="3"/>
      <c r="D3" s="54" t="s">
        <v>6</v>
      </c>
      <c r="E3" s="55"/>
      <c r="F3" s="27"/>
      <c r="G3" s="56" t="s">
        <v>6</v>
      </c>
      <c r="H3" s="57"/>
      <c r="I3" s="10"/>
      <c r="J3" s="56" t="s">
        <v>6</v>
      </c>
      <c r="K3" s="57"/>
      <c r="L3" s="3"/>
      <c r="M3" s="56" t="s">
        <v>6</v>
      </c>
      <c r="N3" s="57"/>
      <c r="O3" s="3"/>
      <c r="P3" s="20"/>
    </row>
    <row r="4" spans="1:16" x14ac:dyDescent="0.25">
      <c r="A4" s="4" t="s">
        <v>4</v>
      </c>
      <c r="B4" s="1">
        <v>4</v>
      </c>
      <c r="C4" s="3"/>
      <c r="D4" s="34" t="s">
        <v>2</v>
      </c>
      <c r="E4" s="1">
        <v>7</v>
      </c>
      <c r="F4" s="3"/>
      <c r="G4" s="4" t="s">
        <v>24</v>
      </c>
      <c r="H4" s="29">
        <v>804</v>
      </c>
      <c r="I4" s="10"/>
      <c r="J4" s="4" t="s">
        <v>24</v>
      </c>
      <c r="K4" s="29">
        <v>0.45</v>
      </c>
      <c r="L4" s="3"/>
      <c r="M4" s="4" t="s">
        <v>24</v>
      </c>
      <c r="N4" s="29">
        <v>0.37</v>
      </c>
      <c r="O4" s="3"/>
      <c r="P4" s="20"/>
    </row>
    <row r="5" spans="1:16" x14ac:dyDescent="0.25">
      <c r="A5" s="4" t="s">
        <v>5</v>
      </c>
      <c r="B5" s="1">
        <v>41</v>
      </c>
      <c r="C5" s="3"/>
      <c r="D5" s="34" t="s">
        <v>12</v>
      </c>
      <c r="E5" s="1">
        <v>3</v>
      </c>
      <c r="F5" s="3"/>
      <c r="G5" s="4" t="s">
        <v>26</v>
      </c>
      <c r="H5" s="29">
        <f>71/3.6</f>
        <v>19.722222222222221</v>
      </c>
      <c r="I5" s="10"/>
      <c r="J5" s="4" t="s">
        <v>35</v>
      </c>
      <c r="K5" s="29">
        <v>0.73</v>
      </c>
      <c r="L5" s="3"/>
      <c r="M5" s="4" t="s">
        <v>41</v>
      </c>
      <c r="N5" s="29">
        <v>0.05</v>
      </c>
      <c r="O5" s="3"/>
      <c r="P5" s="20"/>
    </row>
    <row r="6" spans="1:16" ht="15.75" thickBot="1" x14ac:dyDescent="0.3">
      <c r="A6" s="4" t="s">
        <v>0</v>
      </c>
      <c r="B6" s="1">
        <v>7</v>
      </c>
      <c r="C6" s="3"/>
      <c r="D6" s="35" t="s">
        <v>20</v>
      </c>
      <c r="E6" s="26">
        <v>4</v>
      </c>
      <c r="G6" s="4" t="s">
        <v>25</v>
      </c>
      <c r="H6" s="29">
        <v>2.6</v>
      </c>
      <c r="I6" s="10"/>
      <c r="J6" s="4" t="s">
        <v>36</v>
      </c>
      <c r="K6" s="29">
        <v>60</v>
      </c>
      <c r="L6" s="3"/>
      <c r="M6" s="4" t="s">
        <v>3</v>
      </c>
      <c r="N6" s="29">
        <v>1</v>
      </c>
      <c r="O6" s="3"/>
      <c r="P6" s="20"/>
    </row>
    <row r="7" spans="1:16" x14ac:dyDescent="0.25">
      <c r="A7" s="5" t="s">
        <v>1</v>
      </c>
      <c r="B7" s="1">
        <v>0.6</v>
      </c>
      <c r="C7" s="3"/>
      <c r="D7" s="50" t="s">
        <v>7</v>
      </c>
      <c r="E7" s="60"/>
      <c r="F7" s="17">
        <f>E8</f>
        <v>280</v>
      </c>
      <c r="G7" s="61" t="s">
        <v>28</v>
      </c>
      <c r="H7" s="59"/>
      <c r="I7" s="21">
        <f>H8/1000</f>
        <v>156.36435185185184</v>
      </c>
      <c r="J7" s="4" t="s">
        <v>31</v>
      </c>
      <c r="K7" s="29">
        <v>1.1200000000000001</v>
      </c>
      <c r="L7" s="3"/>
      <c r="M7" s="61" t="s">
        <v>7</v>
      </c>
      <c r="N7" s="59"/>
      <c r="O7" s="17">
        <f>N8</f>
        <v>3.7</v>
      </c>
      <c r="P7" s="20"/>
    </row>
    <row r="8" spans="1:16" x14ac:dyDescent="0.25">
      <c r="A8" s="61" t="s">
        <v>7</v>
      </c>
      <c r="B8" s="59"/>
      <c r="C8" s="38">
        <f>B9</f>
        <v>-98</v>
      </c>
      <c r="D8" s="34" t="s">
        <v>13</v>
      </c>
      <c r="E8" s="2">
        <f>E4*B1*E6</f>
        <v>280</v>
      </c>
      <c r="G8" s="13" t="s">
        <v>27</v>
      </c>
      <c r="H8" s="2">
        <f>H4*H5 ^2/2</f>
        <v>156364.35185185182</v>
      </c>
      <c r="I8" s="10"/>
      <c r="J8" s="61" t="s">
        <v>7</v>
      </c>
      <c r="K8" s="59"/>
      <c r="L8" s="17">
        <f>K9</f>
        <v>1.6424999999999996</v>
      </c>
      <c r="M8" s="4" t="s">
        <v>42</v>
      </c>
      <c r="N8" s="2">
        <f>N12*N5 ^2/2</f>
        <v>3.7</v>
      </c>
      <c r="O8" s="8"/>
      <c r="P8" s="20"/>
    </row>
    <row r="9" spans="1:16" x14ac:dyDescent="0.25">
      <c r="A9" s="13" t="s">
        <v>27</v>
      </c>
      <c r="B9" s="2">
        <f>-B4*B6 ^2/2</f>
        <v>-98</v>
      </c>
      <c r="C9" s="3"/>
      <c r="D9" s="58" t="s">
        <v>8</v>
      </c>
      <c r="E9" s="59"/>
      <c r="F9" s="18">
        <f>SUM(E10:E13)</f>
        <v>280</v>
      </c>
      <c r="G9" s="61" t="s">
        <v>33</v>
      </c>
      <c r="H9" s="59"/>
      <c r="I9" s="48">
        <f>H10/1000</f>
        <v>-156.36435185185186</v>
      </c>
      <c r="J9" s="4" t="s">
        <v>37</v>
      </c>
      <c r="K9" s="2">
        <f>K4*B1*K13</f>
        <v>1.6424999999999996</v>
      </c>
      <c r="L9" s="8"/>
      <c r="M9" s="61" t="s">
        <v>8</v>
      </c>
      <c r="N9" s="59"/>
      <c r="O9" s="17">
        <f>N10</f>
        <v>3.7</v>
      </c>
      <c r="P9" s="20"/>
    </row>
    <row r="10" spans="1:16" x14ac:dyDescent="0.25">
      <c r="A10" s="61" t="s">
        <v>8</v>
      </c>
      <c r="B10" s="59"/>
      <c r="C10" s="38">
        <f>B11+B12</f>
        <v>-98</v>
      </c>
      <c r="D10" s="36" t="s">
        <v>14</v>
      </c>
      <c r="E10" s="29">
        <f>E4*E15 ^2/2</f>
        <v>55.999999999999986</v>
      </c>
      <c r="F10" s="3"/>
      <c r="G10" s="22" t="s">
        <v>29</v>
      </c>
      <c r="H10" s="2">
        <f>-H14*H4*B1*H13</f>
        <v>-156364.35185185185</v>
      </c>
      <c r="I10" s="10"/>
      <c r="J10" s="61" t="s">
        <v>8</v>
      </c>
      <c r="K10" s="59"/>
      <c r="L10" s="17">
        <f>K11</f>
        <v>-1.6424999999999996</v>
      </c>
      <c r="M10" s="22" t="s">
        <v>37</v>
      </c>
      <c r="N10" s="2">
        <f>N4*B1*N6</f>
        <v>3.7</v>
      </c>
      <c r="O10" s="3"/>
      <c r="P10" s="20"/>
    </row>
    <row r="11" spans="1:16" x14ac:dyDescent="0.25">
      <c r="A11" s="13" t="s">
        <v>38</v>
      </c>
      <c r="B11" s="29">
        <f>-B4*B1*SIN(RADIANS(B5))*B14</f>
        <v>-57.980582083390104</v>
      </c>
      <c r="C11" s="3"/>
      <c r="D11" s="36" t="s">
        <v>15</v>
      </c>
      <c r="E11" s="29">
        <f>E5*E15 ^2/2</f>
        <v>23.999999999999993</v>
      </c>
      <c r="F11" s="3"/>
      <c r="G11" s="62" t="s">
        <v>9</v>
      </c>
      <c r="H11" s="63"/>
      <c r="I11" s="16"/>
      <c r="J11" s="22" t="s">
        <v>29</v>
      </c>
      <c r="K11" s="2">
        <f>-K14*K4*B1*K7</f>
        <v>-1.6424999999999996</v>
      </c>
      <c r="L11" s="3"/>
      <c r="M11" s="62" t="s">
        <v>9</v>
      </c>
      <c r="N11" s="63"/>
      <c r="O11" s="3"/>
      <c r="P11" s="20"/>
    </row>
    <row r="12" spans="1:16" ht="15.75" thickBot="1" x14ac:dyDescent="0.3">
      <c r="A12" s="13" t="s">
        <v>39</v>
      </c>
      <c r="B12" s="29">
        <f>-B7*B4*B1*COS(RADIANS(B5))*B14</f>
        <v>-40.019417916609889</v>
      </c>
      <c r="C12" s="3"/>
      <c r="D12" s="34" t="s">
        <v>16</v>
      </c>
      <c r="E12" s="29">
        <f>E4*B1*E6/2</f>
        <v>140</v>
      </c>
      <c r="F12" s="3"/>
      <c r="G12" s="23" t="s">
        <v>30</v>
      </c>
      <c r="H12" s="31">
        <f>-H5/H6</f>
        <v>-7.5854700854700852</v>
      </c>
      <c r="I12" s="10"/>
      <c r="J12" s="62" t="s">
        <v>9</v>
      </c>
      <c r="K12" s="63"/>
      <c r="L12" s="3"/>
      <c r="M12" s="6" t="s">
        <v>43</v>
      </c>
      <c r="N12" s="47">
        <f>(2*N4*B1*N6/(N5^2))</f>
        <v>2959.9999999999995</v>
      </c>
      <c r="O12" s="7"/>
      <c r="P12" s="20"/>
    </row>
    <row r="13" spans="1:16" x14ac:dyDescent="0.25">
      <c r="A13" s="61" t="s">
        <v>9</v>
      </c>
      <c r="B13" s="59"/>
      <c r="C13" s="3"/>
      <c r="D13" s="34" t="s">
        <v>17</v>
      </c>
      <c r="E13" s="29">
        <f>E5*B1*E6/2</f>
        <v>60</v>
      </c>
      <c r="F13" s="19"/>
      <c r="G13" s="4" t="s">
        <v>31</v>
      </c>
      <c r="H13" s="29">
        <f>H5*H6+H12*H6 ^2/2</f>
        <v>25.638888888888889</v>
      </c>
      <c r="I13" s="10"/>
      <c r="J13" s="4" t="s">
        <v>3</v>
      </c>
      <c r="K13" s="29">
        <f>K5-(COS(RADIANS(K6))*K5)</f>
        <v>0.36499999999999994</v>
      </c>
      <c r="L13" s="3"/>
      <c r="M13" s="20"/>
      <c r="N13" s="20"/>
      <c r="O13" s="20"/>
      <c r="P13" s="20"/>
    </row>
    <row r="14" spans="1:16" ht="15.75" thickBot="1" x14ac:dyDescent="0.3">
      <c r="A14" s="5" t="s">
        <v>10</v>
      </c>
      <c r="B14" s="29">
        <f>(B6^2)/(2*B1*(SIN(RADIANS(B5))+B7*COS(RADIANS(B5))))</f>
        <v>2.2094270302401799</v>
      </c>
      <c r="C14" s="3"/>
      <c r="D14" s="58" t="s">
        <v>9</v>
      </c>
      <c r="E14" s="59"/>
      <c r="F14" s="44"/>
      <c r="G14" s="9" t="s">
        <v>32</v>
      </c>
      <c r="H14" s="32">
        <f>-H12/B1</f>
        <v>0.75854700854700852</v>
      </c>
      <c r="I14" s="24">
        <f>(H4*H5 ^2)/(2*H4*B1*H13)</f>
        <v>0.75854700854700841</v>
      </c>
      <c r="J14" s="6" t="s">
        <v>1</v>
      </c>
      <c r="K14" s="47">
        <f>K13/K7</f>
        <v>0.32589285714285704</v>
      </c>
      <c r="L14" s="7"/>
      <c r="M14" s="20"/>
      <c r="N14" s="20"/>
      <c r="O14" s="20"/>
      <c r="P14" s="20"/>
    </row>
    <row r="15" spans="1:16" ht="15.75" thickBot="1" x14ac:dyDescent="0.3">
      <c r="A15" s="5" t="s">
        <v>3</v>
      </c>
      <c r="B15" s="45">
        <f>B14*SIN(RADIANS(B5))</f>
        <v>1.4495145520847525</v>
      </c>
      <c r="C15" s="3"/>
      <c r="D15" s="35" t="s">
        <v>18</v>
      </c>
      <c r="E15" s="46">
        <f>SQRT(B1*E6*(2*E4/(E4+E5)-1))</f>
        <v>3.9999999999999996</v>
      </c>
      <c r="F15" s="28"/>
      <c r="G15" s="20"/>
      <c r="H15" s="20"/>
      <c r="I15" s="20"/>
      <c r="J15" s="20"/>
      <c r="K15" s="20"/>
      <c r="L15" s="20"/>
      <c r="M15" s="20"/>
      <c r="N15" s="20"/>
      <c r="O15" s="20"/>
      <c r="P15" s="20"/>
    </row>
    <row r="16" spans="1:16" ht="15.75" thickBot="1" x14ac:dyDescent="0.3">
      <c r="A16" s="6" t="s">
        <v>11</v>
      </c>
      <c r="B16" s="30">
        <f>B14*COS(RADIANS(B5))</f>
        <v>1.667475746525412</v>
      </c>
      <c r="C16" s="7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</row>
    <row r="17" spans="1:16" x14ac:dyDescent="0.25">
      <c r="A17" s="20"/>
      <c r="B17" s="20"/>
      <c r="C17" s="20"/>
      <c r="D17" s="20"/>
      <c r="E17" s="33"/>
      <c r="F17" s="20"/>
      <c r="G17" s="10"/>
      <c r="H17" s="20"/>
      <c r="I17" s="10"/>
      <c r="J17" s="20"/>
      <c r="K17" s="20"/>
      <c r="L17" s="20"/>
      <c r="M17" s="20"/>
      <c r="N17" s="20"/>
      <c r="O17" s="20"/>
      <c r="P17" s="20"/>
    </row>
    <row r="18" spans="1:16" x14ac:dyDescent="0.25">
      <c r="A18" s="20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</row>
    <row r="19" spans="1:16" x14ac:dyDescent="0.25">
      <c r="A19" s="20"/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</row>
    <row r="20" spans="1:16" x14ac:dyDescent="0.25">
      <c r="A20" s="20"/>
      <c r="B20" s="20"/>
      <c r="C20" s="20"/>
      <c r="D20" s="20"/>
      <c r="E20" s="20"/>
      <c r="F20" s="40"/>
      <c r="G20" s="20"/>
      <c r="H20" s="20"/>
      <c r="I20" s="41"/>
      <c r="J20" s="20"/>
      <c r="K20" s="20"/>
      <c r="L20" s="20"/>
      <c r="M20" s="20"/>
      <c r="N20" s="20"/>
      <c r="O20" s="20"/>
      <c r="P20" s="20"/>
    </row>
    <row r="21" spans="1:16" x14ac:dyDescent="0.25">
      <c r="A21" s="20"/>
      <c r="B21" s="20"/>
      <c r="C21" s="20"/>
      <c r="D21" s="20"/>
      <c r="E21" s="41"/>
      <c r="F21" s="42"/>
      <c r="G21" s="20"/>
      <c r="H21" s="20"/>
      <c r="I21" s="20"/>
      <c r="J21" s="20"/>
      <c r="K21" s="20"/>
      <c r="L21" s="20"/>
      <c r="M21" s="20"/>
      <c r="N21" s="20"/>
      <c r="O21" s="20"/>
      <c r="P21" s="20"/>
    </row>
    <row r="22" spans="1:16" x14ac:dyDescent="0.25">
      <c r="A22" s="20"/>
      <c r="B22" s="20"/>
      <c r="C22" s="20"/>
      <c r="D22" s="20"/>
      <c r="E22" s="20"/>
      <c r="F22" s="43"/>
      <c r="G22" s="20"/>
      <c r="H22" s="41"/>
      <c r="I22" s="20"/>
      <c r="J22" s="20"/>
      <c r="K22" s="20"/>
      <c r="L22" s="20"/>
      <c r="M22" s="20"/>
      <c r="N22" s="20"/>
      <c r="O22" s="20"/>
      <c r="P22" s="20"/>
    </row>
    <row r="23" spans="1:16" x14ac:dyDescent="0.25">
      <c r="J23" s="20"/>
      <c r="K23" s="20"/>
      <c r="L23" s="20"/>
      <c r="M23" s="20"/>
      <c r="N23" s="20"/>
      <c r="O23" s="20"/>
      <c r="P23" s="20"/>
    </row>
  </sheetData>
  <mergeCells count="24">
    <mergeCell ref="M2:O2"/>
    <mergeCell ref="M3:N3"/>
    <mergeCell ref="M7:N7"/>
    <mergeCell ref="M9:N9"/>
    <mergeCell ref="M11:N11"/>
    <mergeCell ref="D14:E14"/>
    <mergeCell ref="D7:E7"/>
    <mergeCell ref="G7:H7"/>
    <mergeCell ref="A8:B8"/>
    <mergeCell ref="J8:K8"/>
    <mergeCell ref="D9:E9"/>
    <mergeCell ref="G9:H9"/>
    <mergeCell ref="A10:B10"/>
    <mergeCell ref="J10:K10"/>
    <mergeCell ref="G11:H11"/>
    <mergeCell ref="J12:K12"/>
    <mergeCell ref="A13:B13"/>
    <mergeCell ref="A2:C2"/>
    <mergeCell ref="D2:F2"/>
    <mergeCell ref="G2:I2"/>
    <mergeCell ref="J2:L2"/>
    <mergeCell ref="D3:E3"/>
    <mergeCell ref="G3:H3"/>
    <mergeCell ref="J3:K3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PUCC</dc:creator>
  <cp:lastModifiedBy>Guilh</cp:lastModifiedBy>
  <dcterms:created xsi:type="dcterms:W3CDTF">2023-04-24T15:26:30Z</dcterms:created>
  <dcterms:modified xsi:type="dcterms:W3CDTF">2023-04-27T23:24:10Z</dcterms:modified>
</cp:coreProperties>
</file>