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retórios\Zaldef\"/>
    </mc:Choice>
  </mc:AlternateContent>
  <xr:revisionPtr revIDLastSave="0" documentId="13_ncr:1_{93161288-9DB0-4697-AD1C-7201E7D2A829}" xr6:coauthVersionLast="47" xr6:coauthVersionMax="47" xr10:uidLastSave="{00000000-0000-0000-0000-000000000000}"/>
  <bookViews>
    <workbookView xWindow="-120" yWindow="-120" windowWidth="20640" windowHeight="11160" activeTab="2" xr2:uid="{668BB2A7-42D5-49B5-859B-A129EBFF42CE}"/>
  </bookViews>
  <sheets>
    <sheet name="Planilha1" sheetId="1" r:id="rId1"/>
    <sheet name="RTC (DC)" sheetId="2" r:id="rId2"/>
    <sheet name="RTI (DC)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0" i="3" l="1"/>
  <c r="P9" i="3"/>
  <c r="P8" i="3"/>
  <c r="P7" i="3"/>
  <c r="P6" i="3"/>
  <c r="P5" i="3"/>
  <c r="O10" i="3"/>
  <c r="O9" i="3"/>
  <c r="O8" i="3"/>
  <c r="O7" i="3"/>
  <c r="O6" i="3"/>
  <c r="O5" i="3"/>
  <c r="H9" i="3"/>
  <c r="H8" i="3"/>
  <c r="H7" i="3"/>
  <c r="H6" i="3"/>
  <c r="H5" i="3"/>
  <c r="I4" i="3"/>
  <c r="H4" i="3"/>
  <c r="D8" i="3"/>
  <c r="G6" i="3"/>
  <c r="G7" i="3"/>
  <c r="I5" i="3"/>
  <c r="G5" i="3"/>
  <c r="D5" i="3"/>
  <c r="Q14" i="1"/>
  <c r="P16" i="1"/>
  <c r="M18" i="1"/>
  <c r="L18" i="1"/>
  <c r="L12" i="1"/>
  <c r="M12" i="1"/>
  <c r="L6" i="1"/>
  <c r="O5" i="2"/>
  <c r="N5" i="2"/>
  <c r="M5" i="2"/>
  <c r="H4" i="2"/>
  <c r="D8" i="2"/>
  <c r="G9" i="2" s="1"/>
  <c r="J9" i="2" s="1"/>
  <c r="D5" i="2"/>
  <c r="I6" i="3" l="1"/>
  <c r="I7" i="3"/>
  <c r="G9" i="3"/>
  <c r="G8" i="3"/>
  <c r="G4" i="3"/>
  <c r="I9" i="2"/>
  <c r="G5" i="2"/>
  <c r="H9" i="2"/>
  <c r="G4" i="2"/>
  <c r="I4" i="2" s="1"/>
  <c r="G6" i="2"/>
  <c r="G7" i="2"/>
  <c r="G8" i="2"/>
  <c r="Q10" i="1"/>
  <c r="Q9" i="1"/>
  <c r="Q8" i="1"/>
  <c r="Q7" i="1"/>
  <c r="Q6" i="1"/>
  <c r="Q5" i="1"/>
  <c r="Q4" i="1"/>
  <c r="Q3" i="1"/>
  <c r="M6" i="1"/>
  <c r="I8" i="3" l="1"/>
  <c r="I9" i="3"/>
  <c r="J8" i="2"/>
  <c r="H8" i="2"/>
  <c r="I8" i="2"/>
  <c r="H7" i="2"/>
  <c r="J7" i="2"/>
  <c r="I7" i="2"/>
  <c r="J4" i="2"/>
  <c r="H5" i="2"/>
  <c r="J5" i="2"/>
  <c r="I5" i="2"/>
  <c r="H6" i="2"/>
  <c r="J6" i="2"/>
  <c r="I6" i="2"/>
</calcChain>
</file>

<file path=xl/sharedStrings.xml><?xml version="1.0" encoding="utf-8"?>
<sst xmlns="http://schemas.openxmlformats.org/spreadsheetml/2006/main" count="123" uniqueCount="82">
  <si>
    <t>Converção de bases</t>
  </si>
  <si>
    <t>k - quilo</t>
  </si>
  <si>
    <t>M - mega</t>
  </si>
  <si>
    <t>G - giga</t>
  </si>
  <si>
    <t>T - tera</t>
  </si>
  <si>
    <t>n - nano</t>
  </si>
  <si>
    <t>p - pico</t>
  </si>
  <si>
    <t>µ - micro</t>
  </si>
  <si>
    <t>m - mili</t>
  </si>
  <si>
    <t>Corrente</t>
  </si>
  <si>
    <t>Medida no SI</t>
  </si>
  <si>
    <t>Conversões</t>
  </si>
  <si>
    <t>Tensão</t>
  </si>
  <si>
    <t>Resistencia</t>
  </si>
  <si>
    <t>Potencia</t>
  </si>
  <si>
    <t>R1</t>
  </si>
  <si>
    <t>R2</t>
  </si>
  <si>
    <t>R3</t>
  </si>
  <si>
    <t>Paralelo</t>
  </si>
  <si>
    <t>Serie</t>
  </si>
  <si>
    <t>Total</t>
  </si>
  <si>
    <t>Valor</t>
  </si>
  <si>
    <t>Soma de resistores</t>
  </si>
  <si>
    <t>Soma de capacitores</t>
  </si>
  <si>
    <t>C1</t>
  </si>
  <si>
    <t>C2</t>
  </si>
  <si>
    <t>C3</t>
  </si>
  <si>
    <r>
      <t xml:space="preserve">Energia (P) = Carga (Q) </t>
    </r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Tensão (V)</t>
    </r>
    <r>
      <rPr>
        <sz val="11"/>
        <color rgb="FFFF0000"/>
        <rFont val="Calibri"/>
        <family val="2"/>
        <scheme val="minor"/>
      </rPr>
      <t xml:space="preserve"> /</t>
    </r>
    <r>
      <rPr>
        <sz val="11"/>
        <color theme="1"/>
        <rFont val="Calibri"/>
        <family val="2"/>
        <scheme val="minor"/>
      </rPr>
      <t xml:space="preserve"> 0.5</t>
    </r>
  </si>
  <si>
    <r>
      <t xml:space="preserve">Tensão (U) = Corrente (I) </t>
    </r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Resistencia(R)</t>
    </r>
  </si>
  <si>
    <r>
      <t xml:space="preserve">Corrente (I) = Tensão (U) </t>
    </r>
    <r>
      <rPr>
        <sz val="11"/>
        <color rgb="FFFF0000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 xml:space="preserve"> Resistencia(R)</t>
    </r>
  </si>
  <si>
    <r>
      <t xml:space="preserve">Resistencia(R) = Tensão (U) </t>
    </r>
    <r>
      <rPr>
        <sz val="11"/>
        <color rgb="FFFF0000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 xml:space="preserve"> Corrente (I)</t>
    </r>
  </si>
  <si>
    <r>
      <t>Potencia (P) = Tensão (U)</t>
    </r>
    <r>
      <rPr>
        <sz val="11"/>
        <color rgb="FFFF0000"/>
        <rFont val="Calibri"/>
        <family val="2"/>
        <scheme val="minor"/>
      </rPr>
      <t xml:space="preserve"> X</t>
    </r>
    <r>
      <rPr>
        <sz val="11"/>
        <color theme="1"/>
        <rFont val="Calibri"/>
        <family val="2"/>
        <scheme val="minor"/>
      </rPr>
      <t xml:space="preserve"> Corrente (I)</t>
    </r>
  </si>
  <si>
    <t xml:space="preserve">Carga </t>
  </si>
  <si>
    <t>Capacitancia</t>
  </si>
  <si>
    <t>Energia</t>
  </si>
  <si>
    <r>
      <t xml:space="preserve">Capacitancia (C) = Carga (Q) </t>
    </r>
    <r>
      <rPr>
        <sz val="11"/>
        <color rgb="FFFF0000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 xml:space="preserve"> Tensão (V)</t>
    </r>
  </si>
  <si>
    <r>
      <t xml:space="preserve">Carga (Q) = Capacitancia (C) </t>
    </r>
    <r>
      <rPr>
        <sz val="11"/>
        <color rgb="FFFF0000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Tensão (V) </t>
    </r>
  </si>
  <si>
    <r>
      <t xml:space="preserve">Tensão (V) = Carga (Q) </t>
    </r>
    <r>
      <rPr>
        <sz val="11"/>
        <color rgb="FFFF0000"/>
        <rFont val="Calibri"/>
        <family val="2"/>
        <scheme val="minor"/>
      </rPr>
      <t>/</t>
    </r>
    <r>
      <rPr>
        <sz val="11"/>
        <color theme="1"/>
        <rFont val="Calibri"/>
        <family val="2"/>
        <scheme val="minor"/>
      </rPr>
      <t xml:space="preserve"> Capacitancia (C)</t>
    </r>
  </si>
  <si>
    <t>Volt (V)</t>
  </si>
  <si>
    <t>Ampere (A)</t>
  </si>
  <si>
    <r>
      <t>Ohm (</t>
    </r>
    <r>
      <rPr>
        <sz val="11"/>
        <color theme="1"/>
        <rFont val="Calibri"/>
        <family val="2"/>
      </rPr>
      <t>Ω)</t>
    </r>
  </si>
  <si>
    <t>Watt (W)</t>
  </si>
  <si>
    <t>Coulumb (C)</t>
  </si>
  <si>
    <t>Farad (F)</t>
  </si>
  <si>
    <t>Joule (J)</t>
  </si>
  <si>
    <t>Tau τ</t>
  </si>
  <si>
    <t>I(t)</t>
  </si>
  <si>
    <t>Vr(t)</t>
  </si>
  <si>
    <t>Vc(t)</t>
  </si>
  <si>
    <t>t</t>
  </si>
  <si>
    <t>τ</t>
  </si>
  <si>
    <t>Valores</t>
  </si>
  <si>
    <t>REGIME TRANSITORIO CAPACITOR DC</t>
  </si>
  <si>
    <t>Calcular Valores em função do tempo</t>
  </si>
  <si>
    <t>Dados</t>
  </si>
  <si>
    <t>Saidas</t>
  </si>
  <si>
    <t>L1</t>
  </si>
  <si>
    <t>L2</t>
  </si>
  <si>
    <t>L3</t>
  </si>
  <si>
    <t>Soma de Indutores</t>
  </si>
  <si>
    <t>Henry (H)</t>
  </si>
  <si>
    <t>segundo (s)</t>
  </si>
  <si>
    <t>Δi = Variação de corrente</t>
  </si>
  <si>
    <t>Δt = Variação de tempo</t>
  </si>
  <si>
    <r>
      <t xml:space="preserve">e </t>
    </r>
    <r>
      <rPr>
        <sz val="11"/>
        <color theme="1"/>
        <rFont val="Calibri"/>
        <family val="2"/>
        <scheme val="minor"/>
      </rPr>
      <t>= Tensão nos terminais do indutor</t>
    </r>
  </si>
  <si>
    <t xml:space="preserve">Indutancia </t>
  </si>
  <si>
    <t>E = energia armazenada no campo magnetico</t>
  </si>
  <si>
    <t>µ = permealidade magnetica</t>
  </si>
  <si>
    <t xml:space="preserve">N = Numero de espirras </t>
  </si>
  <si>
    <t>Henry/metro (H/m)</t>
  </si>
  <si>
    <r>
      <rPr>
        <sz val="11"/>
        <color theme="1"/>
        <rFont val="Monotype Corsiva"/>
        <family val="4"/>
      </rPr>
      <t>l</t>
    </r>
    <r>
      <rPr>
        <sz val="11"/>
        <color theme="1"/>
        <rFont val="Calibri"/>
        <family val="2"/>
        <scheme val="minor"/>
      </rPr>
      <t xml:space="preserve"> = comprimento das espirras</t>
    </r>
  </si>
  <si>
    <t>Cmˆ2</t>
  </si>
  <si>
    <t>Calculo da indutancia</t>
  </si>
  <si>
    <t>L</t>
  </si>
  <si>
    <t>N</t>
  </si>
  <si>
    <t xml:space="preserve">µ </t>
  </si>
  <si>
    <t>A</t>
  </si>
  <si>
    <t>l</t>
  </si>
  <si>
    <t>A = area da espira</t>
  </si>
  <si>
    <t>REGIME TRANSITORIO INDUTOR DC</t>
  </si>
  <si>
    <t>Induntancia</t>
  </si>
  <si>
    <t>Vr(t) &amp; Vl(t)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</si>
</sst>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theme="1"/>
      <name val="Monotype Corsiva"/>
      <family val="4"/>
    </font>
    <font>
      <sz val="11"/>
      <color theme="1"/>
      <name val="Calibri"/>
      <family val="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8">
    <xf numFmtId="0" fontId="0" fillId="0" borderId="0" xfId="0"/>
    <xf numFmtId="0" fontId="0" fillId="2" borderId="0" xfId="0" applyFill="1"/>
    <xf numFmtId="11" fontId="0" fillId="2" borderId="0" xfId="0" applyNumberFormat="1" applyFill="1"/>
    <xf numFmtId="49" fontId="0" fillId="2" borderId="6" xfId="0" applyNumberFormat="1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11" fontId="0" fillId="2" borderId="12" xfId="0" applyNumberFormat="1" applyFill="1" applyBorder="1" applyAlignment="1">
      <alignment horizontal="center" vertical="center"/>
    </xf>
    <xf numFmtId="49" fontId="0" fillId="2" borderId="11" xfId="0" applyNumberForma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4" xfId="0" applyNumberFormat="1" applyFill="1" applyBorder="1" applyAlignment="1">
      <alignment horizontal="center" vertical="center"/>
    </xf>
    <xf numFmtId="11" fontId="0" fillId="2" borderId="15" xfId="0" applyNumberFormat="1" applyFill="1" applyBorder="1" applyAlignment="1">
      <alignment horizontal="center" vertical="center"/>
    </xf>
    <xf numFmtId="0" fontId="0" fillId="2" borderId="16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0" xfId="0" applyFill="1" applyBorder="1"/>
    <xf numFmtId="0" fontId="0" fillId="2" borderId="19" xfId="0" applyFill="1" applyBorder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2" borderId="22" xfId="0" applyFill="1" applyBorder="1"/>
    <xf numFmtId="0" fontId="0" fillId="2" borderId="23" xfId="0" applyFill="1" applyBorder="1"/>
    <xf numFmtId="0" fontId="0" fillId="2" borderId="24" xfId="0" applyFill="1" applyBorder="1"/>
    <xf numFmtId="0" fontId="0" fillId="2" borderId="26" xfId="0" applyFill="1" applyBorder="1" applyAlignment="1">
      <alignment horizontal="center"/>
    </xf>
    <xf numFmtId="0" fontId="0" fillId="2" borderId="4" xfId="0" applyFill="1" applyBorder="1"/>
    <xf numFmtId="0" fontId="0" fillId="2" borderId="16" xfId="0" applyFill="1" applyBorder="1"/>
    <xf numFmtId="0" fontId="0" fillId="2" borderId="30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 applyAlignment="1"/>
    <xf numFmtId="0" fontId="0" fillId="2" borderId="1" xfId="0" applyFill="1" applyBorder="1"/>
    <xf numFmtId="0" fontId="0" fillId="2" borderId="15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31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2" fontId="0" fillId="2" borderId="34" xfId="0" applyNumberFormat="1" applyFill="1" applyBorder="1" applyAlignment="1">
      <alignment horizontal="center"/>
    </xf>
    <xf numFmtId="2" fontId="0" fillId="2" borderId="35" xfId="0" applyNumberFormat="1" applyFill="1" applyBorder="1" applyAlignment="1">
      <alignment horizontal="center"/>
    </xf>
    <xf numFmtId="2" fontId="0" fillId="2" borderId="6" xfId="0" applyNumberFormat="1" applyFill="1" applyBorder="1" applyAlignment="1">
      <alignment horizontal="center"/>
    </xf>
    <xf numFmtId="2" fontId="0" fillId="2" borderId="12" xfId="0" applyNumberFormat="1" applyFill="1" applyBorder="1" applyAlignment="1">
      <alignment horizontal="center"/>
    </xf>
    <xf numFmtId="2" fontId="0" fillId="2" borderId="39" xfId="0" applyNumberFormat="1" applyFill="1" applyBorder="1"/>
    <xf numFmtId="2" fontId="0" fillId="2" borderId="3" xfId="0" applyNumberFormat="1" applyFill="1" applyBorder="1"/>
    <xf numFmtId="2" fontId="0" fillId="2" borderId="2" xfId="0" applyNumberFormat="1" applyFill="1" applyBorder="1"/>
    <xf numFmtId="11" fontId="0" fillId="2" borderId="17" xfId="0" applyNumberFormat="1" applyFill="1" applyBorder="1" applyAlignment="1">
      <alignment horizontal="center"/>
    </xf>
    <xf numFmtId="11" fontId="0" fillId="2" borderId="18" xfId="0" applyNumberFormat="1" applyFill="1" applyBorder="1" applyAlignment="1">
      <alignment horizontal="center"/>
    </xf>
    <xf numFmtId="11" fontId="0" fillId="2" borderId="32" xfId="0" applyNumberFormat="1" applyFill="1" applyBorder="1" applyAlignment="1">
      <alignment horizontal="center"/>
    </xf>
    <xf numFmtId="11" fontId="0" fillId="2" borderId="21" xfId="0" applyNumberFormat="1" applyFill="1" applyBorder="1" applyAlignment="1">
      <alignment horizontal="center"/>
    </xf>
    <xf numFmtId="0" fontId="3" fillId="2" borderId="19" xfId="0" applyFont="1" applyFill="1" applyBorder="1" applyAlignment="1">
      <alignment horizontal="center"/>
    </xf>
    <xf numFmtId="0" fontId="3" fillId="2" borderId="31" xfId="0" applyFont="1" applyFill="1" applyBorder="1" applyAlignment="1">
      <alignment horizontal="center"/>
    </xf>
    <xf numFmtId="11" fontId="0" fillId="2" borderId="15" xfId="0" applyNumberFormat="1" applyFill="1" applyBorder="1"/>
    <xf numFmtId="11" fontId="0" fillId="2" borderId="12" xfId="0" applyNumberFormat="1" applyFill="1" applyBorder="1"/>
    <xf numFmtId="0" fontId="0" fillId="3" borderId="42" xfId="0" applyFill="1" applyBorder="1" applyAlignment="1">
      <alignment horizontal="center"/>
    </xf>
    <xf numFmtId="0" fontId="0" fillId="3" borderId="43" xfId="0" applyFill="1" applyBorder="1" applyAlignment="1">
      <alignment horizontal="center"/>
    </xf>
    <xf numFmtId="0" fontId="0" fillId="3" borderId="44" xfId="0" applyFill="1" applyBorder="1" applyAlignment="1">
      <alignment horizontal="center"/>
    </xf>
    <xf numFmtId="11" fontId="0" fillId="2" borderId="5" xfId="0" applyNumberFormat="1" applyFill="1" applyBorder="1" applyAlignment="1">
      <alignment horizontal="left"/>
    </xf>
    <xf numFmtId="11" fontId="0" fillId="2" borderId="10" xfId="0" applyNumberFormat="1" applyFill="1" applyBorder="1" applyAlignment="1">
      <alignment horizontal="left"/>
    </xf>
    <xf numFmtId="11" fontId="0" fillId="2" borderId="6" xfId="0" applyNumberFormat="1" applyFill="1" applyBorder="1" applyAlignment="1">
      <alignment horizontal="left"/>
    </xf>
    <xf numFmtId="11" fontId="0" fillId="2" borderId="12" xfId="0" applyNumberFormat="1" applyFill="1" applyBorder="1" applyAlignment="1">
      <alignment horizontal="left"/>
    </xf>
    <xf numFmtId="11" fontId="0" fillId="2" borderId="14" xfId="0" applyNumberFormat="1" applyFill="1" applyBorder="1" applyAlignment="1">
      <alignment horizontal="left"/>
    </xf>
    <xf numFmtId="11" fontId="0" fillId="2" borderId="15" xfId="0" applyNumberFormat="1" applyFill="1" applyBorder="1" applyAlignment="1">
      <alignment horizontal="left"/>
    </xf>
    <xf numFmtId="0" fontId="0" fillId="2" borderId="9" xfId="0" applyFill="1" applyBorder="1" applyAlignment="1">
      <alignment horizontal="center"/>
    </xf>
    <xf numFmtId="11" fontId="0" fillId="2" borderId="12" xfId="0" applyNumberFormat="1" applyFill="1" applyBorder="1" applyAlignment="1">
      <alignment horizontal="right"/>
    </xf>
    <xf numFmtId="11" fontId="0" fillId="2" borderId="15" xfId="0" applyNumberFormat="1" applyFill="1" applyBorder="1" applyAlignment="1">
      <alignment horizontal="right"/>
    </xf>
    <xf numFmtId="11" fontId="0" fillId="2" borderId="45" xfId="0" applyNumberFormat="1" applyFill="1" applyBorder="1" applyAlignment="1">
      <alignment horizontal="left"/>
    </xf>
    <xf numFmtId="11" fontId="0" fillId="2" borderId="33" xfId="0" applyNumberFormat="1" applyFill="1" applyBorder="1" applyAlignment="1">
      <alignment horizontal="left"/>
    </xf>
    <xf numFmtId="11" fontId="0" fillId="2" borderId="36" xfId="0" applyNumberFormat="1" applyFill="1" applyBorder="1" applyAlignment="1">
      <alignment horizontal="left"/>
    </xf>
    <xf numFmtId="11" fontId="0" fillId="2" borderId="4" xfId="0" applyNumberFormat="1" applyFill="1" applyBorder="1" applyAlignment="1"/>
    <xf numFmtId="0" fontId="0" fillId="2" borderId="27" xfId="0" applyFill="1" applyBorder="1" applyAlignment="1"/>
    <xf numFmtId="11" fontId="0" fillId="2" borderId="16" xfId="0" applyNumberFormat="1" applyFill="1" applyBorder="1" applyAlignment="1"/>
    <xf numFmtId="11" fontId="0" fillId="2" borderId="19" xfId="0" applyNumberFormat="1" applyFill="1" applyBorder="1" applyAlignment="1"/>
    <xf numFmtId="0" fontId="0" fillId="2" borderId="29" xfId="0" applyFill="1" applyBorder="1" applyAlignment="1"/>
    <xf numFmtId="0" fontId="0" fillId="3" borderId="46" xfId="0" applyFill="1" applyBorder="1" applyAlignment="1">
      <alignment horizontal="center"/>
    </xf>
    <xf numFmtId="0" fontId="0" fillId="3" borderId="47" xfId="0" applyFill="1" applyBorder="1" applyAlignment="1">
      <alignment horizontal="center"/>
    </xf>
    <xf numFmtId="11" fontId="0" fillId="2" borderId="35" xfId="0" applyNumberFormat="1" applyFill="1" applyBorder="1" applyAlignment="1"/>
    <xf numFmtId="11" fontId="0" fillId="2" borderId="12" xfId="0" applyNumberFormat="1" applyFill="1" applyBorder="1" applyAlignment="1"/>
    <xf numFmtId="11" fontId="0" fillId="2" borderId="15" xfId="0" applyNumberFormat="1" applyFill="1" applyBorder="1" applyAlignment="1"/>
    <xf numFmtId="0" fontId="3" fillId="2" borderId="16" xfId="0" applyFont="1" applyFill="1" applyBorder="1" applyAlignment="1">
      <alignment horizontal="center"/>
    </xf>
    <xf numFmtId="0" fontId="2" fillId="2" borderId="16" xfId="0" applyFont="1" applyFill="1" applyBorder="1" applyAlignment="1">
      <alignment horizontal="center"/>
    </xf>
    <xf numFmtId="0" fontId="6" fillId="2" borderId="19" xfId="0" applyFont="1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43" xfId="0" applyFill="1" applyBorder="1" applyAlignment="1">
      <alignment horizontal="center"/>
    </xf>
    <xf numFmtId="0" fontId="0" fillId="3" borderId="44" xfId="0" applyFill="1" applyBorder="1" applyAlignment="1">
      <alignment horizontal="center"/>
    </xf>
    <xf numFmtId="0" fontId="0" fillId="2" borderId="27" xfId="0" applyFill="1" applyBorder="1"/>
    <xf numFmtId="0" fontId="0" fillId="2" borderId="28" xfId="0" applyFill="1" applyBorder="1"/>
    <xf numFmtId="0" fontId="0" fillId="2" borderId="29" xfId="0" applyFill="1" applyBorder="1"/>
    <xf numFmtId="0" fontId="5" fillId="2" borderId="24" xfId="0" applyFont="1" applyFill="1" applyBorder="1"/>
    <xf numFmtId="11" fontId="0" fillId="2" borderId="40" xfId="0" applyNumberFormat="1" applyFill="1" applyBorder="1"/>
    <xf numFmtId="11" fontId="0" fillId="2" borderId="8" xfId="0" applyNumberFormat="1" applyFill="1" applyBorder="1"/>
    <xf numFmtId="11" fontId="0" fillId="2" borderId="11" xfId="0" applyNumberFormat="1" applyFill="1" applyBorder="1"/>
    <xf numFmtId="11" fontId="0" fillId="2" borderId="18" xfId="0" applyNumberFormat="1" applyFill="1" applyBorder="1"/>
    <xf numFmtId="11" fontId="0" fillId="2" borderId="16" xfId="0" applyNumberFormat="1" applyFill="1" applyBorder="1"/>
    <xf numFmtId="11" fontId="0" fillId="2" borderId="19" xfId="0" applyNumberFormat="1" applyFill="1" applyBorder="1"/>
    <xf numFmtId="0" fontId="0" fillId="3" borderId="49" xfId="0" applyFill="1" applyBorder="1" applyAlignment="1">
      <alignment horizontal="center"/>
    </xf>
    <xf numFmtId="11" fontId="0" fillId="2" borderId="25" xfId="0" applyNumberFormat="1" applyFill="1" applyBorder="1" applyAlignment="1">
      <alignment horizontal="center"/>
    </xf>
    <xf numFmtId="11" fontId="0" fillId="2" borderId="50" xfId="0" applyNumberFormat="1" applyFill="1" applyBorder="1" applyAlignment="1">
      <alignment horizontal="center"/>
    </xf>
    <xf numFmtId="11" fontId="0" fillId="2" borderId="51" xfId="0" applyNumberFormat="1" applyFill="1" applyBorder="1" applyAlignment="1">
      <alignment horizontal="center"/>
    </xf>
    <xf numFmtId="11" fontId="0" fillId="2" borderId="48" xfId="0" applyNumberFormat="1" applyFill="1" applyBorder="1" applyAlignment="1">
      <alignment horizontal="center"/>
    </xf>
    <xf numFmtId="11" fontId="0" fillId="2" borderId="38" xfId="0" applyNumberFormat="1" applyFill="1" applyBorder="1" applyAlignment="1">
      <alignment horizontal="center"/>
    </xf>
    <xf numFmtId="11" fontId="0" fillId="2" borderId="4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I(t)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'RTC (DC)'!$G$4:$G$9</c:f>
              <c:numCache>
                <c:formatCode>0.00E+00</c:formatCode>
                <c:ptCount val="6"/>
                <c:pt idx="0">
                  <c:v>0</c:v>
                </c:pt>
                <c:pt idx="1">
                  <c:v>2.1999999999999998E-4</c:v>
                </c:pt>
                <c:pt idx="2">
                  <c:v>4.3999999999999996E-4</c:v>
                </c:pt>
                <c:pt idx="3">
                  <c:v>6.6E-4</c:v>
                </c:pt>
                <c:pt idx="4">
                  <c:v>8.7999999999999992E-4</c:v>
                </c:pt>
                <c:pt idx="5">
                  <c:v>1.0999999999999998E-3</c:v>
                </c:pt>
              </c:numCache>
            </c:numRef>
          </c:xVal>
          <c:yVal>
            <c:numRef>
              <c:f>'RTC (DC)'!$H$4:$H$9</c:f>
              <c:numCache>
                <c:formatCode>0.00E+00</c:formatCode>
                <c:ptCount val="6"/>
                <c:pt idx="0">
                  <c:v>4.5454545454545452E-3</c:v>
                </c:pt>
                <c:pt idx="1">
                  <c:v>1.6721792780520104E-3</c:v>
                </c:pt>
                <c:pt idx="2">
                  <c:v>6.1516037834823958E-4</c:v>
                </c:pt>
                <c:pt idx="3">
                  <c:v>2.2630485621756327E-4</c:v>
                </c:pt>
                <c:pt idx="4">
                  <c:v>8.3252904039700829E-5</c:v>
                </c:pt>
                <c:pt idx="5">
                  <c:v>3.0627031814024854E-5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3A6-4ECA-8EA5-E035DEA7C4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758607"/>
        <c:axId val="342376351"/>
      </c:scatterChart>
      <c:valAx>
        <c:axId val="341758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376351"/>
        <c:crosses val="autoZero"/>
        <c:crossBetween val="midCat"/>
      </c:valAx>
      <c:valAx>
        <c:axId val="34237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758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'RTC (DC)'!$I$3</c:f>
              <c:strCache>
                <c:ptCount val="1"/>
                <c:pt idx="0">
                  <c:v>Vr(t)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'RTC (DC)'!$G$4:$G$9</c:f>
              <c:numCache>
                <c:formatCode>0.00E+00</c:formatCode>
                <c:ptCount val="6"/>
                <c:pt idx="0">
                  <c:v>0</c:v>
                </c:pt>
                <c:pt idx="1">
                  <c:v>2.1999999999999998E-4</c:v>
                </c:pt>
                <c:pt idx="2">
                  <c:v>4.3999999999999996E-4</c:v>
                </c:pt>
                <c:pt idx="3">
                  <c:v>6.6E-4</c:v>
                </c:pt>
                <c:pt idx="4">
                  <c:v>8.7999999999999992E-4</c:v>
                </c:pt>
                <c:pt idx="5">
                  <c:v>1.0999999999999998E-3</c:v>
                </c:pt>
              </c:numCache>
            </c:numRef>
          </c:xVal>
          <c:yVal>
            <c:numRef>
              <c:f>'RTC (DC)'!$I$4:$I$9</c:f>
              <c:numCache>
                <c:formatCode>0.00E+00</c:formatCode>
                <c:ptCount val="6"/>
                <c:pt idx="0">
                  <c:v>1</c:v>
                </c:pt>
                <c:pt idx="1">
                  <c:v>0.36787944117144233</c:v>
                </c:pt>
                <c:pt idx="2">
                  <c:v>0.1353352832366127</c:v>
                </c:pt>
                <c:pt idx="3">
                  <c:v>4.9787068367863924E-2</c:v>
                </c:pt>
                <c:pt idx="4">
                  <c:v>1.8315638888734182E-2</c:v>
                </c:pt>
                <c:pt idx="5">
                  <c:v>6.7379469990854687E-3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BC6-4802-9BF5-37BE91953F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1963343"/>
        <c:axId val="354398943"/>
      </c:scatterChart>
      <c:valAx>
        <c:axId val="351963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398943"/>
        <c:crosses val="autoZero"/>
        <c:crossBetween val="midCat"/>
      </c:valAx>
      <c:valAx>
        <c:axId val="35439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963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'RTC (DC)'!$J$3</c:f>
              <c:strCache>
                <c:ptCount val="1"/>
                <c:pt idx="0">
                  <c:v>Vc(t)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'RTC (DC)'!$G$4:$G$9</c:f>
              <c:numCache>
                <c:formatCode>0.00E+00</c:formatCode>
                <c:ptCount val="6"/>
                <c:pt idx="0">
                  <c:v>0</c:v>
                </c:pt>
                <c:pt idx="1">
                  <c:v>2.1999999999999998E-4</c:v>
                </c:pt>
                <c:pt idx="2">
                  <c:v>4.3999999999999996E-4</c:v>
                </c:pt>
                <c:pt idx="3">
                  <c:v>6.6E-4</c:v>
                </c:pt>
                <c:pt idx="4">
                  <c:v>8.7999999999999992E-4</c:v>
                </c:pt>
                <c:pt idx="5">
                  <c:v>1.0999999999999998E-3</c:v>
                </c:pt>
              </c:numCache>
            </c:numRef>
          </c:xVal>
          <c:yVal>
            <c:numRef>
              <c:f>'RTC (DC)'!$J$4:$J$9</c:f>
              <c:numCache>
                <c:formatCode>0.00E+00</c:formatCode>
                <c:ptCount val="6"/>
                <c:pt idx="0">
                  <c:v>0</c:v>
                </c:pt>
                <c:pt idx="1">
                  <c:v>0.63212055882855767</c:v>
                </c:pt>
                <c:pt idx="2">
                  <c:v>0.8646647167633873</c:v>
                </c:pt>
                <c:pt idx="3">
                  <c:v>0.95021293163213605</c:v>
                </c:pt>
                <c:pt idx="4">
                  <c:v>0.98168436111126578</c:v>
                </c:pt>
                <c:pt idx="5">
                  <c:v>0.99326205300091452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3AE-4D11-A09A-CFB320DE7F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737263"/>
        <c:axId val="342381631"/>
      </c:scatterChart>
      <c:valAx>
        <c:axId val="3417372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381631"/>
        <c:crosses val="autoZero"/>
        <c:crossBetween val="midCat"/>
      </c:valAx>
      <c:valAx>
        <c:axId val="3423816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7372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I(t)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'RTI (DC)'!$G$4:$G$9</c:f>
              <c:numCache>
                <c:formatCode>0.00E+00</c:formatCode>
                <c:ptCount val="6"/>
                <c:pt idx="0">
                  <c:v>0</c:v>
                </c:pt>
                <c:pt idx="1">
                  <c:v>2.1999999999999998E-4</c:v>
                </c:pt>
                <c:pt idx="2">
                  <c:v>4.3999999999999996E-4</c:v>
                </c:pt>
                <c:pt idx="3">
                  <c:v>6.6E-4</c:v>
                </c:pt>
                <c:pt idx="4">
                  <c:v>8.7999999999999992E-4</c:v>
                </c:pt>
                <c:pt idx="5">
                  <c:v>1.0999999999999998E-3</c:v>
                </c:pt>
              </c:numCache>
            </c:numRef>
          </c:xVal>
          <c:yVal>
            <c:numRef>
              <c:f>'RTI (DC)'!$H$4:$H$9</c:f>
              <c:numCache>
                <c:formatCode>0.00E+00</c:formatCode>
                <c:ptCount val="6"/>
                <c:pt idx="0">
                  <c:v>4.5454545454545452E-3</c:v>
                </c:pt>
                <c:pt idx="1">
                  <c:v>1.6721792780520104E-3</c:v>
                </c:pt>
                <c:pt idx="2">
                  <c:v>6.1516037834823958E-4</c:v>
                </c:pt>
                <c:pt idx="3">
                  <c:v>2.2630485621756327E-4</c:v>
                </c:pt>
                <c:pt idx="4">
                  <c:v>8.3252904039700829E-5</c:v>
                </c:pt>
                <c:pt idx="5">
                  <c:v>3.0627031814024854E-5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61D-4CE8-82AF-47A6BF32F9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758607"/>
        <c:axId val="342376351"/>
      </c:scatterChart>
      <c:valAx>
        <c:axId val="34175860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2376351"/>
        <c:crosses val="autoZero"/>
        <c:crossBetween val="midCat"/>
      </c:valAx>
      <c:valAx>
        <c:axId val="3423763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75860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'RTI (DC)'!$I$3</c:f>
              <c:strCache>
                <c:ptCount val="1"/>
                <c:pt idx="0">
                  <c:v>Vr(t) &amp; Vl(t)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'RTI (DC)'!$G$4:$G$9</c:f>
              <c:numCache>
                <c:formatCode>0.00E+00</c:formatCode>
                <c:ptCount val="6"/>
                <c:pt idx="0">
                  <c:v>0</c:v>
                </c:pt>
                <c:pt idx="1">
                  <c:v>2.1999999999999998E-4</c:v>
                </c:pt>
                <c:pt idx="2">
                  <c:v>4.3999999999999996E-4</c:v>
                </c:pt>
                <c:pt idx="3">
                  <c:v>6.6E-4</c:v>
                </c:pt>
                <c:pt idx="4">
                  <c:v>8.7999999999999992E-4</c:v>
                </c:pt>
                <c:pt idx="5">
                  <c:v>1.0999999999999998E-3</c:v>
                </c:pt>
              </c:numCache>
            </c:numRef>
          </c:xVal>
          <c:yVal>
            <c:numRef>
              <c:f>'RTI (DC)'!$I$4:$I$9</c:f>
              <c:numCache>
                <c:formatCode>0.00E+00</c:formatCode>
                <c:ptCount val="6"/>
                <c:pt idx="0">
                  <c:v>1</c:v>
                </c:pt>
                <c:pt idx="1">
                  <c:v>0.36787944117144233</c:v>
                </c:pt>
                <c:pt idx="2">
                  <c:v>0.1353352832366127</c:v>
                </c:pt>
                <c:pt idx="3">
                  <c:v>4.9787068367863924E-2</c:v>
                </c:pt>
                <c:pt idx="4">
                  <c:v>1.8315638888734182E-2</c:v>
                </c:pt>
                <c:pt idx="5">
                  <c:v>6.7379469990854687E-3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68-4438-A847-BED5D0D5188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1963343"/>
        <c:axId val="354398943"/>
      </c:scatterChart>
      <c:valAx>
        <c:axId val="3519633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398943"/>
        <c:crosses val="autoZero"/>
        <c:crossBetween val="midCat"/>
      </c:valAx>
      <c:valAx>
        <c:axId val="35439894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19633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28575</xdr:colOff>
      <xdr:row>0</xdr:row>
      <xdr:rowOff>0</xdr:rowOff>
    </xdr:from>
    <xdr:to>
      <xdr:col>9</xdr:col>
      <xdr:colOff>19050</xdr:colOff>
      <xdr:row>4</xdr:row>
      <xdr:rowOff>190501</xdr:rowOff>
    </xdr:to>
    <xdr:sp macro="" textlink="">
      <xdr:nvSpPr>
        <xdr:cNvPr id="3" name="Triângulo isósceles 2">
          <a:extLst>
            <a:ext uri="{FF2B5EF4-FFF2-40B4-BE49-F238E27FC236}">
              <a16:creationId xmlns:a16="http://schemas.microsoft.com/office/drawing/2014/main" id="{B79DA556-C89E-94A3-AC49-3E55306E1322}"/>
            </a:ext>
          </a:extLst>
        </xdr:cNvPr>
        <xdr:cNvSpPr/>
      </xdr:nvSpPr>
      <xdr:spPr>
        <a:xfrm>
          <a:off x="6924675" y="190500"/>
          <a:ext cx="1209675" cy="971551"/>
        </a:xfrm>
        <a:prstGeom prst="triangle">
          <a:avLst>
            <a:gd name="adj" fmla="val 47638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316707</xdr:colOff>
      <xdr:row>2</xdr:row>
      <xdr:rowOff>85726</xdr:rowOff>
    </xdr:from>
    <xdr:to>
      <xdr:col>8</xdr:col>
      <xdr:colOff>311945</xdr:colOff>
      <xdr:row>2</xdr:row>
      <xdr:rowOff>85726</xdr:rowOff>
    </xdr:to>
    <xdr:cxnSp macro="">
      <xdr:nvCxnSpPr>
        <xdr:cNvPr id="5" name="Conector reto 4">
          <a:extLst>
            <a:ext uri="{FF2B5EF4-FFF2-40B4-BE49-F238E27FC236}">
              <a16:creationId xmlns:a16="http://schemas.microsoft.com/office/drawing/2014/main" id="{5E7D3CF9-E28D-7DBD-3E06-313B39551214}"/>
            </a:ext>
          </a:extLst>
        </xdr:cNvPr>
        <xdr:cNvCxnSpPr>
          <a:stCxn id="3" idx="1"/>
          <a:endCxn id="3" idx="5"/>
        </xdr:cNvCxnSpPr>
      </xdr:nvCxnSpPr>
      <xdr:spPr>
        <a:xfrm>
          <a:off x="7212807" y="676276"/>
          <a:ext cx="60483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604840</xdr:colOff>
      <xdr:row>2</xdr:row>
      <xdr:rowOff>85725</xdr:rowOff>
    </xdr:from>
    <xdr:to>
      <xdr:col>8</xdr:col>
      <xdr:colOff>0</xdr:colOff>
      <xdr:row>4</xdr:row>
      <xdr:rowOff>190501</xdr:rowOff>
    </xdr:to>
    <xdr:cxnSp macro="">
      <xdr:nvCxnSpPr>
        <xdr:cNvPr id="9" name="Conector reto 8">
          <a:extLst>
            <a:ext uri="{FF2B5EF4-FFF2-40B4-BE49-F238E27FC236}">
              <a16:creationId xmlns:a16="http://schemas.microsoft.com/office/drawing/2014/main" id="{6847494A-42C0-C836-2DCB-27CA2BE92D80}"/>
            </a:ext>
          </a:extLst>
        </xdr:cNvPr>
        <xdr:cNvCxnSpPr>
          <a:stCxn id="3" idx="3"/>
        </xdr:cNvCxnSpPr>
      </xdr:nvCxnSpPr>
      <xdr:spPr>
        <a:xfrm flipV="1">
          <a:off x="7500940" y="676275"/>
          <a:ext cx="4760" cy="48577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7</xdr:col>
      <xdr:colOff>192315</xdr:colOff>
      <xdr:row>0</xdr:row>
      <xdr:rowOff>40773</xdr:rowOff>
    </xdr:from>
    <xdr:ext cx="864960" cy="968983"/>
    <xdr:sp macro="" textlink="">
      <xdr:nvSpPr>
        <xdr:cNvPr id="13" name="Retângulo 12">
          <a:extLst>
            <a:ext uri="{FF2B5EF4-FFF2-40B4-BE49-F238E27FC236}">
              <a16:creationId xmlns:a16="http://schemas.microsoft.com/office/drawing/2014/main" id="{F0D039B1-88B1-F569-01B1-609C2A9EDF60}"/>
            </a:ext>
          </a:extLst>
        </xdr:cNvPr>
        <xdr:cNvSpPr/>
      </xdr:nvSpPr>
      <xdr:spPr>
        <a:xfrm>
          <a:off x="7088415" y="240798"/>
          <a:ext cx="864960" cy="96898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pt-BR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U</a:t>
          </a:r>
          <a:br>
            <a:rPr lang="pt-BR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</a:br>
          <a:r>
            <a:rPr lang="pt-BR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</a:t>
          </a:r>
          <a:r>
            <a:rPr lang="pt-BR" sz="2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R</a:t>
          </a:r>
          <a:endParaRPr lang="pt-BR" sz="2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7</xdr:col>
      <xdr:colOff>19050</xdr:colOff>
      <xdr:row>6</xdr:row>
      <xdr:rowOff>0</xdr:rowOff>
    </xdr:from>
    <xdr:to>
      <xdr:col>9</xdr:col>
      <xdr:colOff>9525</xdr:colOff>
      <xdr:row>10</xdr:row>
      <xdr:rowOff>180976</xdr:rowOff>
    </xdr:to>
    <xdr:sp macro="" textlink="">
      <xdr:nvSpPr>
        <xdr:cNvPr id="21" name="Triângulo isósceles 20">
          <a:extLst>
            <a:ext uri="{FF2B5EF4-FFF2-40B4-BE49-F238E27FC236}">
              <a16:creationId xmlns:a16="http://schemas.microsoft.com/office/drawing/2014/main" id="{5E749A69-DB1F-4E70-9C06-64BC7149FAF3}"/>
            </a:ext>
          </a:extLst>
        </xdr:cNvPr>
        <xdr:cNvSpPr/>
      </xdr:nvSpPr>
      <xdr:spPr>
        <a:xfrm>
          <a:off x="6915150" y="1371600"/>
          <a:ext cx="1209675" cy="962026"/>
        </a:xfrm>
        <a:prstGeom prst="triangle">
          <a:avLst/>
        </a:prstGeom>
        <a:solidFill>
          <a:schemeClr val="accent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oneCellAnchor>
    <xdr:from>
      <xdr:col>7</xdr:col>
      <xdr:colOff>211365</xdr:colOff>
      <xdr:row>6</xdr:row>
      <xdr:rowOff>31248</xdr:rowOff>
    </xdr:from>
    <xdr:ext cx="864960" cy="968983"/>
    <xdr:sp macro="" textlink="">
      <xdr:nvSpPr>
        <xdr:cNvPr id="22" name="Retângulo 21">
          <a:extLst>
            <a:ext uri="{FF2B5EF4-FFF2-40B4-BE49-F238E27FC236}">
              <a16:creationId xmlns:a16="http://schemas.microsoft.com/office/drawing/2014/main" id="{3F32C93F-5239-4F09-9921-6FEFCA171D76}"/>
            </a:ext>
          </a:extLst>
        </xdr:cNvPr>
        <xdr:cNvSpPr/>
      </xdr:nvSpPr>
      <xdr:spPr>
        <a:xfrm>
          <a:off x="7107465" y="1402848"/>
          <a:ext cx="864960" cy="96898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pt-BR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Q</a:t>
          </a:r>
          <a:br>
            <a:rPr lang="pt-BR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</a:br>
          <a:r>
            <a:rPr lang="pt-BR" sz="28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C</a:t>
          </a:r>
          <a:r>
            <a:rPr lang="pt-BR" sz="28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  V</a:t>
          </a:r>
          <a:endParaRPr lang="pt-BR" sz="28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7</xdr:col>
      <xdr:colOff>321469</xdr:colOff>
      <xdr:row>8</xdr:row>
      <xdr:rowOff>80963</xdr:rowOff>
    </xdr:from>
    <xdr:to>
      <xdr:col>8</xdr:col>
      <xdr:colOff>316706</xdr:colOff>
      <xdr:row>8</xdr:row>
      <xdr:rowOff>80963</xdr:rowOff>
    </xdr:to>
    <xdr:cxnSp macro="">
      <xdr:nvCxnSpPr>
        <xdr:cNvPr id="24" name="Conector reto 23">
          <a:extLst>
            <a:ext uri="{FF2B5EF4-FFF2-40B4-BE49-F238E27FC236}">
              <a16:creationId xmlns:a16="http://schemas.microsoft.com/office/drawing/2014/main" id="{10BA05FE-29C0-1455-8057-B760ACB091E6}"/>
            </a:ext>
          </a:extLst>
        </xdr:cNvPr>
        <xdr:cNvCxnSpPr>
          <a:stCxn id="21" idx="1"/>
          <a:endCxn id="21" idx="5"/>
        </xdr:cNvCxnSpPr>
      </xdr:nvCxnSpPr>
      <xdr:spPr>
        <a:xfrm>
          <a:off x="7217569" y="1852613"/>
          <a:ext cx="604837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9525</xdr:colOff>
      <xdr:row>8</xdr:row>
      <xdr:rowOff>85725</xdr:rowOff>
    </xdr:from>
    <xdr:to>
      <xdr:col>8</xdr:col>
      <xdr:colOff>19050</xdr:colOff>
      <xdr:row>10</xdr:row>
      <xdr:rowOff>180975</xdr:rowOff>
    </xdr:to>
    <xdr:cxnSp macro="">
      <xdr:nvCxnSpPr>
        <xdr:cNvPr id="30" name="Conector reto 29">
          <a:extLst>
            <a:ext uri="{FF2B5EF4-FFF2-40B4-BE49-F238E27FC236}">
              <a16:creationId xmlns:a16="http://schemas.microsoft.com/office/drawing/2014/main" id="{01517AE5-3CDC-0A56-D6EC-C576399772B1}"/>
            </a:ext>
          </a:extLst>
        </xdr:cNvPr>
        <xdr:cNvCxnSpPr/>
      </xdr:nvCxnSpPr>
      <xdr:spPr>
        <a:xfrm flipH="1">
          <a:off x="7515225" y="1857375"/>
          <a:ext cx="9525" cy="4762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12</xdr:row>
      <xdr:rowOff>0</xdr:rowOff>
    </xdr:from>
    <xdr:to>
      <xdr:col>9</xdr:col>
      <xdr:colOff>323850</xdr:colOff>
      <xdr:row>14</xdr:row>
      <xdr:rowOff>85725</xdr:rowOff>
    </xdr:to>
    <xdr:sp macro="" textlink="">
      <xdr:nvSpPr>
        <xdr:cNvPr id="48" name="Retângulo 47">
          <a:extLst>
            <a:ext uri="{FF2B5EF4-FFF2-40B4-BE49-F238E27FC236}">
              <a16:creationId xmlns:a16="http://schemas.microsoft.com/office/drawing/2014/main" id="{637E1677-C74F-CBE0-3F32-094240FA1EF8}"/>
            </a:ext>
          </a:extLst>
        </xdr:cNvPr>
        <xdr:cNvSpPr/>
      </xdr:nvSpPr>
      <xdr:spPr>
        <a:xfrm>
          <a:off x="4305300" y="2581275"/>
          <a:ext cx="1504950" cy="4857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 </a:t>
          </a:r>
          <a:r>
            <a:rPr 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=</a:t>
          </a:r>
          <a:r>
            <a:rPr lang="en-US" sz="2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-L</a:t>
          </a:r>
          <a:r>
            <a:rPr lang="en-US" sz="2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</a:t>
          </a:r>
          <a:r>
            <a:rPr lang="el-GR" sz="2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Δ</a:t>
          </a:r>
          <a:r>
            <a:rPr lang="en-US" sz="2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i/</a:t>
          </a:r>
          <a:r>
            <a:rPr lang="el-GR" sz="2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Δ</a:t>
          </a:r>
          <a:r>
            <a:rPr lang="en-US" sz="24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</a:t>
          </a:r>
          <a:endParaRPr lang="en-US" sz="2400"/>
        </a:p>
      </xdr:txBody>
    </xdr:sp>
    <xdr:clientData/>
  </xdr:twoCellAnchor>
  <xdr:twoCellAnchor>
    <xdr:from>
      <xdr:col>7</xdr:col>
      <xdr:colOff>38100</xdr:colOff>
      <xdr:row>14</xdr:row>
      <xdr:rowOff>133350</xdr:rowOff>
    </xdr:from>
    <xdr:to>
      <xdr:col>9</xdr:col>
      <xdr:colOff>323850</xdr:colOff>
      <xdr:row>17</xdr:row>
      <xdr:rowOff>0</xdr:rowOff>
    </xdr:to>
    <xdr:sp macro="" textlink="">
      <xdr:nvSpPr>
        <xdr:cNvPr id="51" name="Retângulo 50">
          <a:extLst>
            <a:ext uri="{FF2B5EF4-FFF2-40B4-BE49-F238E27FC236}">
              <a16:creationId xmlns:a16="http://schemas.microsoft.com/office/drawing/2014/main" id="{0F2ABAD0-D333-400F-8695-0F2EE8219CBE}"/>
            </a:ext>
          </a:extLst>
        </xdr:cNvPr>
        <xdr:cNvSpPr/>
      </xdr:nvSpPr>
      <xdr:spPr>
        <a:xfrm>
          <a:off x="4305300" y="3114675"/>
          <a:ext cx="1504950" cy="4476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E </a:t>
          </a:r>
          <a:r>
            <a:rPr 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=</a:t>
          </a:r>
          <a:r>
            <a:rPr lang="en-US" sz="20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 0.5L</a:t>
          </a:r>
          <a:r>
            <a:rPr lang="en-US" sz="2000" b="0" cap="none" spc="0" baseline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*Iˆ2</a:t>
          </a:r>
          <a:endParaRPr lang="en-US" sz="2000"/>
        </a:p>
      </xdr:txBody>
    </xdr:sp>
    <xdr:clientData/>
  </xdr:twoCellAnchor>
  <xdr:twoCellAnchor>
    <xdr:from>
      <xdr:col>7</xdr:col>
      <xdr:colOff>38100</xdr:colOff>
      <xdr:row>17</xdr:row>
      <xdr:rowOff>38100</xdr:rowOff>
    </xdr:from>
    <xdr:to>
      <xdr:col>9</xdr:col>
      <xdr:colOff>323850</xdr:colOff>
      <xdr:row>19</xdr:row>
      <xdr:rowOff>95250</xdr:rowOff>
    </xdr:to>
    <xdr:sp macro="" textlink="">
      <xdr:nvSpPr>
        <xdr:cNvPr id="52" name="Retângulo 51">
          <a:extLst>
            <a:ext uri="{FF2B5EF4-FFF2-40B4-BE49-F238E27FC236}">
              <a16:creationId xmlns:a16="http://schemas.microsoft.com/office/drawing/2014/main" id="{299E9CF5-E3E5-432C-B8CE-BE2072C268E5}"/>
            </a:ext>
          </a:extLst>
        </xdr:cNvPr>
        <xdr:cNvSpPr/>
      </xdr:nvSpPr>
      <xdr:spPr>
        <a:xfrm>
          <a:off x="4305300" y="3400425"/>
          <a:ext cx="1504950" cy="447675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800">
              <a:solidFill>
                <a:sysClr val="windowText" lastClr="000000"/>
              </a:solidFill>
            </a:rPr>
            <a:t>L</a:t>
          </a:r>
          <a:r>
            <a:rPr lang="en-US" sz="1800" baseline="0">
              <a:solidFill>
                <a:sysClr val="windowText" lastClr="000000"/>
              </a:solidFill>
            </a:rPr>
            <a:t> = (Nˆ2µA)/</a:t>
          </a:r>
          <a:r>
            <a:rPr lang="en-US" sz="1800" baseline="0">
              <a:solidFill>
                <a:sysClr val="windowText" lastClr="000000"/>
              </a:solidFill>
              <a:latin typeface="Monotype Corsiva" panose="03010101010201010101" pitchFamily="66" charset="0"/>
            </a:rPr>
            <a:t>l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9</xdr:row>
      <xdr:rowOff>180976</xdr:rowOff>
    </xdr:from>
    <xdr:to>
      <xdr:col>6</xdr:col>
      <xdr:colOff>19051</xdr:colOff>
      <xdr:row>20</xdr:row>
      <xdr:rowOff>9526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6B6F77C-3274-AF24-4462-7788814ABD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19050</xdr:colOff>
      <xdr:row>9</xdr:row>
      <xdr:rowOff>185737</xdr:rowOff>
    </xdr:from>
    <xdr:to>
      <xdr:col>12</xdr:col>
      <xdr:colOff>38100</xdr:colOff>
      <xdr:row>20</xdr:row>
      <xdr:rowOff>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8641297-C739-0CA7-1996-1D1BBC94CF5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47625</xdr:colOff>
      <xdr:row>9</xdr:row>
      <xdr:rowOff>185736</xdr:rowOff>
    </xdr:from>
    <xdr:to>
      <xdr:col>18</xdr:col>
      <xdr:colOff>19050</xdr:colOff>
      <xdr:row>19</xdr:row>
      <xdr:rowOff>190499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23A70B70-B8AE-A10E-8B2F-87FECF86295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9</xdr:row>
      <xdr:rowOff>180976</xdr:rowOff>
    </xdr:from>
    <xdr:to>
      <xdr:col>6</xdr:col>
      <xdr:colOff>19051</xdr:colOff>
      <xdr:row>20</xdr:row>
      <xdr:rowOff>9526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D29C804-48B4-45D1-8E0D-E13799F2814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19050</xdr:colOff>
      <xdr:row>9</xdr:row>
      <xdr:rowOff>185737</xdr:rowOff>
    </xdr:from>
    <xdr:to>
      <xdr:col>12</xdr:col>
      <xdr:colOff>38100</xdr:colOff>
      <xdr:row>20</xdr:row>
      <xdr:rowOff>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4625068-B0FA-4E72-B542-DBE80E28C25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45E534-C03D-4FEF-B75D-69EE42E828CC}">
  <dimension ref="A1:T22"/>
  <sheetViews>
    <sheetView zoomScaleNormal="100" workbookViewId="0">
      <selection activeCell="P18" sqref="P18"/>
    </sheetView>
  </sheetViews>
  <sheetFormatPr defaultRowHeight="15" x14ac:dyDescent="0.25"/>
  <cols>
    <col min="1" max="1" width="9.140625" style="1"/>
    <col min="2" max="2" width="9.140625" style="1" customWidth="1"/>
    <col min="3" max="3" width="9.140625" style="1"/>
    <col min="4" max="5" width="9.140625" style="1" customWidth="1"/>
    <col min="6" max="13" width="9.140625" style="1"/>
    <col min="14" max="14" width="9.140625" style="1" customWidth="1"/>
    <col min="15" max="15" width="12" style="1" bestFit="1" customWidth="1"/>
    <col min="16" max="16384" width="9.140625" style="1"/>
  </cols>
  <sheetData>
    <row r="1" spans="1:20" ht="15.75" thickBot="1" x14ac:dyDescent="0.3">
      <c r="A1" s="26" t="s">
        <v>11</v>
      </c>
      <c r="B1" s="27"/>
      <c r="C1" s="27"/>
      <c r="D1" s="27"/>
      <c r="E1" s="28"/>
      <c r="F1" s="26" t="s">
        <v>10</v>
      </c>
      <c r="G1" s="28"/>
      <c r="K1" s="26" t="s">
        <v>22</v>
      </c>
      <c r="L1" s="27"/>
      <c r="M1" s="28"/>
      <c r="P1" s="80" t="s">
        <v>11</v>
      </c>
      <c r="Q1" s="81"/>
      <c r="R1" s="23" t="s">
        <v>0</v>
      </c>
      <c r="S1" s="24"/>
      <c r="T1" s="25"/>
    </row>
    <row r="2" spans="1:20" ht="15.75" thickBot="1" x14ac:dyDescent="0.3">
      <c r="A2" s="11" t="s">
        <v>28</v>
      </c>
      <c r="B2" s="13"/>
      <c r="C2" s="13"/>
      <c r="D2" s="13"/>
      <c r="E2" s="17"/>
      <c r="F2" s="11" t="s">
        <v>38</v>
      </c>
      <c r="G2" s="17"/>
      <c r="K2" s="42" t="s">
        <v>21</v>
      </c>
      <c r="L2" s="41" t="s">
        <v>18</v>
      </c>
      <c r="M2" s="39" t="s">
        <v>19</v>
      </c>
      <c r="P2" s="76" t="s">
        <v>54</v>
      </c>
      <c r="Q2" s="79" t="s">
        <v>55</v>
      </c>
      <c r="R2" s="4" t="s">
        <v>4</v>
      </c>
      <c r="S2" s="3">
        <v>1000000000000</v>
      </c>
      <c r="T2" s="5">
        <v>1000000000000</v>
      </c>
    </row>
    <row r="3" spans="1:20" x14ac:dyDescent="0.25">
      <c r="A3" s="11" t="s">
        <v>29</v>
      </c>
      <c r="B3" s="13"/>
      <c r="C3" s="13"/>
      <c r="D3" s="13"/>
      <c r="E3" s="17"/>
      <c r="F3" s="11" t="s">
        <v>39</v>
      </c>
      <c r="G3" s="17"/>
      <c r="K3" s="36" t="s">
        <v>15</v>
      </c>
      <c r="L3" s="45"/>
      <c r="M3" s="46"/>
      <c r="O3" s="33" t="s">
        <v>12</v>
      </c>
      <c r="P3" s="75"/>
      <c r="Q3" s="82">
        <f>P4*P5</f>
        <v>0</v>
      </c>
      <c r="R3" s="4" t="s">
        <v>3</v>
      </c>
      <c r="S3" s="3">
        <v>1000000000</v>
      </c>
      <c r="T3" s="5">
        <v>1000000000</v>
      </c>
    </row>
    <row r="4" spans="1:20" x14ac:dyDescent="0.25">
      <c r="A4" s="11" t="s">
        <v>30</v>
      </c>
      <c r="B4" s="13"/>
      <c r="C4" s="13"/>
      <c r="D4" s="13"/>
      <c r="E4" s="17"/>
      <c r="F4" s="11" t="s">
        <v>40</v>
      </c>
      <c r="G4" s="17"/>
      <c r="K4" s="12" t="s">
        <v>16</v>
      </c>
      <c r="L4" s="47"/>
      <c r="M4" s="48"/>
      <c r="O4" s="34" t="s">
        <v>9</v>
      </c>
      <c r="P4" s="77"/>
      <c r="Q4" s="83" t="e">
        <f>P3/P5</f>
        <v>#DIV/0!</v>
      </c>
      <c r="R4" s="4" t="s">
        <v>2</v>
      </c>
      <c r="S4" s="3">
        <v>1000000</v>
      </c>
      <c r="T4" s="5">
        <v>1000000</v>
      </c>
    </row>
    <row r="5" spans="1:20" ht="15.75" thickBot="1" x14ac:dyDescent="0.3">
      <c r="A5" s="18" t="s">
        <v>31</v>
      </c>
      <c r="B5" s="19"/>
      <c r="C5" s="19"/>
      <c r="D5" s="19"/>
      <c r="E5" s="20"/>
      <c r="F5" s="18" t="s">
        <v>41</v>
      </c>
      <c r="G5" s="20"/>
      <c r="K5" s="12" t="s">
        <v>17</v>
      </c>
      <c r="L5" s="47"/>
      <c r="M5" s="48"/>
      <c r="O5" s="34" t="s">
        <v>13</v>
      </c>
      <c r="P5" s="77"/>
      <c r="Q5" s="83" t="e">
        <f>P3/P4</f>
        <v>#DIV/0!</v>
      </c>
      <c r="R5" s="6" t="s">
        <v>1</v>
      </c>
      <c r="S5" s="3">
        <v>1000</v>
      </c>
      <c r="T5" s="5">
        <v>1000</v>
      </c>
    </row>
    <row r="6" spans="1:20" ht="15.75" thickBot="1" x14ac:dyDescent="0.3">
      <c r="K6" s="38" t="s">
        <v>20</v>
      </c>
      <c r="L6" s="49">
        <f>L3+L4+L5</f>
        <v>0</v>
      </c>
      <c r="M6" s="50" t="e">
        <f>(1/M3+1/M4+1/M5)^-1</f>
        <v>#DIV/0!</v>
      </c>
      <c r="O6" s="22" t="s">
        <v>14</v>
      </c>
      <c r="P6" s="78"/>
      <c r="Q6" s="84">
        <f>P3*P4</f>
        <v>0</v>
      </c>
      <c r="R6" s="4" t="s">
        <v>8</v>
      </c>
      <c r="S6" s="3">
        <v>1E-3</v>
      </c>
      <c r="T6" s="5">
        <v>1E-3</v>
      </c>
    </row>
    <row r="7" spans="1:20" ht="15.75" thickBot="1" x14ac:dyDescent="0.3">
      <c r="A7" s="26" t="s">
        <v>11</v>
      </c>
      <c r="B7" s="27"/>
      <c r="C7" s="27"/>
      <c r="D7" s="27"/>
      <c r="E7" s="28"/>
      <c r="F7" s="26" t="s">
        <v>10</v>
      </c>
      <c r="G7" s="28"/>
      <c r="K7" s="26" t="s">
        <v>23</v>
      </c>
      <c r="L7" s="27"/>
      <c r="M7" s="28"/>
      <c r="O7" s="29" t="s">
        <v>32</v>
      </c>
      <c r="P7" s="75"/>
      <c r="Q7" s="82">
        <f>P8*P9</f>
        <v>0</v>
      </c>
      <c r="R7" s="7" t="s">
        <v>7</v>
      </c>
      <c r="S7" s="3">
        <v>9.9999999999999995E-7</v>
      </c>
      <c r="T7" s="5">
        <v>9.9999999999999995E-7</v>
      </c>
    </row>
    <row r="8" spans="1:20" ht="15.75" thickBot="1" x14ac:dyDescent="0.3">
      <c r="A8" s="11" t="s">
        <v>36</v>
      </c>
      <c r="B8" s="13"/>
      <c r="C8" s="13"/>
      <c r="D8" s="13"/>
      <c r="E8" s="17"/>
      <c r="F8" s="11" t="s">
        <v>38</v>
      </c>
      <c r="G8" s="17"/>
      <c r="K8" s="42" t="s">
        <v>21</v>
      </c>
      <c r="L8" s="41" t="s">
        <v>18</v>
      </c>
      <c r="M8" s="39" t="s">
        <v>19</v>
      </c>
      <c r="O8" s="34" t="s">
        <v>12</v>
      </c>
      <c r="P8" s="77"/>
      <c r="Q8" s="83" t="e">
        <f>P7/P9</f>
        <v>#DIV/0!</v>
      </c>
      <c r="R8" s="4" t="s">
        <v>5</v>
      </c>
      <c r="S8" s="3">
        <v>1.0000000000000001E-9</v>
      </c>
      <c r="T8" s="5">
        <v>1.0000000000000001E-9</v>
      </c>
    </row>
    <row r="9" spans="1:20" ht="15.75" thickBot="1" x14ac:dyDescent="0.3">
      <c r="A9" s="11" t="s">
        <v>37</v>
      </c>
      <c r="B9" s="13"/>
      <c r="C9" s="13"/>
      <c r="D9" s="13"/>
      <c r="E9" s="17"/>
      <c r="F9" s="11" t="s">
        <v>42</v>
      </c>
      <c r="G9" s="17"/>
      <c r="K9" s="43" t="s">
        <v>24</v>
      </c>
      <c r="L9" s="45"/>
      <c r="M9" s="46"/>
      <c r="O9" s="30" t="s">
        <v>33</v>
      </c>
      <c r="P9" s="77"/>
      <c r="Q9" s="83" t="e">
        <f>P7/P8</f>
        <v>#DIV/0!</v>
      </c>
      <c r="R9" s="8" t="s">
        <v>6</v>
      </c>
      <c r="S9" s="9">
        <v>9.9999999999999998E-13</v>
      </c>
      <c r="T9" s="10">
        <v>9.9999999999999998E-13</v>
      </c>
    </row>
    <row r="10" spans="1:20" ht="15.75" thickBot="1" x14ac:dyDescent="0.3">
      <c r="A10" s="11" t="s">
        <v>35</v>
      </c>
      <c r="B10" s="13"/>
      <c r="C10" s="13"/>
      <c r="D10" s="13"/>
      <c r="E10" s="17"/>
      <c r="F10" s="11" t="s">
        <v>43</v>
      </c>
      <c r="G10" s="17"/>
      <c r="K10" s="44" t="s">
        <v>25</v>
      </c>
      <c r="L10" s="47"/>
      <c r="M10" s="48"/>
      <c r="O10" s="31" t="s">
        <v>34</v>
      </c>
      <c r="P10" s="78"/>
      <c r="Q10" s="84">
        <f>P7*P8*0.5</f>
        <v>0</v>
      </c>
    </row>
    <row r="11" spans="1:20" ht="15.75" thickBot="1" x14ac:dyDescent="0.3">
      <c r="A11" s="18" t="s">
        <v>27</v>
      </c>
      <c r="B11" s="19"/>
      <c r="C11" s="19"/>
      <c r="D11" s="19"/>
      <c r="E11" s="20"/>
      <c r="F11" s="18" t="s">
        <v>44</v>
      </c>
      <c r="G11" s="20"/>
      <c r="K11" s="44" t="s">
        <v>26</v>
      </c>
      <c r="L11" s="47"/>
      <c r="M11" s="48"/>
    </row>
    <row r="12" spans="1:20" ht="15.75" thickBot="1" x14ac:dyDescent="0.3">
      <c r="A12" s="37"/>
      <c r="K12" s="38" t="s">
        <v>20</v>
      </c>
      <c r="L12" s="51" t="e">
        <f>(1/L9+1/L10+1/L11)^-1</f>
        <v>#DIV/0!</v>
      </c>
      <c r="M12" s="50">
        <f>M9+M10+M11</f>
        <v>0</v>
      </c>
      <c r="N12" s="37"/>
      <c r="O12" s="88" t="s">
        <v>72</v>
      </c>
      <c r="P12" s="89"/>
      <c r="Q12" s="90"/>
    </row>
    <row r="13" spans="1:20" ht="15.75" thickBot="1" x14ac:dyDescent="0.3">
      <c r="A13" s="26" t="s">
        <v>11</v>
      </c>
      <c r="B13" s="27"/>
      <c r="C13" s="27"/>
      <c r="D13" s="27"/>
      <c r="E13" s="28"/>
      <c r="F13" s="26" t="s">
        <v>10</v>
      </c>
      <c r="G13" s="28"/>
      <c r="K13" s="26" t="s">
        <v>59</v>
      </c>
      <c r="L13" s="27"/>
      <c r="M13" s="28"/>
      <c r="O13" s="91"/>
      <c r="P13" s="92" t="s">
        <v>54</v>
      </c>
      <c r="Q13" s="93" t="s">
        <v>55</v>
      </c>
    </row>
    <row r="14" spans="1:20" ht="15.75" thickBot="1" x14ac:dyDescent="0.3">
      <c r="A14" s="14" t="s">
        <v>65</v>
      </c>
      <c r="B14" s="15"/>
      <c r="C14" s="15"/>
      <c r="D14" s="15"/>
      <c r="E14" s="16"/>
      <c r="F14" s="14" t="s">
        <v>60</v>
      </c>
      <c r="G14" s="16"/>
      <c r="K14" s="42" t="s">
        <v>21</v>
      </c>
      <c r="L14" s="41" t="s">
        <v>18</v>
      </c>
      <c r="M14" s="39" t="s">
        <v>19</v>
      </c>
      <c r="O14" s="29" t="s">
        <v>73</v>
      </c>
      <c r="P14" s="95"/>
      <c r="Q14" s="96">
        <f>((P15^2)*P16*P17)/P18</f>
        <v>7.5398223686155038E-4</v>
      </c>
    </row>
    <row r="15" spans="1:20" x14ac:dyDescent="0.25">
      <c r="A15" s="85" t="s">
        <v>62</v>
      </c>
      <c r="B15" s="13"/>
      <c r="C15" s="13"/>
      <c r="D15" s="13"/>
      <c r="E15" s="17"/>
      <c r="F15" s="11" t="s">
        <v>39</v>
      </c>
      <c r="G15" s="17"/>
      <c r="K15" s="36" t="s">
        <v>56</v>
      </c>
      <c r="L15" s="45"/>
      <c r="M15" s="46"/>
      <c r="O15" s="30" t="s">
        <v>74</v>
      </c>
      <c r="P15" s="97">
        <v>30</v>
      </c>
      <c r="Q15" s="98"/>
    </row>
    <row r="16" spans="1:20" x14ac:dyDescent="0.25">
      <c r="A16" s="11" t="s">
        <v>63</v>
      </c>
      <c r="B16" s="13"/>
      <c r="C16" s="13"/>
      <c r="D16" s="13"/>
      <c r="E16" s="17"/>
      <c r="F16" s="11" t="s">
        <v>61</v>
      </c>
      <c r="G16" s="17"/>
      <c r="K16" s="12" t="s">
        <v>57</v>
      </c>
      <c r="L16" s="47"/>
      <c r="M16" s="48"/>
      <c r="O16" s="30" t="s">
        <v>75</v>
      </c>
      <c r="P16" s="99">
        <f>4*PI()*10^-7</f>
        <v>1.2566370614359173E-6</v>
      </c>
      <c r="Q16" s="59"/>
    </row>
    <row r="17" spans="1:17" ht="15.75" thickBot="1" x14ac:dyDescent="0.3">
      <c r="A17" s="86" t="s">
        <v>64</v>
      </c>
      <c r="B17" s="13"/>
      <c r="C17" s="13"/>
      <c r="D17" s="13"/>
      <c r="E17" s="17"/>
      <c r="F17" s="11" t="s">
        <v>38</v>
      </c>
      <c r="G17" s="17"/>
      <c r="K17" s="12" t="s">
        <v>58</v>
      </c>
      <c r="L17" s="47"/>
      <c r="M17" s="48"/>
      <c r="O17" s="30" t="s">
        <v>76</v>
      </c>
      <c r="P17" s="99">
        <v>0.01</v>
      </c>
      <c r="Q17" s="59"/>
    </row>
    <row r="18" spans="1:17" ht="15.75" thickBot="1" x14ac:dyDescent="0.3">
      <c r="A18" s="11" t="s">
        <v>66</v>
      </c>
      <c r="B18" s="13"/>
      <c r="C18" s="13"/>
      <c r="D18" s="13"/>
      <c r="E18" s="17"/>
      <c r="F18" s="11" t="s">
        <v>44</v>
      </c>
      <c r="G18" s="17"/>
      <c r="K18" s="38" t="s">
        <v>20</v>
      </c>
      <c r="L18" s="49">
        <f>L15+L16+L17</f>
        <v>0</v>
      </c>
      <c r="M18" s="50" t="e">
        <f>(1/M15+1/M16+1/M17)^-1</f>
        <v>#DIV/0!</v>
      </c>
      <c r="O18" s="94" t="s">
        <v>77</v>
      </c>
      <c r="P18" s="100">
        <v>1.4999999999999999E-2</v>
      </c>
      <c r="Q18" s="58"/>
    </row>
    <row r="19" spans="1:17" x14ac:dyDescent="0.25">
      <c r="A19" s="11" t="s">
        <v>67</v>
      </c>
      <c r="B19" s="13"/>
      <c r="C19" s="13"/>
      <c r="D19" s="13"/>
      <c r="E19" s="17"/>
      <c r="F19" s="11" t="s">
        <v>69</v>
      </c>
      <c r="G19" s="17"/>
      <c r="J19" s="21"/>
    </row>
    <row r="20" spans="1:17" x14ac:dyDescent="0.25">
      <c r="A20" s="11" t="s">
        <v>68</v>
      </c>
      <c r="B20" s="13"/>
      <c r="C20" s="13"/>
      <c r="D20" s="13"/>
      <c r="E20" s="17"/>
      <c r="F20" s="11"/>
      <c r="G20" s="17"/>
    </row>
    <row r="21" spans="1:17" x14ac:dyDescent="0.25">
      <c r="A21" s="11" t="s">
        <v>78</v>
      </c>
      <c r="B21" s="13"/>
      <c r="C21" s="13"/>
      <c r="D21" s="13"/>
      <c r="E21" s="17"/>
      <c r="F21" s="11" t="s">
        <v>71</v>
      </c>
      <c r="G21" s="17"/>
    </row>
    <row r="22" spans="1:17" ht="15.75" thickBot="1" x14ac:dyDescent="0.3">
      <c r="A22" s="87" t="s">
        <v>70</v>
      </c>
      <c r="B22" s="19"/>
      <c r="C22" s="19"/>
      <c r="D22" s="19"/>
      <c r="E22" s="20"/>
      <c r="F22" s="18" t="s">
        <v>71</v>
      </c>
      <c r="G22" s="20"/>
    </row>
  </sheetData>
  <mergeCells count="46">
    <mergeCell ref="A20:E20"/>
    <mergeCell ref="F19:G19"/>
    <mergeCell ref="F20:G20"/>
    <mergeCell ref="A22:E22"/>
    <mergeCell ref="F22:G22"/>
    <mergeCell ref="O12:Q12"/>
    <mergeCell ref="A21:E21"/>
    <mergeCell ref="F21:G21"/>
    <mergeCell ref="F16:G16"/>
    <mergeCell ref="A17:E17"/>
    <mergeCell ref="F17:G17"/>
    <mergeCell ref="A18:E18"/>
    <mergeCell ref="F18:G18"/>
    <mergeCell ref="A19:E19"/>
    <mergeCell ref="R1:T1"/>
    <mergeCell ref="P1:Q1"/>
    <mergeCell ref="K13:M13"/>
    <mergeCell ref="A13:E13"/>
    <mergeCell ref="F13:G13"/>
    <mergeCell ref="A14:E14"/>
    <mergeCell ref="F14:G14"/>
    <mergeCell ref="F11:G11"/>
    <mergeCell ref="A7:E7"/>
    <mergeCell ref="F7:G7"/>
    <mergeCell ref="A8:E8"/>
    <mergeCell ref="F8:G8"/>
    <mergeCell ref="A9:E9"/>
    <mergeCell ref="F9:G9"/>
    <mergeCell ref="A10:E10"/>
    <mergeCell ref="F10:G10"/>
    <mergeCell ref="A11:E11"/>
    <mergeCell ref="K7:M7"/>
    <mergeCell ref="F1:G1"/>
    <mergeCell ref="F2:G2"/>
    <mergeCell ref="F3:G3"/>
    <mergeCell ref="F4:G4"/>
    <mergeCell ref="F5:G5"/>
    <mergeCell ref="A1:E1"/>
    <mergeCell ref="A2:E2"/>
    <mergeCell ref="A3:E3"/>
    <mergeCell ref="A4:E4"/>
    <mergeCell ref="A5:E5"/>
    <mergeCell ref="K1:M1"/>
    <mergeCell ref="A15:E15"/>
    <mergeCell ref="F15:G15"/>
    <mergeCell ref="A16:E16"/>
  </mergeCells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6AECE-6E6C-4298-81A5-7DD2D316BB55}">
  <dimension ref="A1:R11"/>
  <sheetViews>
    <sheetView workbookViewId="0">
      <selection activeCell="O7" sqref="O7"/>
    </sheetView>
  </sheetViews>
  <sheetFormatPr defaultRowHeight="15" x14ac:dyDescent="0.25"/>
  <cols>
    <col min="1" max="16384" width="9.140625" style="1"/>
  </cols>
  <sheetData>
    <row r="1" spans="1:18" ht="15.75" thickBot="1" x14ac:dyDescent="0.3">
      <c r="A1" s="26" t="s">
        <v>52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8"/>
    </row>
    <row r="2" spans="1:18" ht="15.75" thickBot="1" x14ac:dyDescent="0.3"/>
    <row r="3" spans="1:18" ht="15.75" thickBot="1" x14ac:dyDescent="0.3">
      <c r="B3" s="26" t="s">
        <v>51</v>
      </c>
      <c r="C3" s="27"/>
      <c r="D3" s="28"/>
      <c r="F3" s="60" t="s">
        <v>50</v>
      </c>
      <c r="G3" s="61" t="s">
        <v>49</v>
      </c>
      <c r="H3" s="61" t="s">
        <v>46</v>
      </c>
      <c r="I3" s="61" t="s">
        <v>47</v>
      </c>
      <c r="J3" s="62" t="s">
        <v>48</v>
      </c>
      <c r="L3" s="26" t="s">
        <v>53</v>
      </c>
      <c r="M3" s="27"/>
      <c r="N3" s="27"/>
      <c r="O3" s="28"/>
    </row>
    <row r="4" spans="1:18" x14ac:dyDescent="0.25">
      <c r="B4" s="14" t="s">
        <v>12</v>
      </c>
      <c r="C4" s="35"/>
      <c r="D4" s="70">
        <v>1</v>
      </c>
      <c r="F4" s="69">
        <v>0</v>
      </c>
      <c r="G4" s="63">
        <f>0*D8</f>
        <v>0</v>
      </c>
      <c r="H4" s="63">
        <f>(D5)*EXP(1)^(-F4/D8)</f>
        <v>4.5454545454545452E-3</v>
      </c>
      <c r="I4" s="63">
        <f>D4*EXP(1)^(-(G4/D8))</f>
        <v>1</v>
      </c>
      <c r="J4" s="64">
        <f>D4*(1-EXP(1)^(-(G4/D8)))</f>
        <v>0</v>
      </c>
      <c r="L4" s="60" t="s">
        <v>49</v>
      </c>
      <c r="M4" s="61" t="s">
        <v>46</v>
      </c>
      <c r="N4" s="61" t="s">
        <v>47</v>
      </c>
      <c r="O4" s="62" t="s">
        <v>48</v>
      </c>
    </row>
    <row r="5" spans="1:18" ht="15.75" thickBot="1" x14ac:dyDescent="0.3">
      <c r="B5" s="11" t="s">
        <v>9</v>
      </c>
      <c r="C5" s="32"/>
      <c r="D5" s="70">
        <f>D4/D6</f>
        <v>4.5454545454545452E-3</v>
      </c>
      <c r="F5" s="44">
        <v>1</v>
      </c>
      <c r="G5" s="65">
        <f>1*D8</f>
        <v>2.1999999999999998E-4</v>
      </c>
      <c r="H5" s="65">
        <f>(D4/D6)*EXP(1)^(-G5/D8)</f>
        <v>1.6721792780520104E-3</v>
      </c>
      <c r="I5" s="65">
        <f>D4*EXP(1)^(-(G5/D8))</f>
        <v>0.36787944117144233</v>
      </c>
      <c r="J5" s="66">
        <f>D4*(1-EXP(1)^(-(G5/D8)))</f>
        <v>0.63212055882855767</v>
      </c>
      <c r="L5" s="72">
        <v>2E-3</v>
      </c>
      <c r="M5" s="73">
        <f>(D5)*EXP(1)^(-L5/D8)</f>
        <v>5.1220718412636668E-7</v>
      </c>
      <c r="N5" s="73">
        <f>D4*EXP(1)^(-(L5/D8))</f>
        <v>1.1268558050780067E-4</v>
      </c>
      <c r="O5" s="74">
        <f>D4*(1-EXP(1)^(-(L5/D8)))</f>
        <v>0.99988731441949219</v>
      </c>
    </row>
    <row r="6" spans="1:18" x14ac:dyDescent="0.25">
      <c r="B6" s="11" t="s">
        <v>13</v>
      </c>
      <c r="C6" s="32"/>
      <c r="D6" s="70">
        <v>220</v>
      </c>
      <c r="F6" s="44">
        <v>2</v>
      </c>
      <c r="G6" s="65">
        <f>2*D8</f>
        <v>4.3999999999999996E-4</v>
      </c>
      <c r="H6" s="65">
        <f>(D4/D6)*EXP(1)^(-G6/D8)</f>
        <v>6.1516037834823958E-4</v>
      </c>
      <c r="I6" s="65">
        <f>D4*EXP(1)^(-(G6/D8))</f>
        <v>0.1353352832366127</v>
      </c>
      <c r="J6" s="66">
        <f>D4*(1-EXP(1)^(-(G6/D8)))</f>
        <v>0.8646647167633873</v>
      </c>
      <c r="K6" s="2"/>
    </row>
    <row r="7" spans="1:18" x14ac:dyDescent="0.25">
      <c r="B7" s="11" t="s">
        <v>33</v>
      </c>
      <c r="C7" s="32"/>
      <c r="D7" s="70">
        <v>9.9999999999999995E-7</v>
      </c>
      <c r="F7" s="44">
        <v>3</v>
      </c>
      <c r="G7" s="65">
        <f>3*D8</f>
        <v>6.6E-4</v>
      </c>
      <c r="H7" s="65">
        <f>(D4/D6)*EXP(1)^(-G7/D8)</f>
        <v>2.2630485621756327E-4</v>
      </c>
      <c r="I7" s="65">
        <f>D4*EXP(1)^(-(G7/D8))</f>
        <v>4.9787068367863924E-2</v>
      </c>
      <c r="J7" s="66">
        <f>D4*(1-EXP(1)^(-(G7/D8)))</f>
        <v>0.95021293163213605</v>
      </c>
    </row>
    <row r="8" spans="1:18" ht="15.75" thickBot="1" x14ac:dyDescent="0.3">
      <c r="B8" s="56" t="s">
        <v>45</v>
      </c>
      <c r="C8" s="57"/>
      <c r="D8" s="71">
        <f>D6*D7</f>
        <v>2.1999999999999998E-4</v>
      </c>
      <c r="F8" s="44">
        <v>4</v>
      </c>
      <c r="G8" s="65">
        <f>4*D8</f>
        <v>8.7999999999999992E-4</v>
      </c>
      <c r="H8" s="65">
        <f>(D4/D6)*EXP(1)^(-G8/D8)</f>
        <v>8.3252904039700829E-5</v>
      </c>
      <c r="I8" s="65">
        <f>D4*EXP(1)^(-(G8/D8))</f>
        <v>1.8315638888734182E-2</v>
      </c>
      <c r="J8" s="66">
        <f>D4*(1-EXP(1)^(-(G8/D8)))</f>
        <v>0.98168436111126578</v>
      </c>
    </row>
    <row r="9" spans="1:18" ht="15.75" thickBot="1" x14ac:dyDescent="0.3">
      <c r="C9" s="2"/>
      <c r="F9" s="40">
        <v>5</v>
      </c>
      <c r="G9" s="67">
        <f>5*D8</f>
        <v>1.0999999999999998E-3</v>
      </c>
      <c r="H9" s="67">
        <f>(D4/D6)*EXP(1)^(-G9/D8)</f>
        <v>3.0627031814024854E-5</v>
      </c>
      <c r="I9" s="67">
        <f>D4*EXP(1)^(-(G9/D8))</f>
        <v>6.7379469990854687E-3</v>
      </c>
      <c r="J9" s="68">
        <f>D4*(1-EXP(1)^(-(G9/D8)))</f>
        <v>0.99326205300091452</v>
      </c>
    </row>
    <row r="10" spans="1:18" x14ac:dyDescent="0.25">
      <c r="C10" s="2"/>
    </row>
    <row r="11" spans="1:18" x14ac:dyDescent="0.25">
      <c r="C11" s="2"/>
    </row>
  </sheetData>
  <mergeCells count="8">
    <mergeCell ref="A1:R1"/>
    <mergeCell ref="L3:O3"/>
    <mergeCell ref="B4:C4"/>
    <mergeCell ref="B5:C5"/>
    <mergeCell ref="B6:C6"/>
    <mergeCell ref="B7:C7"/>
    <mergeCell ref="B8:C8"/>
    <mergeCell ref="B3:D3"/>
  </mergeCells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89B72-2909-4987-9D0C-A3B20D01FD5D}">
  <dimension ref="A1:R11"/>
  <sheetViews>
    <sheetView tabSelected="1" workbookViewId="0">
      <selection activeCell="N14" sqref="N14"/>
    </sheetView>
  </sheetViews>
  <sheetFormatPr defaultRowHeight="15" x14ac:dyDescent="0.25"/>
  <cols>
    <col min="1" max="16384" width="9.140625" style="1"/>
  </cols>
  <sheetData>
    <row r="1" spans="1:18" ht="15.75" thickBot="1" x14ac:dyDescent="0.3">
      <c r="A1" s="26" t="s">
        <v>79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8"/>
    </row>
    <row r="2" spans="1:18" ht="15.75" thickBot="1" x14ac:dyDescent="0.3"/>
    <row r="3" spans="1:18" ht="15.75" thickBot="1" x14ac:dyDescent="0.3">
      <c r="B3" s="26" t="s">
        <v>51</v>
      </c>
      <c r="C3" s="27"/>
      <c r="D3" s="28"/>
      <c r="F3" s="60" t="s">
        <v>50</v>
      </c>
      <c r="G3" s="61" t="s">
        <v>49</v>
      </c>
      <c r="H3" s="61" t="s">
        <v>46</v>
      </c>
      <c r="I3" s="101" t="s">
        <v>81</v>
      </c>
      <c r="J3" s="81"/>
      <c r="N3" s="26" t="s">
        <v>53</v>
      </c>
      <c r="O3" s="27"/>
      <c r="P3" s="27"/>
      <c r="Q3" s="28"/>
    </row>
    <row r="4" spans="1:18" x14ac:dyDescent="0.25">
      <c r="B4" s="14" t="s">
        <v>12</v>
      </c>
      <c r="C4" s="35"/>
      <c r="D4" s="70">
        <v>1</v>
      </c>
      <c r="F4" s="69">
        <v>0</v>
      </c>
      <c r="G4" s="63">
        <f>0*D8</f>
        <v>0</v>
      </c>
      <c r="H4" s="63">
        <f>D5</f>
        <v>4.5454545454545452E-3</v>
      </c>
      <c r="I4" s="102">
        <f>D4</f>
        <v>1</v>
      </c>
      <c r="J4" s="103"/>
      <c r="N4" s="60" t="s">
        <v>49</v>
      </c>
      <c r="O4" s="61" t="s">
        <v>46</v>
      </c>
      <c r="P4" s="101" t="s">
        <v>81</v>
      </c>
      <c r="Q4" s="81"/>
    </row>
    <row r="5" spans="1:18" ht="15.75" thickBot="1" x14ac:dyDescent="0.3">
      <c r="B5" s="11" t="s">
        <v>9</v>
      </c>
      <c r="C5" s="32"/>
      <c r="D5" s="70">
        <f>D4/D6</f>
        <v>4.5454545454545452E-3</v>
      </c>
      <c r="F5" s="44">
        <v>1</v>
      </c>
      <c r="G5" s="65">
        <f>1*D8</f>
        <v>2.1999999999999998E-4</v>
      </c>
      <c r="H5" s="65">
        <f>D5*EXP(1)^(-G5/D8)</f>
        <v>1.6721792780520104E-3</v>
      </c>
      <c r="I5" s="52">
        <f>D4*EXP(1)^(-(G5/D8))</f>
        <v>0.36787944117144233</v>
      </c>
      <c r="J5" s="53"/>
      <c r="N5" s="72">
        <v>0</v>
      </c>
      <c r="O5" s="73">
        <f>D5*EXP(1)^(-N5/D8)</f>
        <v>4.5454545454545452E-3</v>
      </c>
      <c r="P5" s="104">
        <f>D4*EXP(1)^(-(N5/D8))</f>
        <v>1</v>
      </c>
      <c r="Q5" s="105"/>
    </row>
    <row r="6" spans="1:18" ht="15.75" thickBot="1" x14ac:dyDescent="0.3">
      <c r="B6" s="11" t="s">
        <v>13</v>
      </c>
      <c r="C6" s="32"/>
      <c r="D6" s="70">
        <v>220</v>
      </c>
      <c r="F6" s="44">
        <v>2</v>
      </c>
      <c r="G6" s="65">
        <f>2*D8</f>
        <v>4.3999999999999996E-4</v>
      </c>
      <c r="H6" s="65">
        <f>D5*EXP(1)^(-G6/D8)</f>
        <v>6.1516037834823958E-4</v>
      </c>
      <c r="I6" s="52">
        <f>D4*EXP(1)^(-(G6/D8))</f>
        <v>0.1353352832366127</v>
      </c>
      <c r="J6" s="53"/>
      <c r="K6" s="2"/>
      <c r="N6" s="72">
        <v>1E-3</v>
      </c>
      <c r="O6" s="73">
        <f>D5*EXP(1)^(-N6/D8)</f>
        <v>4.8251574827166697E-5</v>
      </c>
      <c r="P6" s="106">
        <f>D4*EXP(1)^(-(N6/D8))</f>
        <v>1.0615346461976673E-2</v>
      </c>
      <c r="Q6" s="107"/>
    </row>
    <row r="7" spans="1:18" ht="15.75" thickBot="1" x14ac:dyDescent="0.3">
      <c r="B7" s="11" t="s">
        <v>80</v>
      </c>
      <c r="C7" s="32"/>
      <c r="D7" s="70">
        <v>9.9999999999999995E-7</v>
      </c>
      <c r="F7" s="44">
        <v>3</v>
      </c>
      <c r="G7" s="65">
        <f>3*D8</f>
        <v>6.6E-4</v>
      </c>
      <c r="H7" s="65">
        <f>D5*EXP(1)^(-G7/D8)</f>
        <v>2.2630485621756327E-4</v>
      </c>
      <c r="I7" s="52">
        <f>D4*EXP(1)^(-(G7/D8))</f>
        <v>4.9787068367863924E-2</v>
      </c>
      <c r="J7" s="53"/>
      <c r="N7" s="72">
        <v>3.0000000000000001E-3</v>
      </c>
      <c r="O7" s="73">
        <f>D5*EXP(1)^(-N7/D8)</f>
        <v>5.4372567198148561E-9</v>
      </c>
      <c r="P7" s="106">
        <f>D4*EXP(1)^(-(N7/D8))</f>
        <v>1.1961964783592684E-6</v>
      </c>
      <c r="Q7" s="107"/>
    </row>
    <row r="8" spans="1:18" ht="15.75" thickBot="1" x14ac:dyDescent="0.3">
      <c r="B8" s="56" t="s">
        <v>45</v>
      </c>
      <c r="C8" s="57"/>
      <c r="D8" s="71">
        <f>D6*D7</f>
        <v>2.1999999999999998E-4</v>
      </c>
      <c r="F8" s="44">
        <v>4</v>
      </c>
      <c r="G8" s="65">
        <f>4*D8</f>
        <v>8.7999999999999992E-4</v>
      </c>
      <c r="H8" s="65">
        <f>D5*EXP(1)^(-G8/D8)</f>
        <v>8.3252904039700829E-5</v>
      </c>
      <c r="I8" s="52">
        <f>D4*EXP(1)^(-(G8/D8))</f>
        <v>1.8315638888734182E-2</v>
      </c>
      <c r="J8" s="53"/>
      <c r="N8" s="72">
        <v>4.0000000000000001E-3</v>
      </c>
      <c r="O8" s="73">
        <f>D5*EXP(1)^(-N8/D8)</f>
        <v>5.7718363883545572E-11</v>
      </c>
      <c r="P8" s="106">
        <f>D4*EXP(1)^(-(N8/D8))</f>
        <v>1.2698040054380027E-8</v>
      </c>
      <c r="Q8" s="107"/>
    </row>
    <row r="9" spans="1:18" ht="15.75" thickBot="1" x14ac:dyDescent="0.3">
      <c r="C9" s="2"/>
      <c r="F9" s="40">
        <v>5</v>
      </c>
      <c r="G9" s="67">
        <f>5*D8</f>
        <v>1.0999999999999998E-3</v>
      </c>
      <c r="H9" s="67">
        <f>D5*EXP(1)^(-G9/D8)</f>
        <v>3.0627031814024854E-5</v>
      </c>
      <c r="I9" s="54">
        <f>D4*EXP(1)^(-(G9/D8))</f>
        <v>6.7379469990854687E-3</v>
      </c>
      <c r="J9" s="55"/>
      <c r="N9" s="72">
        <v>5.0000000000000001E-3</v>
      </c>
      <c r="O9" s="73">
        <f>D5*EXP(1)^(-N9/D8)</f>
        <v>6.1270042984227708E-13</v>
      </c>
      <c r="P9" s="106">
        <f>D4*EXP(1)^(-(N9/D8))</f>
        <v>1.3479409456530097E-10</v>
      </c>
      <c r="Q9" s="107"/>
    </row>
    <row r="10" spans="1:18" ht="15.75" thickBot="1" x14ac:dyDescent="0.3">
      <c r="C10" s="2"/>
      <c r="N10" s="72">
        <v>6.0000000000000001E-3</v>
      </c>
      <c r="O10" s="73">
        <f>D5*EXP(1)^(-N10/D8)</f>
        <v>6.504027340177798E-15</v>
      </c>
      <c r="P10" s="106">
        <f>D4*EXP(1)^(-(N10/D8))</f>
        <v>1.4308860148391156E-12</v>
      </c>
      <c r="Q10" s="107"/>
    </row>
    <row r="11" spans="1:18" x14ac:dyDescent="0.25">
      <c r="C11" s="2"/>
    </row>
  </sheetData>
  <mergeCells count="22">
    <mergeCell ref="P10:Q10"/>
    <mergeCell ref="I9:J9"/>
    <mergeCell ref="P4:Q4"/>
    <mergeCell ref="P5:Q5"/>
    <mergeCell ref="P6:Q6"/>
    <mergeCell ref="P7:Q7"/>
    <mergeCell ref="P8:Q8"/>
    <mergeCell ref="P9:Q9"/>
    <mergeCell ref="B7:C7"/>
    <mergeCell ref="B8:C8"/>
    <mergeCell ref="I3:J3"/>
    <mergeCell ref="I4:J4"/>
    <mergeCell ref="I5:J5"/>
    <mergeCell ref="I6:J6"/>
    <mergeCell ref="I7:J7"/>
    <mergeCell ref="I8:J8"/>
    <mergeCell ref="A1:R1"/>
    <mergeCell ref="B3:D3"/>
    <mergeCell ref="N3:Q3"/>
    <mergeCell ref="B4:C4"/>
    <mergeCell ref="B5:C5"/>
    <mergeCell ref="B6:C6"/>
  </mergeCells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RTC (DC)</vt:lpstr>
      <vt:lpstr>RTI (DC)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</dc:creator>
  <cp:lastModifiedBy>Guilh</cp:lastModifiedBy>
  <dcterms:created xsi:type="dcterms:W3CDTF">2023-03-13T21:04:57Z</dcterms:created>
  <dcterms:modified xsi:type="dcterms:W3CDTF">2023-03-14T00:56:05Z</dcterms:modified>
</cp:coreProperties>
</file>