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755" activeTab="3"/>
  </bookViews>
  <sheets>
    <sheet name="Data" sheetId="1" r:id="rId1"/>
    <sheet name="Exploratory Analysis" sheetId="2" r:id="rId2"/>
    <sheet name="Profit Table" sheetId="8" r:id="rId3"/>
    <sheet name="Profit Analysis" sheetId="10" r:id="rId4"/>
    <sheet name="Country Report" sheetId="9" r:id="rId5"/>
  </sheets>
  <definedNames>
    <definedName name="_xlnm._FilterDatabase" localSheetId="0" hidden="1">Data!$C$2:$C$301</definedName>
    <definedName name="_xlnm._FilterDatabase" localSheetId="1" hidden="1">'Exploratory Analysis'!$H$4:$H$305</definedName>
    <definedName name="_xlnm.Extract" localSheetId="0">Data!#REF!</definedName>
    <definedName name="Slicer_Geography">#N/A</definedName>
    <definedName name="Slicer_Geography1">#N/A</definedName>
  </definedNames>
  <calcPr calcId="152511"/>
  <pivotCaches>
    <pivotCache cacheId="0" r:id="rId6"/>
    <pivotCache cacheId="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9" l="1"/>
  <c r="D16" i="9"/>
  <c r="D17" i="9"/>
  <c r="D18" i="9"/>
  <c r="D19" i="9"/>
  <c r="D20" i="9"/>
  <c r="D21" i="9"/>
  <c r="D22" i="9"/>
  <c r="D23" i="9"/>
  <c r="D14" i="9"/>
  <c r="C15" i="9"/>
  <c r="E15" i="9" s="1"/>
  <c r="C16" i="9"/>
  <c r="E16" i="9" s="1"/>
  <c r="C17" i="9"/>
  <c r="E17" i="9" s="1"/>
  <c r="C18" i="9"/>
  <c r="E18" i="9" s="1"/>
  <c r="C19" i="9"/>
  <c r="E19" i="9" s="1"/>
  <c r="C20" i="9"/>
  <c r="E20" i="9" s="1"/>
  <c r="C21" i="9"/>
  <c r="E21" i="9" s="1"/>
  <c r="C22" i="9"/>
  <c r="E22" i="9" s="1"/>
  <c r="C23" i="9"/>
  <c r="E23" i="9" s="1"/>
  <c r="C14" i="9"/>
  <c r="E14" i="9" s="1"/>
  <c r="E10" i="9" l="1"/>
  <c r="E9" i="9"/>
  <c r="E8" i="9"/>
  <c r="E7" i="9"/>
  <c r="H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D10" i="9"/>
  <c r="D8" i="9"/>
  <c r="D9" i="9"/>
  <c r="D7" i="9"/>
  <c r="D5" i="9"/>
  <c r="F2" i="8" l="1"/>
  <c r="G2" i="8" s="1"/>
  <c r="F3" i="8"/>
  <c r="G3" i="8" s="1"/>
  <c r="F4" i="8"/>
  <c r="G4" i="8" s="1"/>
  <c r="F5" i="8"/>
  <c r="G5" i="8" s="1"/>
  <c r="F6" i="8"/>
  <c r="G6" i="8" s="1"/>
  <c r="F7" i="8"/>
  <c r="G7" i="8" s="1"/>
  <c r="F8" i="8"/>
  <c r="G8" i="8" s="1"/>
  <c r="F9" i="8"/>
  <c r="G9" i="8" s="1"/>
  <c r="F10" i="8"/>
  <c r="G10" i="8" s="1"/>
  <c r="F11" i="8"/>
  <c r="G11" i="8" s="1"/>
  <c r="F12" i="8"/>
  <c r="G12" i="8" s="1"/>
  <c r="F13" i="8"/>
  <c r="G13" i="8" s="1"/>
  <c r="F14" i="8"/>
  <c r="G14" i="8" s="1"/>
  <c r="F15" i="8"/>
  <c r="G15" i="8" s="1"/>
  <c r="F16" i="8"/>
  <c r="G16" i="8" s="1"/>
  <c r="F17" i="8"/>
  <c r="G17" i="8" s="1"/>
  <c r="F18" i="8"/>
  <c r="G18" i="8" s="1"/>
  <c r="F19" i="8"/>
  <c r="G19" i="8" s="1"/>
  <c r="F20" i="8"/>
  <c r="G20" i="8" s="1"/>
  <c r="F21" i="8"/>
  <c r="G21" i="8" s="1"/>
  <c r="F22" i="8"/>
  <c r="G22" i="8" s="1"/>
  <c r="F23" i="8"/>
  <c r="G23" i="8" s="1"/>
  <c r="F24" i="8"/>
  <c r="G24" i="8" s="1"/>
  <c r="F25" i="8"/>
  <c r="G25" i="8" s="1"/>
  <c r="F26" i="8"/>
  <c r="G26" i="8" s="1"/>
  <c r="F27" i="8"/>
  <c r="G27" i="8" s="1"/>
  <c r="F28" i="8"/>
  <c r="G28" i="8" s="1"/>
  <c r="F29" i="8"/>
  <c r="G29" i="8" s="1"/>
  <c r="F30" i="8"/>
  <c r="G30" i="8" s="1"/>
  <c r="F31" i="8"/>
  <c r="G31" i="8" s="1"/>
  <c r="F32" i="8"/>
  <c r="G32" i="8" s="1"/>
  <c r="F33" i="8"/>
  <c r="G33" i="8" s="1"/>
  <c r="F34" i="8"/>
  <c r="G34" i="8" s="1"/>
  <c r="F35" i="8"/>
  <c r="G35" i="8" s="1"/>
  <c r="F36" i="8"/>
  <c r="G36" i="8" s="1"/>
  <c r="F37" i="8"/>
  <c r="G37" i="8" s="1"/>
  <c r="F38" i="8"/>
  <c r="G38" i="8" s="1"/>
  <c r="F39" i="8"/>
  <c r="G39" i="8" s="1"/>
  <c r="F40" i="8"/>
  <c r="G40" i="8" s="1"/>
  <c r="F41" i="8"/>
  <c r="G41" i="8" s="1"/>
  <c r="F42" i="8"/>
  <c r="G42" i="8" s="1"/>
  <c r="F43" i="8"/>
  <c r="G43" i="8" s="1"/>
  <c r="F44" i="8"/>
  <c r="G44" i="8" s="1"/>
  <c r="F45" i="8"/>
  <c r="G45" i="8" s="1"/>
  <c r="F46" i="8"/>
  <c r="G46" i="8" s="1"/>
  <c r="F47" i="8"/>
  <c r="G47" i="8" s="1"/>
  <c r="F48" i="8"/>
  <c r="G48" i="8" s="1"/>
  <c r="F49" i="8"/>
  <c r="G49" i="8" s="1"/>
  <c r="F50" i="8"/>
  <c r="G50" i="8" s="1"/>
  <c r="F51" i="8"/>
  <c r="G51" i="8" s="1"/>
  <c r="F52" i="8"/>
  <c r="G52" i="8" s="1"/>
  <c r="F53" i="8"/>
  <c r="G53" i="8" s="1"/>
  <c r="F54" i="8"/>
  <c r="G54" i="8" s="1"/>
  <c r="F55" i="8"/>
  <c r="G55" i="8" s="1"/>
  <c r="F56" i="8"/>
  <c r="G56" i="8" s="1"/>
  <c r="F57" i="8"/>
  <c r="G57" i="8" s="1"/>
  <c r="F58" i="8"/>
  <c r="G58" i="8" s="1"/>
  <c r="F59" i="8"/>
  <c r="G59" i="8" s="1"/>
  <c r="F60" i="8"/>
  <c r="G60" i="8" s="1"/>
  <c r="F61" i="8"/>
  <c r="G61" i="8" s="1"/>
  <c r="F62" i="8"/>
  <c r="G62" i="8" s="1"/>
  <c r="F63" i="8"/>
  <c r="G63" i="8" s="1"/>
  <c r="F64" i="8"/>
  <c r="G64" i="8" s="1"/>
  <c r="F65" i="8"/>
  <c r="G65" i="8" s="1"/>
  <c r="F66" i="8"/>
  <c r="G66" i="8" s="1"/>
  <c r="F67" i="8"/>
  <c r="G67" i="8" s="1"/>
  <c r="F68" i="8"/>
  <c r="G68" i="8" s="1"/>
  <c r="F69" i="8"/>
  <c r="G69" i="8" s="1"/>
  <c r="F70" i="8"/>
  <c r="G70" i="8" s="1"/>
  <c r="F71" i="8"/>
  <c r="G71" i="8" s="1"/>
  <c r="F72" i="8"/>
  <c r="G72" i="8" s="1"/>
  <c r="F73" i="8"/>
  <c r="G73" i="8" s="1"/>
  <c r="F74" i="8"/>
  <c r="G74" i="8" s="1"/>
  <c r="F75" i="8"/>
  <c r="G75" i="8" s="1"/>
  <c r="F76" i="8"/>
  <c r="G76" i="8" s="1"/>
  <c r="F77" i="8"/>
  <c r="G77" i="8" s="1"/>
  <c r="F78" i="8"/>
  <c r="G78" i="8" s="1"/>
  <c r="F79" i="8"/>
  <c r="G79" i="8" s="1"/>
  <c r="F80" i="8"/>
  <c r="G80" i="8" s="1"/>
  <c r="F81" i="8"/>
  <c r="G81" i="8" s="1"/>
  <c r="F82" i="8"/>
  <c r="G82" i="8" s="1"/>
  <c r="F83" i="8"/>
  <c r="G83" i="8" s="1"/>
  <c r="F84" i="8"/>
  <c r="G84" i="8" s="1"/>
  <c r="F85" i="8"/>
  <c r="G85" i="8" s="1"/>
  <c r="F86" i="8"/>
  <c r="G86" i="8" s="1"/>
  <c r="F87" i="8"/>
  <c r="G87" i="8" s="1"/>
  <c r="F88" i="8"/>
  <c r="G88" i="8" s="1"/>
  <c r="F89" i="8"/>
  <c r="G89" i="8" s="1"/>
  <c r="F90" i="8"/>
  <c r="G90" i="8" s="1"/>
  <c r="F91" i="8"/>
  <c r="G91" i="8" s="1"/>
  <c r="F92" i="8"/>
  <c r="G92" i="8" s="1"/>
  <c r="F93" i="8"/>
  <c r="G93" i="8" s="1"/>
  <c r="F94" i="8"/>
  <c r="G94" i="8" s="1"/>
  <c r="F95" i="8"/>
  <c r="G95" i="8" s="1"/>
  <c r="F96" i="8"/>
  <c r="G96" i="8" s="1"/>
  <c r="F97" i="8"/>
  <c r="G97" i="8" s="1"/>
  <c r="F98" i="8"/>
  <c r="G98" i="8" s="1"/>
  <c r="F99" i="8"/>
  <c r="G99" i="8" s="1"/>
  <c r="F100" i="8"/>
  <c r="G100" i="8" s="1"/>
  <c r="F101" i="8"/>
  <c r="G101" i="8" s="1"/>
  <c r="F102" i="8"/>
  <c r="G102" i="8" s="1"/>
  <c r="F103" i="8"/>
  <c r="G103" i="8" s="1"/>
  <c r="F104" i="8"/>
  <c r="G104" i="8" s="1"/>
  <c r="F105" i="8"/>
  <c r="G105" i="8" s="1"/>
  <c r="F106" i="8"/>
  <c r="G106" i="8" s="1"/>
  <c r="F107" i="8"/>
  <c r="G107" i="8" s="1"/>
  <c r="F108" i="8"/>
  <c r="G108" i="8" s="1"/>
  <c r="F109" i="8"/>
  <c r="G109" i="8" s="1"/>
  <c r="F110" i="8"/>
  <c r="G110" i="8" s="1"/>
  <c r="F111" i="8"/>
  <c r="G111" i="8" s="1"/>
  <c r="F112" i="8"/>
  <c r="G112" i="8" s="1"/>
  <c r="F113" i="8"/>
  <c r="G113" i="8" s="1"/>
  <c r="F114" i="8"/>
  <c r="G114" i="8" s="1"/>
  <c r="F115" i="8"/>
  <c r="G115" i="8" s="1"/>
  <c r="F116" i="8"/>
  <c r="G116" i="8" s="1"/>
  <c r="F117" i="8"/>
  <c r="G117" i="8" s="1"/>
  <c r="F118" i="8"/>
  <c r="G118" i="8" s="1"/>
  <c r="F119" i="8"/>
  <c r="G119" i="8" s="1"/>
  <c r="F120" i="8"/>
  <c r="G120" i="8" s="1"/>
  <c r="F121" i="8"/>
  <c r="G121" i="8" s="1"/>
  <c r="F122" i="8"/>
  <c r="G122" i="8" s="1"/>
  <c r="F123" i="8"/>
  <c r="G123" i="8" s="1"/>
  <c r="F124" i="8"/>
  <c r="G124" i="8" s="1"/>
  <c r="F125" i="8"/>
  <c r="G125" i="8" s="1"/>
  <c r="F126" i="8"/>
  <c r="G126" i="8" s="1"/>
  <c r="F127" i="8"/>
  <c r="G127" i="8" s="1"/>
  <c r="F128" i="8"/>
  <c r="G128" i="8" s="1"/>
  <c r="F129" i="8"/>
  <c r="G129" i="8" s="1"/>
  <c r="F130" i="8"/>
  <c r="G130" i="8" s="1"/>
  <c r="F131" i="8"/>
  <c r="G131" i="8" s="1"/>
  <c r="F132" i="8"/>
  <c r="G132" i="8" s="1"/>
  <c r="F133" i="8"/>
  <c r="G133" i="8" s="1"/>
  <c r="F134" i="8"/>
  <c r="G134" i="8" s="1"/>
  <c r="F135" i="8"/>
  <c r="G135" i="8" s="1"/>
  <c r="F136" i="8"/>
  <c r="G136" i="8" s="1"/>
  <c r="F137" i="8"/>
  <c r="G137" i="8" s="1"/>
  <c r="F138" i="8"/>
  <c r="G138" i="8" s="1"/>
  <c r="F139" i="8"/>
  <c r="G139" i="8" s="1"/>
  <c r="F140" i="8"/>
  <c r="G140" i="8" s="1"/>
  <c r="F141" i="8"/>
  <c r="G141" i="8" s="1"/>
  <c r="F142" i="8"/>
  <c r="G142" i="8" s="1"/>
  <c r="F143" i="8"/>
  <c r="G143" i="8" s="1"/>
  <c r="F144" i="8"/>
  <c r="G144" i="8" s="1"/>
  <c r="F145" i="8"/>
  <c r="G145" i="8" s="1"/>
  <c r="F146" i="8"/>
  <c r="G146" i="8" s="1"/>
  <c r="F147" i="8"/>
  <c r="G147" i="8" s="1"/>
  <c r="F148" i="8"/>
  <c r="G148" i="8" s="1"/>
  <c r="F149" i="8"/>
  <c r="G149" i="8" s="1"/>
  <c r="F150" i="8"/>
  <c r="G150" i="8" s="1"/>
  <c r="F151" i="8"/>
  <c r="G151" i="8" s="1"/>
  <c r="F152" i="8"/>
  <c r="G152" i="8" s="1"/>
  <c r="F153" i="8"/>
  <c r="G153" i="8" s="1"/>
  <c r="F154" i="8"/>
  <c r="G154" i="8" s="1"/>
  <c r="F155" i="8"/>
  <c r="G155" i="8" s="1"/>
  <c r="F156" i="8"/>
  <c r="G156" i="8" s="1"/>
  <c r="F157" i="8"/>
  <c r="G157" i="8" s="1"/>
  <c r="F158" i="8"/>
  <c r="G158" i="8" s="1"/>
  <c r="F159" i="8"/>
  <c r="G159" i="8" s="1"/>
  <c r="F160" i="8"/>
  <c r="G160" i="8" s="1"/>
  <c r="F161" i="8"/>
  <c r="G161" i="8" s="1"/>
  <c r="F162" i="8"/>
  <c r="G162" i="8" s="1"/>
  <c r="F163" i="8"/>
  <c r="G163" i="8" s="1"/>
  <c r="F164" i="8"/>
  <c r="G164" i="8" s="1"/>
  <c r="F165" i="8"/>
  <c r="G165" i="8" s="1"/>
  <c r="F166" i="8"/>
  <c r="G166" i="8" s="1"/>
  <c r="F167" i="8"/>
  <c r="G167" i="8" s="1"/>
  <c r="F168" i="8"/>
  <c r="G168" i="8" s="1"/>
  <c r="F169" i="8"/>
  <c r="G169" i="8" s="1"/>
  <c r="F170" i="8"/>
  <c r="G170" i="8" s="1"/>
  <c r="F171" i="8"/>
  <c r="G171" i="8" s="1"/>
  <c r="F172" i="8"/>
  <c r="G172" i="8" s="1"/>
  <c r="F173" i="8"/>
  <c r="G173" i="8" s="1"/>
  <c r="F174" i="8"/>
  <c r="G174" i="8" s="1"/>
  <c r="F175" i="8"/>
  <c r="G175" i="8" s="1"/>
  <c r="F176" i="8"/>
  <c r="G176" i="8" s="1"/>
  <c r="F177" i="8"/>
  <c r="G177" i="8" s="1"/>
  <c r="F178" i="8"/>
  <c r="G178" i="8" s="1"/>
  <c r="F179" i="8"/>
  <c r="G179" i="8" s="1"/>
  <c r="F180" i="8"/>
  <c r="G180" i="8" s="1"/>
  <c r="F181" i="8"/>
  <c r="G181" i="8" s="1"/>
  <c r="F182" i="8"/>
  <c r="G182" i="8" s="1"/>
  <c r="F183" i="8"/>
  <c r="G183" i="8" s="1"/>
  <c r="F184" i="8"/>
  <c r="G184" i="8" s="1"/>
  <c r="F185" i="8"/>
  <c r="G185" i="8" s="1"/>
  <c r="F186" i="8"/>
  <c r="G186" i="8" s="1"/>
  <c r="F187" i="8"/>
  <c r="G187" i="8" s="1"/>
  <c r="F188" i="8"/>
  <c r="G188" i="8" s="1"/>
  <c r="F189" i="8"/>
  <c r="G189" i="8" s="1"/>
  <c r="F190" i="8"/>
  <c r="G190" i="8" s="1"/>
  <c r="F191" i="8"/>
  <c r="G191" i="8" s="1"/>
  <c r="F192" i="8"/>
  <c r="G192" i="8" s="1"/>
  <c r="F193" i="8"/>
  <c r="G193" i="8" s="1"/>
  <c r="F194" i="8"/>
  <c r="G194" i="8" s="1"/>
  <c r="F195" i="8"/>
  <c r="G195" i="8" s="1"/>
  <c r="F196" i="8"/>
  <c r="G196" i="8" s="1"/>
  <c r="F197" i="8"/>
  <c r="G197" i="8" s="1"/>
  <c r="F198" i="8"/>
  <c r="G198" i="8" s="1"/>
  <c r="F199" i="8"/>
  <c r="G199" i="8" s="1"/>
  <c r="F200" i="8"/>
  <c r="G200" i="8" s="1"/>
  <c r="F201" i="8"/>
  <c r="G201" i="8" s="1"/>
  <c r="F202" i="8"/>
  <c r="G202" i="8" s="1"/>
  <c r="F203" i="8"/>
  <c r="G203" i="8" s="1"/>
  <c r="F204" i="8"/>
  <c r="G204" i="8" s="1"/>
  <c r="F205" i="8"/>
  <c r="G205" i="8" s="1"/>
  <c r="F206" i="8"/>
  <c r="G206" i="8" s="1"/>
  <c r="F207" i="8"/>
  <c r="G207" i="8" s="1"/>
  <c r="F208" i="8"/>
  <c r="G208" i="8" s="1"/>
  <c r="F209" i="8"/>
  <c r="G209" i="8" s="1"/>
  <c r="F210" i="8"/>
  <c r="G210" i="8" s="1"/>
  <c r="F211" i="8"/>
  <c r="G211" i="8" s="1"/>
  <c r="F212" i="8"/>
  <c r="G212" i="8" s="1"/>
  <c r="F213" i="8"/>
  <c r="G213" i="8" s="1"/>
  <c r="F214" i="8"/>
  <c r="G214" i="8" s="1"/>
  <c r="F215" i="8"/>
  <c r="G215" i="8" s="1"/>
  <c r="F216" i="8"/>
  <c r="G216" i="8" s="1"/>
  <c r="F217" i="8"/>
  <c r="G217" i="8" s="1"/>
  <c r="F218" i="8"/>
  <c r="G218" i="8" s="1"/>
  <c r="F219" i="8"/>
  <c r="G219" i="8" s="1"/>
  <c r="F220" i="8"/>
  <c r="G220" i="8" s="1"/>
  <c r="F221" i="8"/>
  <c r="G221" i="8" s="1"/>
  <c r="F222" i="8"/>
  <c r="G222" i="8" s="1"/>
  <c r="F223" i="8"/>
  <c r="G223" i="8" s="1"/>
  <c r="F224" i="8"/>
  <c r="G224" i="8" s="1"/>
  <c r="F225" i="8"/>
  <c r="G225" i="8" s="1"/>
  <c r="F226" i="8"/>
  <c r="G226" i="8" s="1"/>
  <c r="F227" i="8"/>
  <c r="G227" i="8" s="1"/>
  <c r="F228" i="8"/>
  <c r="G228" i="8" s="1"/>
  <c r="F229" i="8"/>
  <c r="G229" i="8" s="1"/>
  <c r="F230" i="8"/>
  <c r="G230" i="8" s="1"/>
  <c r="F231" i="8"/>
  <c r="G231" i="8" s="1"/>
  <c r="F232" i="8"/>
  <c r="G232" i="8" s="1"/>
  <c r="F233" i="8"/>
  <c r="G233" i="8" s="1"/>
  <c r="F234" i="8"/>
  <c r="G234" i="8" s="1"/>
  <c r="F235" i="8"/>
  <c r="G235" i="8" s="1"/>
  <c r="F236" i="8"/>
  <c r="G236" i="8" s="1"/>
  <c r="F237" i="8"/>
  <c r="G237" i="8" s="1"/>
  <c r="F238" i="8"/>
  <c r="G238" i="8" s="1"/>
  <c r="F239" i="8"/>
  <c r="G239" i="8" s="1"/>
  <c r="F240" i="8"/>
  <c r="G240" i="8" s="1"/>
  <c r="F241" i="8"/>
  <c r="G241" i="8" s="1"/>
  <c r="F242" i="8"/>
  <c r="G242" i="8" s="1"/>
  <c r="F243" i="8"/>
  <c r="G243" i="8" s="1"/>
  <c r="F244" i="8"/>
  <c r="G244" i="8" s="1"/>
  <c r="F245" i="8"/>
  <c r="G245" i="8" s="1"/>
  <c r="F246" i="8"/>
  <c r="G246" i="8" s="1"/>
  <c r="F247" i="8"/>
  <c r="G247" i="8" s="1"/>
  <c r="F248" i="8"/>
  <c r="G248" i="8" s="1"/>
  <c r="F249" i="8"/>
  <c r="G249" i="8" s="1"/>
  <c r="F250" i="8"/>
  <c r="G250" i="8" s="1"/>
  <c r="F251" i="8"/>
  <c r="G251" i="8" s="1"/>
  <c r="F252" i="8"/>
  <c r="G252" i="8" s="1"/>
  <c r="F253" i="8"/>
  <c r="G253" i="8" s="1"/>
  <c r="F254" i="8"/>
  <c r="G254" i="8" s="1"/>
  <c r="F255" i="8"/>
  <c r="G255" i="8" s="1"/>
  <c r="F256" i="8"/>
  <c r="G256" i="8" s="1"/>
  <c r="F257" i="8"/>
  <c r="G257" i="8" s="1"/>
  <c r="F258" i="8"/>
  <c r="G258" i="8" s="1"/>
  <c r="F259" i="8"/>
  <c r="G259" i="8" s="1"/>
  <c r="F260" i="8"/>
  <c r="G260" i="8" s="1"/>
  <c r="F261" i="8"/>
  <c r="G261" i="8" s="1"/>
  <c r="F262" i="8"/>
  <c r="G262" i="8" s="1"/>
  <c r="F263" i="8"/>
  <c r="G263" i="8" s="1"/>
  <c r="F264" i="8"/>
  <c r="G264" i="8" s="1"/>
  <c r="F265" i="8"/>
  <c r="G265" i="8" s="1"/>
  <c r="F266" i="8"/>
  <c r="G266" i="8" s="1"/>
  <c r="F267" i="8"/>
  <c r="G267" i="8" s="1"/>
  <c r="F268" i="8"/>
  <c r="G268" i="8" s="1"/>
  <c r="F269" i="8"/>
  <c r="G269" i="8" s="1"/>
  <c r="F270" i="8"/>
  <c r="G270" i="8" s="1"/>
  <c r="F271" i="8"/>
  <c r="G271" i="8" s="1"/>
  <c r="F272" i="8"/>
  <c r="G272" i="8" s="1"/>
  <c r="F273" i="8"/>
  <c r="G273" i="8" s="1"/>
  <c r="F274" i="8"/>
  <c r="G274" i="8" s="1"/>
  <c r="F275" i="8"/>
  <c r="G275" i="8" s="1"/>
  <c r="F276" i="8"/>
  <c r="G276" i="8" s="1"/>
  <c r="F277" i="8"/>
  <c r="G277" i="8" s="1"/>
  <c r="F278" i="8"/>
  <c r="G278" i="8" s="1"/>
  <c r="F279" i="8"/>
  <c r="G279" i="8" s="1"/>
  <c r="F280" i="8"/>
  <c r="G280" i="8" s="1"/>
  <c r="F281" i="8"/>
  <c r="G281" i="8" s="1"/>
  <c r="F282" i="8"/>
  <c r="G282" i="8" s="1"/>
  <c r="F283" i="8"/>
  <c r="G283" i="8" s="1"/>
  <c r="F284" i="8"/>
  <c r="G284" i="8" s="1"/>
  <c r="F285" i="8"/>
  <c r="G285" i="8" s="1"/>
  <c r="F286" i="8"/>
  <c r="G286" i="8" s="1"/>
  <c r="F287" i="8"/>
  <c r="G287" i="8" s="1"/>
  <c r="F288" i="8"/>
  <c r="G288" i="8" s="1"/>
  <c r="F289" i="8"/>
  <c r="G289" i="8" s="1"/>
  <c r="F290" i="8"/>
  <c r="G290" i="8" s="1"/>
  <c r="F291" i="8"/>
  <c r="G291" i="8" s="1"/>
  <c r="F292" i="8"/>
  <c r="G292" i="8" s="1"/>
  <c r="F293" i="8"/>
  <c r="G293" i="8" s="1"/>
  <c r="F294" i="8"/>
  <c r="G294" i="8" s="1"/>
  <c r="F295" i="8"/>
  <c r="G295" i="8" s="1"/>
  <c r="F296" i="8"/>
  <c r="G296" i="8" s="1"/>
  <c r="F297" i="8"/>
  <c r="G297" i="8" s="1"/>
  <c r="F298" i="8"/>
  <c r="G298" i="8" s="1"/>
  <c r="F299" i="8"/>
  <c r="G299" i="8" s="1"/>
  <c r="F300" i="8"/>
  <c r="G300" i="8" s="1"/>
  <c r="F301" i="8"/>
  <c r="G301" i="8" s="1"/>
  <c r="F7" i="2"/>
  <c r="G7" i="2" s="1"/>
  <c r="F5" i="2"/>
  <c r="G5" i="2" s="1"/>
  <c r="F8" i="2"/>
  <c r="G8" i="2" s="1"/>
  <c r="F9" i="2"/>
  <c r="G9" i="2" s="1"/>
  <c r="F4" i="2"/>
  <c r="G4" i="2" s="1"/>
  <c r="H7" i="2"/>
  <c r="H5" i="2"/>
  <c r="H8" i="2"/>
  <c r="H9" i="2"/>
  <c r="H4" i="2"/>
  <c r="H6" i="2"/>
  <c r="F6" i="2"/>
  <c r="G6" i="2" s="1"/>
  <c r="B12" i="2"/>
  <c r="B9" i="2" l="1"/>
  <c r="C9" i="2"/>
  <c r="C8" i="2"/>
  <c r="B8" i="2"/>
  <c r="C7" i="2"/>
  <c r="B7" i="2"/>
  <c r="C6" i="2"/>
  <c r="B6" i="2"/>
  <c r="C5" i="2"/>
  <c r="B5" i="2"/>
  <c r="C4" i="2"/>
  <c r="B4" i="2"/>
  <c r="B10" i="2" l="1"/>
  <c r="C10" i="2"/>
</calcChain>
</file>

<file path=xl/sharedStrings.xml><?xml version="1.0" encoding="utf-8"?>
<sst xmlns="http://schemas.openxmlformats.org/spreadsheetml/2006/main" count="2006" uniqueCount="77">
  <si>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</si>
  <si>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</si>
  <si>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</si>
  <si>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</si>
  <si>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</si>
  <si>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</si>
  <si>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</si>
  <si>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</si>
  <si>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</si>
  <si>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</si>
  <si>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</si>
  <si>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</si>
  <si>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</si>
  <si>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</si>
  <si>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</si>
  <si>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</si>
  <si>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</si>
  <si>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</si>
  <si>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</si>
  <si>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</si>
  <si>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</si>
  <si>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</si>
  <si>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</si>
  <si>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</si>
  <si>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</si>
  <si>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</si>
  <si>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</si>
  <si>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</si>
  <si>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</si>
  <si>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</si>
  <si>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</si>
  <si>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</si>
  <si>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</si>
  <si>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</si>
  <si>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</si>
  <si>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</si>
  <si>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</si>
  <si>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</si>
  <si>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</si>
  <si>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</si>
  <si>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</si>
  <si>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</si>
  <si>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</si>
  <si>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</si>
  <si>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Average</t>
  </si>
  <si>
    <t>Median</t>
  </si>
  <si>
    <t>Max</t>
  </si>
  <si>
    <t>Min</t>
  </si>
  <si>
    <t>Q1</t>
  </si>
  <si>
    <t>Q2</t>
  </si>
  <si>
    <t xml:space="preserve">Range </t>
  </si>
  <si>
    <t>Sales By Country</t>
  </si>
  <si>
    <t>Count of distinct products</t>
  </si>
  <si>
    <t>Quick Statistics</t>
  </si>
  <si>
    <t xml:space="preserve">     </t>
  </si>
  <si>
    <t>Row Labels</t>
  </si>
  <si>
    <t>Grand Total</t>
  </si>
  <si>
    <t>Sum of Amount</t>
  </si>
  <si>
    <t xml:space="preserve"> Price per unit</t>
  </si>
  <si>
    <t>Products with Highest Prices</t>
  </si>
  <si>
    <t>Top Performers by Country</t>
  </si>
  <si>
    <t>Bottom Performers by Country</t>
  </si>
  <si>
    <t>Cost Per Unit</t>
  </si>
  <si>
    <t>Cost</t>
  </si>
  <si>
    <t>Sum of Total Profit</t>
  </si>
  <si>
    <t>Pick a country</t>
  </si>
  <si>
    <t>Quick Summary</t>
  </si>
  <si>
    <t>Number of Transactions</t>
  </si>
  <si>
    <t>Sales</t>
  </si>
  <si>
    <t>Total</t>
  </si>
  <si>
    <t>Profit</t>
  </si>
  <si>
    <t>Quantity</t>
  </si>
  <si>
    <t>Sales Persons</t>
  </si>
  <si>
    <t>Name</t>
  </si>
  <si>
    <t>Status</t>
  </si>
  <si>
    <t>Sum of Units</t>
  </si>
  <si>
    <t>Sum of Profit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</si>
</sst>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3" formatCode="_(* #,##0.00_);_(* \(#,##0.00\);_(* &quot;-&quot;??_);_(@_)"/>
    <numFmt numFmtId="164" formatCode="_(* #,##0_);_(* \(#,##0\);_(* &quot;-&quot;??_);_(@_)"/>
  </numFmts>
  <fonts count="6" x14ac:knownFonts="1">
    <font>
      <sz val="11"/>
      <color theme="1"/>
      <name val="Calibri"/>
      <family val="2"/>
      <scheme val="minor"/>
    </font>
    <font>
      <b/>
      <sz val="11"/>
      <color theme="1"/>
      <name val="Calibri"/>
      <family val="2"/>
      <scheme val="minor"/>
    </font>
    <font>
      <b/>
      <sz val="11"/>
      <color theme="0" tint="-4.9989318521683403E-2"/>
      <name val="Calibri"/>
      <family val="2"/>
      <scheme val="minor"/>
    </font>
    <font>
      <sz val="11"/>
      <color theme="1" tint="0.499984740745262"/>
      <name val="Calibri"/>
      <family val="2"/>
      <scheme val="minor"/>
    </font>
    <font>
      <sz val="11"/>
      <color theme="1"/>
      <name val="Calibri"/>
      <family val="2"/>
      <scheme val="minor"/>
    </font>
    <font>
      <b/>
      <sz val="11"/>
      <color theme="1"/>
      <name val="Calibri"/>
      <scheme val="minor"/>
    </font>
  </fonts>
  <fills count="8">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style="thin">
        <color theme="4" tint="0.39997558519241921"/>
      </top>
      <bottom style="thin">
        <color theme="4" tint="0.39997558519241921"/>
      </bottom>
      <diagonal/>
    </border>
  </borders>
  <cellStyleXfs count="2">
    <xf numFmtId="0" fontId="0" fillId="0" borderId="0"/>
    <xf numFmtId="43" fontId="4" fillId="0" borderId="0" applyFont="0" applyFill="0" applyBorder="0" applyAlignment="0" applyProtection="0"/>
  </cellStyleXfs>
  <cellXfs count="50">
    <xf numFmtId="0" fontId="0" fillId="0" borderId="0" xfId="0"/>
    <xf numFmtId="6" fontId="0" fillId="0" borderId="0" xfId="0" applyNumberFormat="1"/>
    <xf numFmtId="3" fontId="0" fillId="0" borderId="0" xfId="0" applyNumberFormat="1"/>
    <xf numFmtId="0" fontId="1" fillId="0" borderId="0" xfId="0" applyFont="1"/>
    <xf numFmtId="0" fontId="1" fillId="0" borderId="0" xfId="0" applyFont="1" applyAlignment="1">
      <alignment horizontal="right"/>
    </xf>
    <xf numFmtId="8" fontId="0" fillId="0" borderId="0" xfId="0" applyNumberFormat="1"/>
    <xf numFmtId="0" fontId="1" fillId="0" borderId="1" xfId="0" applyFont="1" applyBorder="1"/>
    <xf numFmtId="0" fontId="1" fillId="2" borderId="2" xfId="0" applyFont="1" applyFill="1" applyBorder="1"/>
    <xf numFmtId="0" fontId="1" fillId="3" borderId="2" xfId="0" applyFont="1" applyFill="1" applyBorder="1"/>
    <xf numFmtId="0" fontId="1" fillId="2" borderId="7" xfId="0" applyFont="1" applyFill="1" applyBorder="1"/>
    <xf numFmtId="6" fontId="0" fillId="3" borderId="1" xfId="0" applyNumberFormat="1" applyFont="1" applyFill="1" applyBorder="1"/>
    <xf numFmtId="6" fontId="0" fillId="3" borderId="8" xfId="0" applyNumberFormat="1" applyFont="1" applyFill="1" applyBorder="1"/>
    <xf numFmtId="0" fontId="0" fillId="0" borderId="1" xfId="0" applyBorder="1"/>
    <xf numFmtId="0" fontId="1" fillId="0" borderId="0" xfId="0" applyFont="1" applyBorder="1"/>
    <xf numFmtId="0" fontId="0" fillId="0" borderId="0" xfId="0" applyBorder="1"/>
    <xf numFmtId="0" fontId="1" fillId="5" borderId="4" xfId="0" applyFont="1" applyFill="1" applyBorder="1"/>
    <xf numFmtId="0" fontId="1" fillId="5" borderId="5" xfId="0" applyFont="1" applyFill="1" applyBorder="1"/>
    <xf numFmtId="0" fontId="2" fillId="5" borderId="6" xfId="0" applyFont="1" applyFill="1" applyBorder="1"/>
    <xf numFmtId="3" fontId="3" fillId="3" borderId="3" xfId="0" applyNumberFormat="1" applyFont="1" applyFill="1" applyBorder="1"/>
    <xf numFmtId="3" fontId="3" fillId="3" borderId="9" xfId="0"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8" fontId="0" fillId="0" borderId="1" xfId="0" applyNumberFormat="1" applyBorder="1"/>
    <xf numFmtId="0" fontId="5" fillId="0" borderId="0" xfId="0" applyFont="1"/>
    <xf numFmtId="0" fontId="0" fillId="2" borderId="12" xfId="0" applyFont="1" applyFill="1" applyBorder="1"/>
    <xf numFmtId="0" fontId="0" fillId="3" borderId="12" xfId="0" applyFont="1" applyFill="1" applyBorder="1"/>
    <xf numFmtId="6" fontId="0" fillId="0" borderId="1" xfId="0" applyNumberFormat="1" applyBorder="1"/>
    <xf numFmtId="0" fontId="0" fillId="0" borderId="1" xfId="0" applyBorder="1" applyAlignment="1">
      <alignment horizontal="center"/>
    </xf>
    <xf numFmtId="0" fontId="0" fillId="2" borderId="3" xfId="0" applyFont="1" applyFill="1" applyBorder="1"/>
    <xf numFmtId="0" fontId="0" fillId="3" borderId="3" xfId="0" applyFont="1" applyFill="1" applyBorder="1"/>
    <xf numFmtId="0" fontId="0" fillId="6" borderId="1" xfId="0" applyFill="1" applyBorder="1"/>
    <xf numFmtId="164" fontId="0" fillId="0" borderId="1" xfId="1" applyNumberFormat="1" applyFont="1" applyBorder="1"/>
    <xf numFmtId="0" fontId="1" fillId="4" borderId="1"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1" xfId="0" applyFont="1" applyFill="1" applyBorder="1" applyAlignment="1">
      <alignment horizontal="center"/>
    </xf>
    <xf numFmtId="0" fontId="0" fillId="7" borderId="1" xfId="0" applyFill="1" applyBorder="1" applyAlignment="1">
      <alignment horizontal="center"/>
    </xf>
    <xf numFmtId="0" fontId="0" fillId="0" borderId="1" xfId="0" applyBorder="1"/>
    <xf numFmtId="0" fontId="0" fillId="0" borderId="1" xfId="0" applyBorder="1" applyAlignment="1">
      <alignment horizontal="center"/>
    </xf>
    <xf numFmtId="0" fontId="0" fillId="0" borderId="3" xfId="0" applyBorder="1" applyAlignment="1"/>
    <xf numFmtId="0" fontId="0" fillId="0" borderId="2" xfId="0" applyBorder="1" applyAlignment="1"/>
    <xf numFmtId="0" fontId="0" fillId="0" borderId="3" xfId="0" applyBorder="1"/>
    <xf numFmtId="0" fontId="0" fillId="0" borderId="2" xfId="0" applyBorder="1"/>
    <xf numFmtId="0" fontId="0" fillId="0" borderId="0" xfId="0" applyNumberFormat="1"/>
    <xf numFmtId="9" fontId="0" fillId="0" borderId="0" xfId="0" applyNumberFormat="1"/>
  </cellXfs>
  <cellStyles count="2">
    <cellStyle name="Comma" xfId="1" builtinId="3"/>
    <cellStyle name="Normal" xfId="0" builtinId="0"/>
  </cellStyles>
  <dxfs count="138">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65" formatCode="&quot;$&quot;#,##0.0_);[Red]\(&quot;$&quot;#,##0.0\)"/>
    </dxf>
    <dxf>
      <numFmt numFmtId="10" formatCode="&quot;$&quot;#,##0_);[Red]\(&quot;$&quot;#,##0\)"/>
    </dxf>
    <dxf>
      <numFmt numFmtId="10" formatCode="&quot;$&quot;#,##0_);[Red]\(&quot;$&quot;#,##0\)"/>
    </dxf>
    <dxf>
      <numFmt numFmtId="0" formatCode="General"/>
    </dxf>
    <dxf>
      <numFmt numFmtId="13" formatCode="0%"/>
    </dxf>
    <dxf>
      <numFmt numFmtId="13" formatCode="0%"/>
    </dxf>
    <dxf>
      <numFmt numFmtId="0" formatCode="General"/>
    </dxf>
    <dxf>
      <numFmt numFmtId="10" formatCode="&quot;$&quot;#,##0_);[Red]\(&quot;$&quot;#,##0\)"/>
    </dxf>
    <dxf>
      <numFmt numFmtId="10" formatCode="&quot;$&quot;#,##0_);[Red]\(&quot;$&quot;#,##0\)"/>
    </dxf>
    <dxf>
      <numFmt numFmtId="165" formatCode="&quot;$&quot;#,##0.0_);[Red]\(&quot;$&quot;#,##0.0\)"/>
    </dxf>
    <dxf>
      <numFmt numFmtId="12" formatCode="&quot;$&quot;#,##0.00_);[Red]\(&quot;$&quot;#,##0.00\)"/>
    </dxf>
    <dxf>
      <numFmt numFmtId="0" formatCode="General"/>
    </dxf>
    <dxf>
      <numFmt numFmtId="12" formatCode="&quot;$&quot;#,##0.00_);[Red]\(&quot;$&quot;#,##0.00\)"/>
    </dxf>
    <dxf>
      <numFmt numFmtId="12" formatCode="&quot;$&quot;#,##0.00_);[Red]\(&quot;$&quot;#,##0.0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0" formatCode="&quot;$&quot;#,##0_);[Red]\(&quot;$&quot;#,##0\)"/>
    </dxf>
    <dxf>
      <numFmt numFmtId="12" formatCode="&quot;$&quot;#,##0.00_);[Red]\(&quot;$&quot;#,##0.00\)"/>
    </dxf>
    <dxf>
      <numFmt numFmtId="1" formatCode="0"/>
    </dxf>
    <dxf>
      <font>
        <b val="0"/>
        <i val="0"/>
        <strike val="0"/>
        <condense val="0"/>
        <extend val="0"/>
        <outline val="0"/>
        <shadow val="0"/>
        <u val="none"/>
        <vertAlign val="baseline"/>
        <sz val="11"/>
        <color theme="1" tint="0.499984740745262"/>
        <name val="Calibri"/>
        <scheme val="minor"/>
      </font>
      <numFmt numFmtId="3" formatCode="#,##0"/>
      <fill>
        <patternFill>
          <bgColor theme="0"/>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0" formatCode="&quot;$&quot;#,##0_);[Red]\(&quot;$&quot;#,##0\)"/>
      <fill>
        <patternFill>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0" formatCode="&quot;$&quot;#,##0_);[Red]\(&quot;$&quot;#,##0\)"/>
      <fill>
        <patternFill>
          <bgColor theme="0"/>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0"/>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bgColor theme="0"/>
        </patternFill>
      </fill>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4" tint="-0.249977111117893"/>
        </patternFill>
      </fill>
      <border diagonalUp="0" diagonalDown="0" outline="0">
        <left style="thin">
          <color indexed="64"/>
        </left>
        <right style="thin">
          <color indexed="64"/>
        </right>
        <top/>
        <bottom/>
      </border>
    </dxf>
    <dxf>
      <numFmt numFmtId="12" formatCode="&quot;$&quot;#,##0.00_);[Red]\(&quot;$&quot;#,##0.00\)"/>
    </dxf>
    <dxf>
      <numFmt numFmtId="12" formatCode="&quot;$&quot;#,##0.00_);[Red]\(&quot;$&quot;#,##0.00\)"/>
    </dxf>
    <dxf>
      <numFmt numFmtId="12" formatCode="&quot;$&quot;#,##0.00_);[Red]\(&quot;$&quot;#,##0.00\)"/>
    </dxf>
    <dxf>
      <numFmt numFmtId="4" formatCode="#,##0.00"/>
    </dxf>
    <dxf>
      <numFmt numFmtId="2" formatCode="0.0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vs Amount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136482939632531E-2"/>
          <c:y val="0.15623376623376625"/>
          <c:w val="0.84625240594925633"/>
          <c:h val="0.73901182806694621"/>
        </c:manualLayout>
      </c:layout>
      <c:scatterChart>
        <c:scatterStyle val="lineMarker"/>
        <c:varyColors val="0"/>
        <c:ser>
          <c:idx val="0"/>
          <c:order val="0"/>
          <c:tx>
            <c:strRef>
              <c:f>Data!$E$1</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Data!$D$2:$D$648</c:f>
              <c:numCache>
                <c:formatCode>"$"#,##0_);[Red]\("$"#,##0\)</c:formatCode>
                <c:ptCount val="647"/>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Data!$E$2:$E$648</c:f>
              <c:numCache>
                <c:formatCode>#,##0</c:formatCode>
                <c:ptCount val="647"/>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756962336"/>
        <c:axId val="756962880"/>
      </c:scatterChart>
      <c:valAx>
        <c:axId val="756962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962880"/>
        <c:crosses val="autoZero"/>
        <c:crossBetween val="midCat"/>
      </c:valAx>
      <c:valAx>
        <c:axId val="75696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962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104775</xdr:colOff>
      <xdr:row>13</xdr:row>
      <xdr:rowOff>9525</xdr:rowOff>
    </xdr:from>
    <xdr:to>
      <xdr:col>11</xdr:col>
      <xdr:colOff>447675</xdr:colOff>
      <xdr:row>28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400050</xdr:colOff>
      <xdr:row>0</xdr:row>
      <xdr:rowOff>142875</xdr:rowOff>
    </xdr:from>
    <xdr:to>
      <xdr:col>16</xdr:col>
      <xdr:colOff>1047750</xdr:colOff>
      <xdr:row>14</xdr:row>
      <xdr:rowOff>0</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3982700" y="1428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571500</xdr:colOff>
      <xdr:row>1</xdr:row>
      <xdr:rowOff>28575</xdr:rowOff>
    </xdr:from>
    <xdr:to>
      <xdr:col>10</xdr:col>
      <xdr:colOff>571500</xdr:colOff>
      <xdr:row>14</xdr:row>
      <xdr:rowOff>76200</xdr:rowOff>
    </xdr:to>
    <mc:AlternateContent xmlns:mc="http://schemas.openxmlformats.org/markup-compatibility/2006">
      <mc:Choice xmlns:a14="http://schemas.microsoft.com/office/drawing/2010/main"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800975" y="2190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4445.629143171296" createdVersion="5" refreshedVersion="5" minRefreshableVersion="3" recordCount="300">
  <cacheSource type="worksheet">
    <worksheetSource name="Data"/>
  </cacheSource>
  <cacheFields count="6">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Price per unit" numFmtId="0" formula="Amount/Unit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4445.690679513886" createdVersion="5" refreshedVersion="5" minRefreshableVersion="3" recordCount="300">
  <cacheSource type="worksheet">
    <worksheetSource name="Data8"/>
  </cacheSource>
  <cacheFields count="9">
    <cacheField name="Sales Person" numFmtId="0">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 name="Total Profit" numFmtId="0" formula="Amount-Cost" databaseField="0"/>
    <cacheField name="Profit Percentage" numFmtId="0" formula="('Total Profit'/Amoun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Cache/pivotCacheRecords2.xml><?xml version="1.0" encoding="utf-8"?>
<pivotCacheRecords xmlns="http://schemas.openxmlformats.org/spreadsheetml/2006/main" xmlns:r="http://schemas.openxmlformats.org/officeDocument/2006/relationships" count="300">
  <r>
    <s v="Ram Mahesh"/>
    <x v="0"/>
    <x v="0"/>
    <n v="1624"/>
    <n v="114"/>
    <n v="14.49"/>
    <n v="1651.8600000000001"/>
  </r>
  <r>
    <s v="Brien Boise"/>
    <x v="1"/>
    <x v="1"/>
    <n v="6706"/>
    <n v="459"/>
    <n v="8.65"/>
    <n v="3970.3500000000004"/>
  </r>
  <r>
    <s v="Husein Augar"/>
    <x v="1"/>
    <x v="2"/>
    <n v="959"/>
    <n v="147"/>
    <n v="11.88"/>
    <n v="1746.3600000000001"/>
  </r>
  <r>
    <s v="Carla Molina"/>
    <x v="2"/>
    <x v="3"/>
    <n v="9632"/>
    <n v="288"/>
    <n v="6.47"/>
    <n v="1863.36"/>
  </r>
  <r>
    <s v="Curtice Advani"/>
    <x v="3"/>
    <x v="4"/>
    <n v="2100"/>
    <n v="414"/>
    <n v="13.15"/>
    <n v="5444.1"/>
  </r>
  <r>
    <s v="Ram Mahesh"/>
    <x v="1"/>
    <x v="5"/>
    <n v="8869"/>
    <n v="432"/>
    <n v="12.37"/>
    <n v="5343.8399999999992"/>
  </r>
  <r>
    <s v="Curtice Advani"/>
    <x v="4"/>
    <x v="6"/>
    <n v="2681"/>
    <n v="54"/>
    <n v="5.79"/>
    <n v="312.66000000000003"/>
  </r>
  <r>
    <s v="Brien Boise"/>
    <x v="1"/>
    <x v="7"/>
    <n v="5012"/>
    <n v="210"/>
    <n v="9.77"/>
    <n v="2051.6999999999998"/>
  </r>
  <r>
    <s v="Ches Bonnell"/>
    <x v="4"/>
    <x v="8"/>
    <n v="1281"/>
    <n v="75"/>
    <n v="11.7"/>
    <n v="877.5"/>
  </r>
  <r>
    <s v="Gigi Bohling"/>
    <x v="0"/>
    <x v="8"/>
    <n v="4991"/>
    <n v="12"/>
    <n v="11.7"/>
    <n v="140.39999999999998"/>
  </r>
  <r>
    <s v="Barr Faughny"/>
    <x v="3"/>
    <x v="4"/>
    <n v="1785"/>
    <n v="462"/>
    <n v="13.15"/>
    <n v="6075.3"/>
  </r>
  <r>
    <s v="Gunar Cockshoot"/>
    <x v="0"/>
    <x v="9"/>
    <n v="3983"/>
    <n v="144"/>
    <n v="3.11"/>
    <n v="447.84"/>
  </r>
  <r>
    <s v="Husein Augar"/>
    <x v="4"/>
    <x v="10"/>
    <n v="2646"/>
    <n v="120"/>
    <n v="8.7899999999999991"/>
    <n v="1054.8"/>
  </r>
  <r>
    <s v="Barr Faughny"/>
    <x v="5"/>
    <x v="11"/>
    <n v="252"/>
    <n v="54"/>
    <n v="9.33"/>
    <n v="503.82"/>
  </r>
  <r>
    <s v="Gunar Cockshoot"/>
    <x v="1"/>
    <x v="4"/>
    <n v="2464"/>
    <n v="234"/>
    <n v="13.15"/>
    <n v="3077.1"/>
  </r>
  <r>
    <s v="Gunar Cockshoot"/>
    <x v="1"/>
    <x v="12"/>
    <n v="2114"/>
    <n v="66"/>
    <n v="7.16"/>
    <n v="472.56"/>
  </r>
  <r>
    <s v="Curtice Advani"/>
    <x v="0"/>
    <x v="6"/>
    <n v="7693"/>
    <n v="87"/>
    <n v="5.79"/>
    <n v="503.73"/>
  </r>
  <r>
    <s v="Gigi Bohling"/>
    <x v="5"/>
    <x v="13"/>
    <n v="15610"/>
    <n v="339"/>
    <n v="10.62"/>
    <n v="3600.18"/>
  </r>
  <r>
    <s v="Carla Molina"/>
    <x v="5"/>
    <x v="7"/>
    <n v="336"/>
    <n v="144"/>
    <n v="9.77"/>
    <n v="1406.8799999999999"/>
  </r>
  <r>
    <s v="Barr Faughny"/>
    <x v="3"/>
    <x v="13"/>
    <n v="9443"/>
    <n v="162"/>
    <n v="10.62"/>
    <n v="1720.4399999999998"/>
  </r>
  <r>
    <s v="Husein Augar"/>
    <x v="5"/>
    <x v="14"/>
    <n v="8155"/>
    <n v="90"/>
    <n v="6.49"/>
    <n v="584.1"/>
  </r>
  <r>
    <s v="Brien Boise"/>
    <x v="4"/>
    <x v="14"/>
    <n v="1701"/>
    <n v="234"/>
    <n v="6.49"/>
    <n v="1518.66"/>
  </r>
  <r>
    <s v="Oby Sorrel"/>
    <x v="4"/>
    <x v="7"/>
    <n v="2205"/>
    <n v="141"/>
    <n v="9.77"/>
    <n v="1377.57"/>
  </r>
  <r>
    <s v="Brien Boise"/>
    <x v="0"/>
    <x v="15"/>
    <n v="1771"/>
    <n v="204"/>
    <n v="7.64"/>
    <n v="1558.56"/>
  </r>
  <r>
    <s v="Carla Molina"/>
    <x v="1"/>
    <x v="16"/>
    <n v="2114"/>
    <n v="186"/>
    <n v="11.73"/>
    <n v="2181.7800000000002"/>
  </r>
  <r>
    <s v="Carla Molina"/>
    <x v="2"/>
    <x v="11"/>
    <n v="10311"/>
    <n v="231"/>
    <n v="9.33"/>
    <n v="2155.23"/>
  </r>
  <r>
    <s v="Gunar Cockshoot"/>
    <x v="3"/>
    <x v="10"/>
    <n v="21"/>
    <n v="168"/>
    <n v="8.7899999999999991"/>
    <n v="1476.7199999999998"/>
  </r>
  <r>
    <s v="Oby Sorrel"/>
    <x v="1"/>
    <x v="13"/>
    <n v="1974"/>
    <n v="195"/>
    <n v="10.62"/>
    <n v="2070.8999999999996"/>
  </r>
  <r>
    <s v="Gigi Bohling"/>
    <x v="2"/>
    <x v="14"/>
    <n v="6314"/>
    <n v="15"/>
    <n v="6.49"/>
    <n v="97.350000000000009"/>
  </r>
  <r>
    <s v="Oby Sorrel"/>
    <x v="0"/>
    <x v="14"/>
    <n v="4683"/>
    <n v="30"/>
    <n v="6.49"/>
    <n v="194.70000000000002"/>
  </r>
  <r>
    <s v="Carla Molina"/>
    <x v="0"/>
    <x v="17"/>
    <n v="6398"/>
    <n v="102"/>
    <n v="4.97"/>
    <n v="506.94"/>
  </r>
  <r>
    <s v="Barr Faughny"/>
    <x v="1"/>
    <x v="15"/>
    <n v="553"/>
    <n v="15"/>
    <n v="7.64"/>
    <n v="114.6"/>
  </r>
  <r>
    <s v="Brien Boise"/>
    <x v="3"/>
    <x v="0"/>
    <n v="7021"/>
    <n v="183"/>
    <n v="14.49"/>
    <n v="2651.67"/>
  </r>
  <r>
    <s v="Ram Mahesh"/>
    <x v="3"/>
    <x v="7"/>
    <n v="5817"/>
    <n v="12"/>
    <n v="9.77"/>
    <n v="117.24"/>
  </r>
  <r>
    <s v="Carla Molina"/>
    <x v="3"/>
    <x v="8"/>
    <n v="3976"/>
    <n v="72"/>
    <n v="11.7"/>
    <n v="842.4"/>
  </r>
  <r>
    <s v="Curtice Advani"/>
    <x v="4"/>
    <x v="18"/>
    <n v="1134"/>
    <n v="282"/>
    <n v="16.73"/>
    <n v="4717.8599999999997"/>
  </r>
  <r>
    <s v="Barr Faughny"/>
    <x v="3"/>
    <x v="19"/>
    <n v="6027"/>
    <n v="144"/>
    <n v="10.38"/>
    <n v="1494.72"/>
  </r>
  <r>
    <s v="Curtice Advani"/>
    <x v="0"/>
    <x v="10"/>
    <n v="1904"/>
    <n v="405"/>
    <n v="8.7899999999999991"/>
    <n v="3559.95"/>
  </r>
  <r>
    <s v="Ches Bonnell"/>
    <x v="5"/>
    <x v="1"/>
    <n v="3262"/>
    <n v="75"/>
    <n v="8.65"/>
    <n v="648.75"/>
  </r>
  <r>
    <s v="Ram Mahesh"/>
    <x v="5"/>
    <x v="18"/>
    <n v="2289"/>
    <n v="135"/>
    <n v="16.73"/>
    <n v="2258.5500000000002"/>
  </r>
  <r>
    <s v="Gigi Bohling"/>
    <x v="5"/>
    <x v="18"/>
    <n v="6986"/>
    <n v="21"/>
    <n v="16.73"/>
    <n v="351.33"/>
  </r>
  <r>
    <s v="Barr Faughny"/>
    <x v="4"/>
    <x v="14"/>
    <n v="4417"/>
    <n v="153"/>
    <n v="6.49"/>
    <n v="992.97"/>
  </r>
  <r>
    <s v="Curtice Advani"/>
    <x v="5"/>
    <x v="16"/>
    <n v="1442"/>
    <n v="15"/>
    <n v="11.73"/>
    <n v="175.95000000000002"/>
  </r>
  <r>
    <s v="Gunar Cockshoot"/>
    <x v="1"/>
    <x v="8"/>
    <n v="2415"/>
    <n v="255"/>
    <n v="11.7"/>
    <n v="2983.5"/>
  </r>
  <r>
    <s v="Barr Faughny"/>
    <x v="0"/>
    <x v="15"/>
    <n v="238"/>
    <n v="18"/>
    <n v="7.64"/>
    <n v="137.51999999999998"/>
  </r>
  <r>
    <s v="Curtice Advani"/>
    <x v="0"/>
    <x v="14"/>
    <n v="4949"/>
    <n v="189"/>
    <n v="6.49"/>
    <n v="1226.6100000000001"/>
  </r>
  <r>
    <s v="Gigi Bohling"/>
    <x v="4"/>
    <x v="1"/>
    <n v="5075"/>
    <n v="21"/>
    <n v="8.65"/>
    <n v="181.65"/>
  </r>
  <r>
    <s v="Gunar Cockshoot"/>
    <x v="2"/>
    <x v="10"/>
    <n v="9198"/>
    <n v="36"/>
    <n v="8.7899999999999991"/>
    <n v="316.43999999999994"/>
  </r>
  <r>
    <s v="Curtice Advani"/>
    <x v="5"/>
    <x v="12"/>
    <n v="3339"/>
    <n v="75"/>
    <n v="7.16"/>
    <n v="537"/>
  </r>
  <r>
    <s v="Ram Mahesh"/>
    <x v="5"/>
    <x v="9"/>
    <n v="5019"/>
    <n v="156"/>
    <n v="3.11"/>
    <n v="485.15999999999997"/>
  </r>
  <r>
    <s v="Gigi Bohling"/>
    <x v="2"/>
    <x v="10"/>
    <n v="16184"/>
    <n v="39"/>
    <n v="8.7899999999999991"/>
    <n v="342.80999999999995"/>
  </r>
  <r>
    <s v="Curtice Advani"/>
    <x v="2"/>
    <x v="20"/>
    <n v="497"/>
    <n v="63"/>
    <n v="9"/>
    <n v="567"/>
  </r>
  <r>
    <s v="Barr Faughny"/>
    <x v="2"/>
    <x v="12"/>
    <n v="8211"/>
    <n v="75"/>
    <n v="7.16"/>
    <n v="537"/>
  </r>
  <r>
    <s v="Barr Faughny"/>
    <x v="4"/>
    <x v="19"/>
    <n v="6580"/>
    <n v="183"/>
    <n v="10.38"/>
    <n v="1899.5400000000002"/>
  </r>
  <r>
    <s v="Carla Molina"/>
    <x v="1"/>
    <x v="11"/>
    <n v="4760"/>
    <n v="69"/>
    <n v="9.33"/>
    <n v="643.77"/>
  </r>
  <r>
    <s v="Ram Mahesh"/>
    <x v="2"/>
    <x v="4"/>
    <n v="5439"/>
    <n v="30"/>
    <n v="13.15"/>
    <n v="394.5"/>
  </r>
  <r>
    <s v="Carla Molina"/>
    <x v="5"/>
    <x v="9"/>
    <n v="1463"/>
    <n v="39"/>
    <n v="3.11"/>
    <n v="121.28999999999999"/>
  </r>
  <r>
    <s v="Gunar Cockshoot"/>
    <x v="5"/>
    <x v="1"/>
    <n v="7777"/>
    <n v="504"/>
    <n v="8.65"/>
    <n v="4359.6000000000004"/>
  </r>
  <r>
    <s v="Husein Augar"/>
    <x v="0"/>
    <x v="12"/>
    <n v="1085"/>
    <n v="273"/>
    <n v="7.16"/>
    <n v="1954.68"/>
  </r>
  <r>
    <s v="Gigi Bohling"/>
    <x v="0"/>
    <x v="6"/>
    <n v="182"/>
    <n v="48"/>
    <n v="5.79"/>
    <n v="277.92"/>
  </r>
  <r>
    <s v="Curtice Advani"/>
    <x v="5"/>
    <x v="18"/>
    <n v="4242"/>
    <n v="207"/>
    <n v="16.73"/>
    <n v="3463.11"/>
  </r>
  <r>
    <s v="Curtice Advani"/>
    <x v="2"/>
    <x v="1"/>
    <n v="6118"/>
    <n v="9"/>
    <n v="8.65"/>
    <n v="77.850000000000009"/>
  </r>
  <r>
    <s v="Oby Sorrel"/>
    <x v="2"/>
    <x v="14"/>
    <n v="2317"/>
    <n v="261"/>
    <n v="6.49"/>
    <n v="1693.89"/>
  </r>
  <r>
    <s v="Curtice Advani"/>
    <x v="4"/>
    <x v="10"/>
    <n v="938"/>
    <n v="6"/>
    <n v="8.7899999999999991"/>
    <n v="52.739999999999995"/>
  </r>
  <r>
    <s v="Brien Boise"/>
    <x v="0"/>
    <x v="16"/>
    <n v="9709"/>
    <n v="30"/>
    <n v="11.73"/>
    <n v="351.90000000000003"/>
  </r>
  <r>
    <s v="Ches Bonnell"/>
    <x v="5"/>
    <x v="13"/>
    <n v="2205"/>
    <n v="138"/>
    <n v="10.62"/>
    <n v="1465.56"/>
  </r>
  <r>
    <s v="Ches Bonnell"/>
    <x v="0"/>
    <x v="9"/>
    <n v="4487"/>
    <n v="111"/>
    <n v="3.11"/>
    <n v="345.21"/>
  </r>
  <r>
    <s v="Gigi Bohling"/>
    <x v="1"/>
    <x v="3"/>
    <n v="2415"/>
    <n v="15"/>
    <n v="6.47"/>
    <n v="97.05"/>
  </r>
  <r>
    <s v="Ram Mahesh"/>
    <x v="5"/>
    <x v="15"/>
    <n v="4018"/>
    <n v="162"/>
    <n v="7.64"/>
    <n v="1237.6799999999998"/>
  </r>
  <r>
    <s v="Gigi Bohling"/>
    <x v="5"/>
    <x v="15"/>
    <n v="861"/>
    <n v="195"/>
    <n v="7.64"/>
    <n v="1489.8"/>
  </r>
  <r>
    <s v="Oby Sorrel"/>
    <x v="4"/>
    <x v="8"/>
    <n v="5586"/>
    <n v="525"/>
    <n v="11.7"/>
    <n v="6142.5"/>
  </r>
  <r>
    <s v="Ches Bonnell"/>
    <x v="5"/>
    <x v="5"/>
    <n v="2226"/>
    <n v="48"/>
    <n v="12.37"/>
    <n v="593.76"/>
  </r>
  <r>
    <s v="Husein Augar"/>
    <x v="5"/>
    <x v="19"/>
    <n v="14329"/>
    <n v="150"/>
    <n v="10.38"/>
    <n v="1557.0000000000002"/>
  </r>
  <r>
    <s v="Husein Augar"/>
    <x v="5"/>
    <x v="13"/>
    <n v="8463"/>
    <n v="492"/>
    <n v="10.62"/>
    <n v="5225.04"/>
  </r>
  <r>
    <s v="Gigi Bohling"/>
    <x v="5"/>
    <x v="12"/>
    <n v="2891"/>
    <n v="102"/>
    <n v="7.16"/>
    <n v="730.32"/>
  </r>
  <r>
    <s v="Gunar Cockshoot"/>
    <x v="2"/>
    <x v="14"/>
    <n v="3773"/>
    <n v="165"/>
    <n v="6.49"/>
    <n v="1070.8500000000001"/>
  </r>
  <r>
    <s v="Carla Molina"/>
    <x v="2"/>
    <x v="19"/>
    <n v="854"/>
    <n v="309"/>
    <n v="10.38"/>
    <n v="3207.42"/>
  </r>
  <r>
    <s v="Curtice Advani"/>
    <x v="2"/>
    <x v="9"/>
    <n v="4970"/>
    <n v="156"/>
    <n v="3.11"/>
    <n v="485.15999999999997"/>
  </r>
  <r>
    <s v="Husein Augar"/>
    <x v="1"/>
    <x v="21"/>
    <n v="98"/>
    <n v="159"/>
    <n v="5.6"/>
    <n v="890.4"/>
  </r>
  <r>
    <s v="Gigi Bohling"/>
    <x v="1"/>
    <x v="16"/>
    <n v="13391"/>
    <n v="201"/>
    <n v="11.73"/>
    <n v="2357.73"/>
  </r>
  <r>
    <s v="Brien Boise"/>
    <x v="3"/>
    <x v="6"/>
    <n v="8890"/>
    <n v="210"/>
    <n v="5.79"/>
    <n v="1215.9000000000001"/>
  </r>
  <r>
    <s v="Barr Faughny"/>
    <x v="4"/>
    <x v="11"/>
    <n v="56"/>
    <n v="51"/>
    <n v="9.33"/>
    <n v="475.83"/>
  </r>
  <r>
    <s v="Gunar Cockshoot"/>
    <x v="2"/>
    <x v="4"/>
    <n v="3339"/>
    <n v="39"/>
    <n v="13.15"/>
    <n v="512.85"/>
  </r>
  <r>
    <s v="Oby Sorrel"/>
    <x v="1"/>
    <x v="3"/>
    <n v="3808"/>
    <n v="279"/>
    <n v="6.47"/>
    <n v="1805.1299999999999"/>
  </r>
  <r>
    <s v="Oby Sorrel"/>
    <x v="4"/>
    <x v="11"/>
    <n v="63"/>
    <n v="123"/>
    <n v="9.33"/>
    <n v="1147.5899999999999"/>
  </r>
  <r>
    <s v="Barr Faughny"/>
    <x v="3"/>
    <x v="18"/>
    <n v="7812"/>
    <n v="81"/>
    <n v="16.73"/>
    <n v="1355.13"/>
  </r>
  <r>
    <s v="Ram Mahesh"/>
    <x v="0"/>
    <x v="15"/>
    <n v="7693"/>
    <n v="21"/>
    <n v="7.64"/>
    <n v="160.44"/>
  </r>
  <r>
    <s v="Gunar Cockshoot"/>
    <x v="2"/>
    <x v="19"/>
    <n v="973"/>
    <n v="162"/>
    <n v="10.38"/>
    <n v="1681.5600000000002"/>
  </r>
  <r>
    <s v="Oby Sorrel"/>
    <x v="1"/>
    <x v="20"/>
    <n v="567"/>
    <n v="228"/>
    <n v="9"/>
    <n v="2052"/>
  </r>
  <r>
    <s v="Oby Sorrel"/>
    <x v="2"/>
    <x v="12"/>
    <n v="2471"/>
    <n v="342"/>
    <n v="7.16"/>
    <n v="2448.7200000000003"/>
  </r>
  <r>
    <s v="Gigi Bohling"/>
    <x v="4"/>
    <x v="11"/>
    <n v="7189"/>
    <n v="54"/>
    <n v="9.33"/>
    <n v="503.82"/>
  </r>
  <r>
    <s v="Carla Molina"/>
    <x v="1"/>
    <x v="19"/>
    <n v="7455"/>
    <n v="216"/>
    <n v="10.38"/>
    <n v="2242.0800000000004"/>
  </r>
  <r>
    <s v="Gunar Cockshoot"/>
    <x v="5"/>
    <x v="21"/>
    <n v="3108"/>
    <n v="54"/>
    <n v="5.6"/>
    <n v="302.39999999999998"/>
  </r>
  <r>
    <s v="Curtice Advani"/>
    <x v="4"/>
    <x v="4"/>
    <n v="469"/>
    <n v="75"/>
    <n v="13.15"/>
    <n v="986.25"/>
  </r>
  <r>
    <s v="Husein Augar"/>
    <x v="0"/>
    <x v="14"/>
    <n v="2737"/>
    <n v="93"/>
    <n v="6.49"/>
    <n v="603.57000000000005"/>
  </r>
  <r>
    <s v="Husein Augar"/>
    <x v="0"/>
    <x v="4"/>
    <n v="4305"/>
    <n v="156"/>
    <n v="13.15"/>
    <n v="2051.4"/>
  </r>
  <r>
    <s v="Husein Augar"/>
    <x v="4"/>
    <x v="9"/>
    <n v="2408"/>
    <n v="9"/>
    <n v="3.11"/>
    <n v="27.99"/>
  </r>
  <r>
    <s v="Gunar Cockshoot"/>
    <x v="2"/>
    <x v="15"/>
    <n v="1281"/>
    <n v="18"/>
    <n v="7.64"/>
    <n v="137.51999999999998"/>
  </r>
  <r>
    <s v="Ram Mahesh"/>
    <x v="1"/>
    <x v="1"/>
    <n v="12348"/>
    <n v="234"/>
    <n v="8.65"/>
    <n v="2024.1000000000001"/>
  </r>
  <r>
    <s v="Gunar Cockshoot"/>
    <x v="5"/>
    <x v="19"/>
    <n v="3689"/>
    <n v="312"/>
    <n v="10.38"/>
    <n v="3238.5600000000004"/>
  </r>
  <r>
    <s v="Ches Bonnell"/>
    <x v="2"/>
    <x v="15"/>
    <n v="2870"/>
    <n v="300"/>
    <n v="7.64"/>
    <n v="2292"/>
  </r>
  <r>
    <s v="Barr Faughny"/>
    <x v="2"/>
    <x v="18"/>
    <n v="798"/>
    <n v="519"/>
    <n v="16.73"/>
    <n v="8682.8700000000008"/>
  </r>
  <r>
    <s v="Carla Molina"/>
    <x v="0"/>
    <x v="20"/>
    <n v="2933"/>
    <n v="9"/>
    <n v="9"/>
    <n v="81"/>
  </r>
  <r>
    <s v="Gigi Bohling"/>
    <x v="1"/>
    <x v="2"/>
    <n v="2744"/>
    <n v="9"/>
    <n v="11.88"/>
    <n v="106.92"/>
  </r>
  <r>
    <s v="Ram Mahesh"/>
    <x v="2"/>
    <x v="5"/>
    <n v="9772"/>
    <n v="90"/>
    <n v="12.37"/>
    <n v="1113.3"/>
  </r>
  <r>
    <s v="Ches Bonnell"/>
    <x v="5"/>
    <x v="4"/>
    <n v="1568"/>
    <n v="96"/>
    <n v="13.15"/>
    <n v="1262.4000000000001"/>
  </r>
  <r>
    <s v="Barr Faughny"/>
    <x v="2"/>
    <x v="10"/>
    <n v="11417"/>
    <n v="21"/>
    <n v="8.7899999999999991"/>
    <n v="184.58999999999997"/>
  </r>
  <r>
    <s v="Ram Mahesh"/>
    <x v="5"/>
    <x v="21"/>
    <n v="6748"/>
    <n v="48"/>
    <n v="5.6"/>
    <n v="268.79999999999995"/>
  </r>
  <r>
    <s v="Oby Sorrel"/>
    <x v="2"/>
    <x v="18"/>
    <n v="1407"/>
    <n v="72"/>
    <n v="16.73"/>
    <n v="1204.56"/>
  </r>
  <r>
    <s v="Brien Boise"/>
    <x v="1"/>
    <x v="12"/>
    <n v="2023"/>
    <n v="168"/>
    <n v="7.16"/>
    <n v="1202.8800000000001"/>
  </r>
  <r>
    <s v="Gigi Bohling"/>
    <x v="3"/>
    <x v="21"/>
    <n v="5236"/>
    <n v="51"/>
    <n v="5.6"/>
    <n v="285.59999999999997"/>
  </r>
  <r>
    <s v="Carla Molina"/>
    <x v="2"/>
    <x v="15"/>
    <n v="1925"/>
    <n v="192"/>
    <n v="7.64"/>
    <n v="1466.8799999999999"/>
  </r>
  <r>
    <s v="Ches Bonnell"/>
    <x v="0"/>
    <x v="8"/>
    <n v="6608"/>
    <n v="225"/>
    <n v="11.7"/>
    <n v="2632.5"/>
  </r>
  <r>
    <s v="Curtice Advani"/>
    <x v="5"/>
    <x v="21"/>
    <n v="8008"/>
    <n v="456"/>
    <n v="5.6"/>
    <n v="2553.6"/>
  </r>
  <r>
    <s v="Oby Sorrel"/>
    <x v="5"/>
    <x v="4"/>
    <n v="1428"/>
    <n v="93"/>
    <n v="13.15"/>
    <n v="1222.95"/>
  </r>
  <r>
    <s v="Curtice Advani"/>
    <x v="5"/>
    <x v="2"/>
    <n v="525"/>
    <n v="48"/>
    <n v="11.88"/>
    <n v="570.24"/>
  </r>
  <r>
    <s v="Curtice Advani"/>
    <x v="0"/>
    <x v="3"/>
    <n v="1505"/>
    <n v="102"/>
    <n v="6.47"/>
    <n v="659.93999999999994"/>
  </r>
  <r>
    <s v="Ches Bonnell"/>
    <x v="1"/>
    <x v="0"/>
    <n v="6755"/>
    <n v="252"/>
    <n v="14.49"/>
    <n v="3651.48"/>
  </r>
  <r>
    <s v="Barr Faughny"/>
    <x v="0"/>
    <x v="3"/>
    <n v="11571"/>
    <n v="138"/>
    <n v="6.47"/>
    <n v="892.86"/>
  </r>
  <r>
    <s v="Ram Mahesh"/>
    <x v="4"/>
    <x v="4"/>
    <n v="2541"/>
    <n v="90"/>
    <n v="13.15"/>
    <n v="1183.5"/>
  </r>
  <r>
    <s v="Carla Molina"/>
    <x v="0"/>
    <x v="0"/>
    <n v="1526"/>
    <n v="240"/>
    <n v="14.49"/>
    <n v="3477.6"/>
  </r>
  <r>
    <s v="Ram Mahesh"/>
    <x v="4"/>
    <x v="2"/>
    <n v="6125"/>
    <n v="102"/>
    <n v="11.88"/>
    <n v="1211.76"/>
  </r>
  <r>
    <s v="Carla Molina"/>
    <x v="1"/>
    <x v="18"/>
    <n v="847"/>
    <n v="129"/>
    <n v="16.73"/>
    <n v="2158.17"/>
  </r>
  <r>
    <s v="Brien Boise"/>
    <x v="1"/>
    <x v="18"/>
    <n v="4753"/>
    <n v="300"/>
    <n v="16.73"/>
    <n v="5019"/>
  </r>
  <r>
    <s v="Curtice Advani"/>
    <x v="4"/>
    <x v="5"/>
    <n v="959"/>
    <n v="135"/>
    <n v="12.37"/>
    <n v="1669.9499999999998"/>
  </r>
  <r>
    <s v="Ches Bonnell"/>
    <x v="1"/>
    <x v="17"/>
    <n v="2793"/>
    <n v="114"/>
    <n v="4.97"/>
    <n v="566.57999999999993"/>
  </r>
  <r>
    <s v="Ches Bonnell"/>
    <x v="1"/>
    <x v="8"/>
    <n v="4606"/>
    <n v="63"/>
    <n v="11.7"/>
    <n v="737.09999999999991"/>
  </r>
  <r>
    <s v="Ches Bonnell"/>
    <x v="2"/>
    <x v="12"/>
    <n v="5551"/>
    <n v="252"/>
    <n v="7.16"/>
    <n v="1804.32"/>
  </r>
  <r>
    <s v="Oby Sorrel"/>
    <x v="2"/>
    <x v="1"/>
    <n v="6657"/>
    <n v="303"/>
    <n v="8.65"/>
    <n v="2620.9500000000003"/>
  </r>
  <r>
    <s v="Ches Bonnell"/>
    <x v="3"/>
    <x v="9"/>
    <n v="4438"/>
    <n v="246"/>
    <n v="3.11"/>
    <n v="765.06"/>
  </r>
  <r>
    <s v="Brien Boise"/>
    <x v="4"/>
    <x v="7"/>
    <n v="168"/>
    <n v="84"/>
    <n v="9.77"/>
    <n v="820.68"/>
  </r>
  <r>
    <s v="Ches Bonnell"/>
    <x v="5"/>
    <x v="9"/>
    <n v="7777"/>
    <n v="39"/>
    <n v="3.11"/>
    <n v="121.28999999999999"/>
  </r>
  <r>
    <s v="Gigi Bohling"/>
    <x v="2"/>
    <x v="9"/>
    <n v="3339"/>
    <n v="348"/>
    <n v="3.11"/>
    <n v="1082.28"/>
  </r>
  <r>
    <s v="Ches Bonnell"/>
    <x v="0"/>
    <x v="5"/>
    <n v="6391"/>
    <n v="48"/>
    <n v="12.37"/>
    <n v="593.76"/>
  </r>
  <r>
    <s v="Gigi Bohling"/>
    <x v="0"/>
    <x v="7"/>
    <n v="518"/>
    <n v="75"/>
    <n v="9.77"/>
    <n v="732.75"/>
  </r>
  <r>
    <s v="Ches Bonnell"/>
    <x v="4"/>
    <x v="19"/>
    <n v="5677"/>
    <n v="258"/>
    <n v="10.38"/>
    <n v="2678.0400000000004"/>
  </r>
  <r>
    <s v="Curtice Advani"/>
    <x v="3"/>
    <x v="9"/>
    <n v="6048"/>
    <n v="27"/>
    <n v="3.11"/>
    <n v="83.97"/>
  </r>
  <r>
    <s v="Brien Boise"/>
    <x v="4"/>
    <x v="1"/>
    <n v="3752"/>
    <n v="213"/>
    <n v="8.65"/>
    <n v="1842.45"/>
  </r>
  <r>
    <s v="Gigi Bohling"/>
    <x v="1"/>
    <x v="12"/>
    <n v="4480"/>
    <n v="357"/>
    <n v="7.16"/>
    <n v="2556.12"/>
  </r>
  <r>
    <s v="Husein Augar"/>
    <x v="0"/>
    <x v="2"/>
    <n v="259"/>
    <n v="207"/>
    <n v="11.88"/>
    <n v="2459.1600000000003"/>
  </r>
  <r>
    <s v="Brien Boise"/>
    <x v="0"/>
    <x v="0"/>
    <n v="42"/>
    <n v="150"/>
    <n v="14.49"/>
    <n v="2173.5"/>
  </r>
  <r>
    <s v="Carla Molina"/>
    <x v="2"/>
    <x v="21"/>
    <n v="98"/>
    <n v="204"/>
    <n v="5.6"/>
    <n v="1142.3999999999999"/>
  </r>
  <r>
    <s v="Ches Bonnell"/>
    <x v="1"/>
    <x v="18"/>
    <n v="2478"/>
    <n v="21"/>
    <n v="16.73"/>
    <n v="351.33"/>
  </r>
  <r>
    <s v="Carla Molina"/>
    <x v="5"/>
    <x v="5"/>
    <n v="7847"/>
    <n v="174"/>
    <n v="12.37"/>
    <n v="2152.3799999999997"/>
  </r>
  <r>
    <s v="Barr Faughny"/>
    <x v="0"/>
    <x v="9"/>
    <n v="9926"/>
    <n v="201"/>
    <n v="3.11"/>
    <n v="625.11"/>
  </r>
  <r>
    <s v="Brien Boise"/>
    <x v="4"/>
    <x v="11"/>
    <n v="819"/>
    <n v="510"/>
    <n v="9.33"/>
    <n v="4758.3"/>
  </r>
  <r>
    <s v="Curtice Advani"/>
    <x v="3"/>
    <x v="12"/>
    <n v="3052"/>
    <n v="378"/>
    <n v="7.16"/>
    <n v="2706.48"/>
  </r>
  <r>
    <s v="Husein Augar"/>
    <x v="5"/>
    <x v="20"/>
    <n v="6832"/>
    <n v="27"/>
    <n v="9"/>
    <n v="243"/>
  </r>
  <r>
    <s v="Barr Faughny"/>
    <x v="3"/>
    <x v="10"/>
    <n v="2016"/>
    <n v="117"/>
    <n v="8.7899999999999991"/>
    <n v="1028.4299999999998"/>
  </r>
  <r>
    <s v="Curtice Advani"/>
    <x v="4"/>
    <x v="20"/>
    <n v="7322"/>
    <n v="36"/>
    <n v="9"/>
    <n v="324"/>
  </r>
  <r>
    <s v="Brien Boise"/>
    <x v="1"/>
    <x v="5"/>
    <n v="357"/>
    <n v="126"/>
    <n v="12.37"/>
    <n v="1558.62"/>
  </r>
  <r>
    <s v="Husein Augar"/>
    <x v="3"/>
    <x v="4"/>
    <n v="3192"/>
    <n v="72"/>
    <n v="13.15"/>
    <n v="946.80000000000007"/>
  </r>
  <r>
    <s v="Ches Bonnell"/>
    <x v="2"/>
    <x v="7"/>
    <n v="8435"/>
    <n v="42"/>
    <n v="9.77"/>
    <n v="410.34"/>
  </r>
  <r>
    <s v="Ram Mahesh"/>
    <x v="3"/>
    <x v="12"/>
    <n v="0"/>
    <n v="135"/>
    <n v="7.16"/>
    <n v="966.6"/>
  </r>
  <r>
    <s v="Ches Bonnell"/>
    <x v="5"/>
    <x v="17"/>
    <n v="8862"/>
    <n v="189"/>
    <n v="4.97"/>
    <n v="939.32999999999993"/>
  </r>
  <r>
    <s v="Curtice Advani"/>
    <x v="0"/>
    <x v="19"/>
    <n v="3556"/>
    <n v="459"/>
    <n v="10.38"/>
    <n v="4764.42"/>
  </r>
  <r>
    <s v="Gigi Bohling"/>
    <x v="5"/>
    <x v="16"/>
    <n v="7280"/>
    <n v="201"/>
    <n v="11.73"/>
    <n v="2357.73"/>
  </r>
  <r>
    <s v="Curtice Advani"/>
    <x v="5"/>
    <x v="0"/>
    <n v="3402"/>
    <n v="366"/>
    <n v="14.49"/>
    <n v="5303.34"/>
  </r>
  <r>
    <s v="Gunar Cockshoot"/>
    <x v="0"/>
    <x v="12"/>
    <n v="4592"/>
    <n v="324"/>
    <n v="7.16"/>
    <n v="2319.84"/>
  </r>
  <r>
    <s v="Husein Augar"/>
    <x v="1"/>
    <x v="16"/>
    <n v="7833"/>
    <n v="243"/>
    <n v="11.73"/>
    <n v="2850.3900000000003"/>
  </r>
  <r>
    <s v="Barr Faughny"/>
    <x v="3"/>
    <x v="20"/>
    <n v="7651"/>
    <n v="213"/>
    <n v="9"/>
    <n v="1917"/>
  </r>
  <r>
    <s v="Ram Mahesh"/>
    <x v="1"/>
    <x v="0"/>
    <n v="2275"/>
    <n v="447"/>
    <n v="14.49"/>
    <n v="6477.03"/>
  </r>
  <r>
    <s v="Ram Mahesh"/>
    <x v="4"/>
    <x v="11"/>
    <n v="5670"/>
    <n v="297"/>
    <n v="9.33"/>
    <n v="2771.01"/>
  </r>
  <r>
    <s v="Ches Bonnell"/>
    <x v="1"/>
    <x v="10"/>
    <n v="2135"/>
    <n v="27"/>
    <n v="8.7899999999999991"/>
    <n v="237.32999999999998"/>
  </r>
  <r>
    <s v="Ram Mahesh"/>
    <x v="5"/>
    <x v="14"/>
    <n v="2779"/>
    <n v="75"/>
    <n v="6.49"/>
    <n v="486.75"/>
  </r>
  <r>
    <s v="Oby Sorrel"/>
    <x v="3"/>
    <x v="5"/>
    <n v="12950"/>
    <n v="30"/>
    <n v="12.37"/>
    <n v="371.09999999999997"/>
  </r>
  <r>
    <s v="Ches Bonnell"/>
    <x v="2"/>
    <x v="3"/>
    <n v="2646"/>
    <n v="177"/>
    <n v="6.47"/>
    <n v="1145.19"/>
  </r>
  <r>
    <s v="Ram Mahesh"/>
    <x v="5"/>
    <x v="5"/>
    <n v="3794"/>
    <n v="159"/>
    <n v="12.37"/>
    <n v="1966.83"/>
  </r>
  <r>
    <s v="Gunar Cockshoot"/>
    <x v="1"/>
    <x v="5"/>
    <n v="819"/>
    <n v="306"/>
    <n v="12.37"/>
    <n v="3785.22"/>
  </r>
  <r>
    <s v="Gunar Cockshoot"/>
    <x v="5"/>
    <x v="13"/>
    <n v="2583"/>
    <n v="18"/>
    <n v="10.62"/>
    <n v="191.16"/>
  </r>
  <r>
    <s v="Ches Bonnell"/>
    <x v="1"/>
    <x v="15"/>
    <n v="4585"/>
    <n v="240"/>
    <n v="7.64"/>
    <n v="1833.6"/>
  </r>
  <r>
    <s v="Gigi Bohling"/>
    <x v="5"/>
    <x v="5"/>
    <n v="1652"/>
    <n v="93"/>
    <n v="12.37"/>
    <n v="1150.4099999999999"/>
  </r>
  <r>
    <s v="Oby Sorrel"/>
    <x v="5"/>
    <x v="21"/>
    <n v="4991"/>
    <n v="9"/>
    <n v="5.6"/>
    <n v="50.4"/>
  </r>
  <r>
    <s v="Brien Boise"/>
    <x v="5"/>
    <x v="10"/>
    <n v="2009"/>
    <n v="219"/>
    <n v="8.7899999999999991"/>
    <n v="1925.0099999999998"/>
  </r>
  <r>
    <s v="Barr Faughny"/>
    <x v="3"/>
    <x v="7"/>
    <n v="1568"/>
    <n v="141"/>
    <n v="9.77"/>
    <n v="1377.57"/>
  </r>
  <r>
    <s v="Carla Molina"/>
    <x v="0"/>
    <x v="13"/>
    <n v="3388"/>
    <n v="123"/>
    <n v="10.62"/>
    <n v="1306.26"/>
  </r>
  <r>
    <s v="Ram Mahesh"/>
    <x v="4"/>
    <x v="17"/>
    <n v="623"/>
    <n v="51"/>
    <n v="4.97"/>
    <n v="253.47"/>
  </r>
  <r>
    <s v="Curtice Advani"/>
    <x v="2"/>
    <x v="2"/>
    <n v="10073"/>
    <n v="120"/>
    <n v="11.88"/>
    <n v="1425.6000000000001"/>
  </r>
  <r>
    <s v="Brien Boise"/>
    <x v="3"/>
    <x v="21"/>
    <n v="1561"/>
    <n v="27"/>
    <n v="5.6"/>
    <n v="151.19999999999999"/>
  </r>
  <r>
    <s v="Husein Augar"/>
    <x v="2"/>
    <x v="18"/>
    <n v="11522"/>
    <n v="204"/>
    <n v="16.73"/>
    <n v="3412.92"/>
  </r>
  <r>
    <s v="Curtice Advani"/>
    <x v="4"/>
    <x v="11"/>
    <n v="2317"/>
    <n v="123"/>
    <n v="9.33"/>
    <n v="1147.5899999999999"/>
  </r>
  <r>
    <s v="Oby Sorrel"/>
    <x v="0"/>
    <x v="19"/>
    <n v="3059"/>
    <n v="27"/>
    <n v="10.38"/>
    <n v="280.26000000000005"/>
  </r>
  <r>
    <s v="Carla Molina"/>
    <x v="0"/>
    <x v="21"/>
    <n v="2324"/>
    <n v="177"/>
    <n v="5.6"/>
    <n v="991.19999999999993"/>
  </r>
  <r>
    <s v="Gunar Cockshoot"/>
    <x v="3"/>
    <x v="21"/>
    <n v="4956"/>
    <n v="171"/>
    <n v="5.6"/>
    <n v="957.59999999999991"/>
  </r>
  <r>
    <s v="Oby Sorrel"/>
    <x v="5"/>
    <x v="15"/>
    <n v="5355"/>
    <n v="204"/>
    <n v="7.64"/>
    <n v="1558.56"/>
  </r>
  <r>
    <s v="Gunar Cockshoot"/>
    <x v="5"/>
    <x v="8"/>
    <n v="7259"/>
    <n v="276"/>
    <n v="11.7"/>
    <n v="3229.2"/>
  </r>
  <r>
    <s v="Brien Boise"/>
    <x v="0"/>
    <x v="21"/>
    <n v="6279"/>
    <n v="45"/>
    <n v="5.6"/>
    <n v="251.99999999999997"/>
  </r>
  <r>
    <s v="Ram Mahesh"/>
    <x v="4"/>
    <x v="12"/>
    <n v="2541"/>
    <n v="45"/>
    <n v="7.16"/>
    <n v="322.2"/>
  </r>
  <r>
    <s v="Curtice Advani"/>
    <x v="1"/>
    <x v="18"/>
    <n v="3864"/>
    <n v="177"/>
    <n v="16.73"/>
    <n v="2961.21"/>
  </r>
  <r>
    <s v="Gigi Bohling"/>
    <x v="2"/>
    <x v="11"/>
    <n v="6146"/>
    <n v="63"/>
    <n v="9.33"/>
    <n v="587.79"/>
  </r>
  <r>
    <s v="Husein Augar"/>
    <x v="3"/>
    <x v="3"/>
    <n v="2639"/>
    <n v="204"/>
    <n v="6.47"/>
    <n v="1319.8799999999999"/>
  </r>
  <r>
    <s v="Brien Boise"/>
    <x v="0"/>
    <x v="7"/>
    <n v="1890"/>
    <n v="195"/>
    <n v="9.77"/>
    <n v="1905.1499999999999"/>
  </r>
  <r>
    <s v="Ches Bonnell"/>
    <x v="5"/>
    <x v="8"/>
    <n v="1932"/>
    <n v="369"/>
    <n v="11.7"/>
    <n v="4317.3"/>
  </r>
  <r>
    <s v="Gunar Cockshoot"/>
    <x v="5"/>
    <x v="4"/>
    <n v="6300"/>
    <n v="42"/>
    <n v="13.15"/>
    <n v="552.30000000000007"/>
  </r>
  <r>
    <s v="Curtice Advani"/>
    <x v="0"/>
    <x v="0"/>
    <n v="560"/>
    <n v="81"/>
    <n v="14.49"/>
    <n v="1173.69"/>
  </r>
  <r>
    <s v="Husein Augar"/>
    <x v="0"/>
    <x v="21"/>
    <n v="2856"/>
    <n v="246"/>
    <n v="5.6"/>
    <n v="1377.6"/>
  </r>
  <r>
    <s v="Husein Augar"/>
    <x v="5"/>
    <x v="9"/>
    <n v="707"/>
    <n v="174"/>
    <n v="3.11"/>
    <n v="541.14"/>
  </r>
  <r>
    <s v="Brien Boise"/>
    <x v="1"/>
    <x v="0"/>
    <n v="3598"/>
    <n v="81"/>
    <n v="14.49"/>
    <n v="1173.69"/>
  </r>
  <r>
    <s v="Ram Mahesh"/>
    <x v="1"/>
    <x v="7"/>
    <n v="6853"/>
    <n v="372"/>
    <n v="9.77"/>
    <n v="3634.44"/>
  </r>
  <r>
    <s v="Ram Mahesh"/>
    <x v="1"/>
    <x v="10"/>
    <n v="4725"/>
    <n v="174"/>
    <n v="8.7899999999999991"/>
    <n v="1529.4599999999998"/>
  </r>
  <r>
    <s v="Carla Molina"/>
    <x v="2"/>
    <x v="1"/>
    <n v="10304"/>
    <n v="84"/>
    <n v="8.65"/>
    <n v="726.6"/>
  </r>
  <r>
    <s v="Carla Molina"/>
    <x v="5"/>
    <x v="10"/>
    <n v="1274"/>
    <n v="225"/>
    <n v="8.7899999999999991"/>
    <n v="1977.7499999999998"/>
  </r>
  <r>
    <s v="Gigi Bohling"/>
    <x v="2"/>
    <x v="0"/>
    <n v="1526"/>
    <n v="105"/>
    <n v="14.49"/>
    <n v="1521.45"/>
  </r>
  <r>
    <s v="Ram Mahesh"/>
    <x v="3"/>
    <x v="19"/>
    <n v="3101"/>
    <n v="225"/>
    <n v="10.38"/>
    <n v="2335.5"/>
  </r>
  <r>
    <s v="Barr Faughny"/>
    <x v="0"/>
    <x v="8"/>
    <n v="1057"/>
    <n v="54"/>
    <n v="11.7"/>
    <n v="631.79999999999995"/>
  </r>
  <r>
    <s v="Ches Bonnell"/>
    <x v="0"/>
    <x v="21"/>
    <n v="5306"/>
    <n v="0"/>
    <n v="5.6"/>
    <n v="0"/>
  </r>
  <r>
    <s v="Gigi Bohling"/>
    <x v="3"/>
    <x v="17"/>
    <n v="4018"/>
    <n v="171"/>
    <n v="4.97"/>
    <n v="849.87"/>
  </r>
  <r>
    <s v="Husein Augar"/>
    <x v="5"/>
    <x v="10"/>
    <n v="938"/>
    <n v="189"/>
    <n v="8.7899999999999991"/>
    <n v="1661.31"/>
  </r>
  <r>
    <s v="Ches Bonnell"/>
    <x v="4"/>
    <x v="3"/>
    <n v="1778"/>
    <n v="270"/>
    <n v="6.47"/>
    <n v="1746.8999999999999"/>
  </r>
  <r>
    <s v="Curtice Advani"/>
    <x v="3"/>
    <x v="0"/>
    <n v="1638"/>
    <n v="63"/>
    <n v="14.49"/>
    <n v="912.87"/>
  </r>
  <r>
    <s v="Carla Molina"/>
    <x v="4"/>
    <x v="4"/>
    <n v="154"/>
    <n v="21"/>
    <n v="13.15"/>
    <n v="276.15000000000003"/>
  </r>
  <r>
    <s v="Ches Bonnell"/>
    <x v="0"/>
    <x v="7"/>
    <n v="9835"/>
    <n v="207"/>
    <n v="9.77"/>
    <n v="2022.3899999999999"/>
  </r>
  <r>
    <s v="Husein Augar"/>
    <x v="0"/>
    <x v="13"/>
    <n v="7273"/>
    <n v="96"/>
    <n v="10.62"/>
    <n v="1019.52"/>
  </r>
  <r>
    <s v="Gigi Bohling"/>
    <x v="3"/>
    <x v="7"/>
    <n v="6909"/>
    <n v="81"/>
    <n v="9.77"/>
    <n v="791.37"/>
  </r>
  <r>
    <s v="Husein Augar"/>
    <x v="3"/>
    <x v="17"/>
    <n v="3920"/>
    <n v="306"/>
    <n v="4.97"/>
    <n v="1520.82"/>
  </r>
  <r>
    <s v="Oby Sorrel"/>
    <x v="3"/>
    <x v="20"/>
    <n v="4858"/>
    <n v="279"/>
    <n v="9"/>
    <n v="2511"/>
  </r>
  <r>
    <s v="Barr Faughny"/>
    <x v="4"/>
    <x v="2"/>
    <n v="3549"/>
    <n v="3"/>
    <n v="11.88"/>
    <n v="35.64"/>
  </r>
  <r>
    <s v="Ches Bonnell"/>
    <x v="3"/>
    <x v="18"/>
    <n v="966"/>
    <n v="198"/>
    <n v="16.73"/>
    <n v="3312.54"/>
  </r>
  <r>
    <s v="Gigi Bohling"/>
    <x v="3"/>
    <x v="3"/>
    <n v="385"/>
    <n v="249"/>
    <n v="6.47"/>
    <n v="1611.03"/>
  </r>
  <r>
    <s v="Curtice Advani"/>
    <x v="5"/>
    <x v="10"/>
    <n v="2219"/>
    <n v="75"/>
    <n v="8.7899999999999991"/>
    <n v="659.24999999999989"/>
  </r>
  <r>
    <s v="Husein Augar"/>
    <x v="2"/>
    <x v="1"/>
    <n v="2954"/>
    <n v="189"/>
    <n v="8.65"/>
    <n v="1634.8500000000001"/>
  </r>
  <r>
    <s v="Ches Bonnell"/>
    <x v="2"/>
    <x v="1"/>
    <n v="280"/>
    <n v="87"/>
    <n v="8.65"/>
    <n v="752.55000000000007"/>
  </r>
  <r>
    <s v="Carla Molina"/>
    <x v="2"/>
    <x v="0"/>
    <n v="6118"/>
    <n v="174"/>
    <n v="14.49"/>
    <n v="2521.2600000000002"/>
  </r>
  <r>
    <s v="Barr Faughny"/>
    <x v="3"/>
    <x v="16"/>
    <n v="4802"/>
    <n v="36"/>
    <n v="11.73"/>
    <n v="422.28000000000003"/>
  </r>
  <r>
    <s v="Husein Augar"/>
    <x v="4"/>
    <x v="17"/>
    <n v="4137"/>
    <n v="60"/>
    <n v="4.97"/>
    <n v="298.2"/>
  </r>
  <r>
    <s v="Gunar Cockshoot"/>
    <x v="1"/>
    <x v="14"/>
    <n v="2023"/>
    <n v="78"/>
    <n v="6.49"/>
    <n v="506.22"/>
  </r>
  <r>
    <s v="Husein Augar"/>
    <x v="2"/>
    <x v="0"/>
    <n v="9051"/>
    <n v="57"/>
    <n v="14.49"/>
    <n v="825.93000000000006"/>
  </r>
  <r>
    <s v="Husein Augar"/>
    <x v="0"/>
    <x v="19"/>
    <n v="2919"/>
    <n v="45"/>
    <n v="10.38"/>
    <n v="467.1"/>
  </r>
  <r>
    <s v="Carla Molina"/>
    <x v="4"/>
    <x v="7"/>
    <n v="5915"/>
    <n v="3"/>
    <n v="9.77"/>
    <n v="29.31"/>
  </r>
  <r>
    <s v="Oby Sorrel"/>
    <x v="1"/>
    <x v="16"/>
    <n v="2562"/>
    <n v="6"/>
    <n v="11.73"/>
    <n v="70.38"/>
  </r>
  <r>
    <s v="Gigi Bohling"/>
    <x v="0"/>
    <x v="4"/>
    <n v="8813"/>
    <n v="21"/>
    <n v="13.15"/>
    <n v="276.15000000000003"/>
  </r>
  <r>
    <s v="Gigi Bohling"/>
    <x v="2"/>
    <x v="3"/>
    <n v="6111"/>
    <n v="3"/>
    <n v="6.47"/>
    <n v="19.41"/>
  </r>
  <r>
    <s v="Brien Boise"/>
    <x v="5"/>
    <x v="6"/>
    <n v="3507"/>
    <n v="288"/>
    <n v="5.79"/>
    <n v="1667.52"/>
  </r>
  <r>
    <s v="Curtice Advani"/>
    <x v="2"/>
    <x v="11"/>
    <n v="4319"/>
    <n v="30"/>
    <n v="9.33"/>
    <n v="279.89999999999998"/>
  </r>
  <r>
    <s v="Ram Mahesh"/>
    <x v="4"/>
    <x v="21"/>
    <n v="609"/>
    <n v="87"/>
    <n v="5.6"/>
    <n v="487.2"/>
  </r>
  <r>
    <s v="Ram Mahesh"/>
    <x v="3"/>
    <x v="18"/>
    <n v="6370"/>
    <n v="30"/>
    <n v="16.73"/>
    <n v="501.90000000000003"/>
  </r>
  <r>
    <s v="Gigi Bohling"/>
    <x v="4"/>
    <x v="15"/>
    <n v="5474"/>
    <n v="168"/>
    <n v="7.64"/>
    <n v="1283.52"/>
  </r>
  <r>
    <s v="Ram Mahesh"/>
    <x v="2"/>
    <x v="18"/>
    <n v="3164"/>
    <n v="306"/>
    <n v="16.73"/>
    <n v="5119.38"/>
  </r>
  <r>
    <s v="Curtice Advani"/>
    <x v="1"/>
    <x v="2"/>
    <n v="1302"/>
    <n v="402"/>
    <n v="11.88"/>
    <n v="4775.76"/>
  </r>
  <r>
    <s v="Gunar Cockshoot"/>
    <x v="0"/>
    <x v="19"/>
    <n v="7308"/>
    <n v="327"/>
    <n v="10.38"/>
    <n v="3394.26"/>
  </r>
  <r>
    <s v="Ram Mahesh"/>
    <x v="0"/>
    <x v="18"/>
    <n v="6132"/>
    <n v="93"/>
    <n v="16.73"/>
    <n v="1555.89"/>
  </r>
  <r>
    <s v="Oby Sorrel"/>
    <x v="1"/>
    <x v="8"/>
    <n v="3472"/>
    <n v="96"/>
    <n v="11.7"/>
    <n v="1123.1999999999998"/>
  </r>
  <r>
    <s v="Brien Boise"/>
    <x v="3"/>
    <x v="3"/>
    <n v="9660"/>
    <n v="27"/>
    <n v="6.47"/>
    <n v="174.69"/>
  </r>
  <r>
    <s v="Husein Augar"/>
    <x v="4"/>
    <x v="21"/>
    <n v="2436"/>
    <n v="99"/>
    <n v="5.6"/>
    <n v="554.4"/>
  </r>
  <r>
    <s v="Husein Augar"/>
    <x v="4"/>
    <x v="5"/>
    <n v="9506"/>
    <n v="87"/>
    <n v="12.37"/>
    <n v="1076.1899999999998"/>
  </r>
  <r>
    <s v="Oby Sorrel"/>
    <x v="0"/>
    <x v="20"/>
    <n v="245"/>
    <n v="288"/>
    <n v="9"/>
    <n v="2592"/>
  </r>
  <r>
    <s v="Brien Boise"/>
    <x v="1"/>
    <x v="13"/>
    <n v="2702"/>
    <n v="363"/>
    <n v="10.62"/>
    <n v="3855.0599999999995"/>
  </r>
  <r>
    <s v="Oby Sorrel"/>
    <x v="5"/>
    <x v="9"/>
    <n v="700"/>
    <n v="87"/>
    <n v="3.11"/>
    <n v="270.57"/>
  </r>
  <r>
    <s v="Curtice Advani"/>
    <x v="5"/>
    <x v="9"/>
    <n v="3759"/>
    <n v="150"/>
    <n v="3.11"/>
    <n v="466.5"/>
  </r>
  <r>
    <s v="Barr Faughny"/>
    <x v="1"/>
    <x v="9"/>
    <n v="1589"/>
    <n v="303"/>
    <n v="3.11"/>
    <n v="942.32999999999993"/>
  </r>
  <r>
    <s v="Ches Bonnell"/>
    <x v="1"/>
    <x v="19"/>
    <n v="5194"/>
    <n v="288"/>
    <n v="10.38"/>
    <n v="2989.44"/>
  </r>
  <r>
    <s v="Oby Sorrel"/>
    <x v="2"/>
    <x v="11"/>
    <n v="945"/>
    <n v="75"/>
    <n v="9.33"/>
    <n v="699.75"/>
  </r>
  <r>
    <s v="Ram Mahesh"/>
    <x v="4"/>
    <x v="6"/>
    <n v="1988"/>
    <n v="39"/>
    <n v="5.79"/>
    <n v="225.81"/>
  </r>
  <r>
    <s v="Curtice Advani"/>
    <x v="5"/>
    <x v="1"/>
    <n v="6734"/>
    <n v="123"/>
    <n v="8.65"/>
    <n v="1063.95"/>
  </r>
  <r>
    <s v="Ram Mahesh"/>
    <x v="2"/>
    <x v="2"/>
    <n v="217"/>
    <n v="36"/>
    <n v="11.88"/>
    <n v="427.68"/>
  </r>
  <r>
    <s v="Gigi Bohling"/>
    <x v="5"/>
    <x v="7"/>
    <n v="6279"/>
    <n v="237"/>
    <n v="9.77"/>
    <n v="2315.4899999999998"/>
  </r>
  <r>
    <s v="Ram Mahesh"/>
    <x v="2"/>
    <x v="11"/>
    <n v="4424"/>
    <n v="201"/>
    <n v="9.33"/>
    <n v="1875.33"/>
  </r>
  <r>
    <s v="Barr Faughny"/>
    <x v="2"/>
    <x v="9"/>
    <n v="189"/>
    <n v="48"/>
    <n v="3.11"/>
    <n v="149.28"/>
  </r>
  <r>
    <s v="Gigi Bohling"/>
    <x v="1"/>
    <x v="7"/>
    <n v="490"/>
    <n v="84"/>
    <n v="9.77"/>
    <n v="820.68"/>
  </r>
  <r>
    <s v="Brien Boise"/>
    <x v="0"/>
    <x v="20"/>
    <n v="434"/>
    <n v="87"/>
    <n v="9"/>
    <n v="783"/>
  </r>
  <r>
    <s v="Ches Bonnell"/>
    <x v="4"/>
    <x v="0"/>
    <n v="10129"/>
    <n v="312"/>
    <n v="14.49"/>
    <n v="4520.88"/>
  </r>
  <r>
    <s v="Gunar Cockshoot"/>
    <x v="3"/>
    <x v="19"/>
    <n v="1652"/>
    <n v="102"/>
    <n v="10.38"/>
    <n v="1058.76"/>
  </r>
  <r>
    <s v="Brien Boise"/>
    <x v="4"/>
    <x v="20"/>
    <n v="6433"/>
    <n v="78"/>
    <n v="9"/>
    <n v="702"/>
  </r>
  <r>
    <s v="Gunar Cockshoot"/>
    <x v="5"/>
    <x v="14"/>
    <n v="2212"/>
    <n v="117"/>
    <n v="6.49"/>
    <n v="759.33"/>
  </r>
  <r>
    <s v="Carla Molina"/>
    <x v="1"/>
    <x v="15"/>
    <n v="609"/>
    <n v="99"/>
    <n v="7.64"/>
    <n v="756.36"/>
  </r>
  <r>
    <s v="Ram Mahesh"/>
    <x v="1"/>
    <x v="17"/>
    <n v="1638"/>
    <n v="48"/>
    <n v="4.97"/>
    <n v="238.56"/>
  </r>
  <r>
    <s v="Ches Bonnell"/>
    <x v="5"/>
    <x v="16"/>
    <n v="3829"/>
    <n v="24"/>
    <n v="11.73"/>
    <n v="281.52"/>
  </r>
  <r>
    <s v="Ram Mahesh"/>
    <x v="3"/>
    <x v="16"/>
    <n v="5775"/>
    <n v="42"/>
    <n v="11.73"/>
    <n v="492.66"/>
  </r>
  <r>
    <s v="Curtice Advani"/>
    <x v="1"/>
    <x v="13"/>
    <n v="1071"/>
    <n v="270"/>
    <n v="10.62"/>
    <n v="2867.3999999999996"/>
  </r>
  <r>
    <s v="Brien Boise"/>
    <x v="2"/>
    <x v="14"/>
    <n v="5019"/>
    <n v="150"/>
    <n v="6.49"/>
    <n v="973.5"/>
  </r>
  <r>
    <s v="Barr Faughny"/>
    <x v="0"/>
    <x v="16"/>
    <n v="2863"/>
    <n v="42"/>
    <n v="11.73"/>
    <n v="492.66"/>
  </r>
  <r>
    <s v="Ram Mahesh"/>
    <x v="1"/>
    <x v="12"/>
    <n v="1617"/>
    <n v="126"/>
    <n v="7.16"/>
    <n v="902.16"/>
  </r>
  <r>
    <s v="Curtice Advani"/>
    <x v="0"/>
    <x v="21"/>
    <n v="6818"/>
    <n v="6"/>
    <n v="5.6"/>
    <n v="33.599999999999994"/>
  </r>
  <r>
    <s v="Gunar Cockshoot"/>
    <x v="1"/>
    <x v="16"/>
    <n v="6657"/>
    <n v="276"/>
    <n v="11.73"/>
    <n v="3237.48"/>
  </r>
  <r>
    <s v="Gunar Cockshoot"/>
    <x v="5"/>
    <x v="9"/>
    <n v="2919"/>
    <n v="93"/>
    <n v="3.11"/>
    <n v="289.22999999999996"/>
  </r>
  <r>
    <s v="Barr Faughny"/>
    <x v="2"/>
    <x v="6"/>
    <n v="3094"/>
    <n v="246"/>
    <n v="5.79"/>
    <n v="1424.34"/>
  </r>
  <r>
    <s v="Curtice Advani"/>
    <x v="3"/>
    <x v="17"/>
    <n v="2989"/>
    <n v="3"/>
    <n v="4.97"/>
    <n v="14.91"/>
  </r>
  <r>
    <s v="Brien Boise"/>
    <x v="4"/>
    <x v="18"/>
    <n v="2268"/>
    <n v="63"/>
    <n v="16.73"/>
    <n v="1053.99"/>
  </r>
  <r>
    <s v="Gigi Bohling"/>
    <x v="1"/>
    <x v="6"/>
    <n v="4753"/>
    <n v="246"/>
    <n v="5.79"/>
    <n v="1424.34"/>
  </r>
  <r>
    <s v="Barr Faughny"/>
    <x v="5"/>
    <x v="15"/>
    <n v="7511"/>
    <n v="120"/>
    <n v="7.64"/>
    <n v="916.8"/>
  </r>
  <r>
    <s v="Barr Faughny"/>
    <x v="4"/>
    <x v="6"/>
    <n v="4326"/>
    <n v="348"/>
    <n v="5.79"/>
    <n v="2014.92"/>
  </r>
  <r>
    <s v="Carla Molina"/>
    <x v="5"/>
    <x v="14"/>
    <n v="4935"/>
    <n v="126"/>
    <n v="6.49"/>
    <n v="817.74"/>
  </r>
  <r>
    <s v="Curtice Advani"/>
    <x v="1"/>
    <x v="0"/>
    <n v="4781"/>
    <n v="123"/>
    <n v="14.49"/>
    <n v="1782.27"/>
  </r>
  <r>
    <s v="Gigi Bohling"/>
    <x v="4"/>
    <x v="4"/>
    <n v="7483"/>
    <n v="45"/>
    <n v="13.15"/>
    <n v="591.75"/>
  </r>
  <r>
    <s v="Oby Sorrel"/>
    <x v="4"/>
    <x v="2"/>
    <n v="6860"/>
    <n v="126"/>
    <n v="11.88"/>
    <n v="1496.88"/>
  </r>
  <r>
    <s v="Ram Mahesh"/>
    <x v="0"/>
    <x v="12"/>
    <n v="9002"/>
    <n v="72"/>
    <n v="7.16"/>
    <n v="515.52"/>
  </r>
  <r>
    <s v="Curtice Advani"/>
    <x v="2"/>
    <x v="12"/>
    <n v="1400"/>
    <n v="135"/>
    <n v="7.16"/>
    <n v="966.6"/>
  </r>
  <r>
    <s v="Oby Sorrel"/>
    <x v="5"/>
    <x v="7"/>
    <n v="4053"/>
    <n v="24"/>
    <n v="9.77"/>
    <n v="234.48"/>
  </r>
  <r>
    <s v="Ches Bonnell"/>
    <x v="2"/>
    <x v="6"/>
    <n v="2149"/>
    <n v="117"/>
    <n v="5.79"/>
    <n v="677.43"/>
  </r>
  <r>
    <s v="Gunar Cockshoot"/>
    <x v="3"/>
    <x v="12"/>
    <n v="3640"/>
    <n v="51"/>
    <n v="7.16"/>
    <n v="365.16"/>
  </r>
  <r>
    <s v="Barr Faughny"/>
    <x v="3"/>
    <x v="14"/>
    <n v="630"/>
    <n v="36"/>
    <n v="6.49"/>
    <n v="233.64000000000001"/>
  </r>
  <r>
    <s v="Husein Augar"/>
    <x v="1"/>
    <x v="18"/>
    <n v="2429"/>
    <n v="144"/>
    <n v="16.73"/>
    <n v="2409.12"/>
  </r>
  <r>
    <s v="Husein Augar"/>
    <x v="2"/>
    <x v="4"/>
    <n v="2142"/>
    <n v="114"/>
    <n v="13.15"/>
    <n v="1499.1000000000001"/>
  </r>
  <r>
    <s v="Ches Bonnell"/>
    <x v="0"/>
    <x v="0"/>
    <n v="6454"/>
    <n v="54"/>
    <n v="14.49"/>
    <n v="782.46"/>
  </r>
  <r>
    <s v="Ches Bonnell"/>
    <x v="0"/>
    <x v="10"/>
    <n v="4487"/>
    <n v="333"/>
    <n v="8.7899999999999991"/>
    <n v="2927.0699999999997"/>
  </r>
  <r>
    <s v="Gunar Cockshoot"/>
    <x v="0"/>
    <x v="2"/>
    <n v="938"/>
    <n v="366"/>
    <n v="11.88"/>
    <n v="4348.08"/>
  </r>
  <r>
    <s v="Gunar Cockshoot"/>
    <x v="4"/>
    <x v="21"/>
    <n v="8841"/>
    <n v="303"/>
    <n v="5.6"/>
    <n v="1696.8"/>
  </r>
  <r>
    <s v="Barr Faughny"/>
    <x v="3"/>
    <x v="5"/>
    <n v="4018"/>
    <n v="126"/>
    <n v="12.37"/>
    <n v="1558.62"/>
  </r>
  <r>
    <s v="Carla Molina"/>
    <x v="0"/>
    <x v="16"/>
    <n v="714"/>
    <n v="231"/>
    <n v="11.73"/>
    <n v="2709.63"/>
  </r>
  <r>
    <s v="Husein Augar"/>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5:B28" firstHeaderRow="1" firstDataRow="1" firstDataCol="1"/>
  <pivotFields count="6">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numFmtId="8"/>
  </dataFields>
  <formats count="1">
    <format dxfId="129">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5:E28" firstHeaderRow="1" firstDataRow="1" firstDataCol="1"/>
  <pivotFields count="6">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dragToRow="0" dragToCol="0" dragToPage="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numFmtId="8"/>
  </dataFields>
  <formats count="1">
    <format dxfId="130">
      <pivotArea outline="0" collapsedLevelsAreSubtotals="1"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J3:K8" firstHeaderRow="1" firstDataRow="1" firstDataCol="1"/>
  <pivotFields count="6">
    <pivotField showAll="0"/>
    <pivotField showAll="0"/>
    <pivotField axis="axisRow" showAll="0" measureFilter="1" sortType="descending">
      <items count="23">
        <item x="4"/>
        <item x="20"/>
        <item x="6"/>
        <item x="16"/>
        <item x="5"/>
        <item x="18"/>
        <item x="13"/>
        <item x="10"/>
        <item x="11"/>
        <item x="12"/>
        <item x="14"/>
        <item x="9"/>
        <item x="3"/>
        <item x="1"/>
        <item x="19"/>
        <item x="21"/>
        <item x="2"/>
        <item x="7"/>
        <item x="15"/>
        <item x="17"/>
        <item x="0"/>
        <item x="8"/>
        <item t="default"/>
      </items>
      <autoSortScope>
        <pivotArea dataOnly="0" outline="0" fieldPosition="0">
          <references count="1">
            <reference field="4294967294" count="1" selected="0">
              <x v="0"/>
            </reference>
          </references>
        </pivotArea>
      </autoSortScope>
    </pivotField>
    <pivotField numFmtId="6" showAll="0"/>
    <pivotField numFmtId="3" showAll="0"/>
    <pivotField dataField="1" dragToRow="0" dragToCol="0" dragToPage="0" showAll="0" defaultSubtotal="0"/>
  </pivotFields>
  <rowFields count="1">
    <field x="2"/>
  </rowFields>
  <rowItems count="5">
    <i>
      <x v="3"/>
    </i>
    <i>
      <x v="4"/>
    </i>
    <i>
      <x v="19"/>
    </i>
    <i>
      <x v="15"/>
    </i>
    <i>
      <x v="17"/>
    </i>
  </rowItems>
  <colItems count="1">
    <i/>
  </colItems>
  <dataFields count="1">
    <dataField name=" Price per unit" fld="5" baseField="2" baseItem="0" numFmtId="8"/>
  </dataFields>
  <formats count="3">
    <format dxfId="133">
      <pivotArea collapsedLevelsAreSubtotals="1" fieldPosition="0">
        <references count="2">
          <reference field="4294967294" count="1" selected="0">
            <x v="0"/>
          </reference>
          <reference field="2" count="1">
            <x v="21"/>
          </reference>
        </references>
      </pivotArea>
    </format>
    <format dxfId="132">
      <pivotArea outline="0" fieldPosition="0">
        <references count="1">
          <reference field="4294967294" count="1">
            <x v="0"/>
          </reference>
        </references>
      </pivotArea>
    </format>
    <format dxfId="131">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N1:O23" firstHeaderRow="1" firstDataRow="1" firstDataCol="1"/>
  <pivotFields count="9">
    <pivotField showAll="0"/>
    <pivotField showAll="0">
      <items count="7">
        <item h="1" x="4"/>
        <item h="1" x="2"/>
        <item x="5"/>
        <item h="1" x="0"/>
        <item h="1" x="3"/>
        <item h="1"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pivotField>
    <pivotField numFmtId="6" showAll="0"/>
    <pivotField numFmtId="3" showAll="0"/>
    <pivotField showAll="0"/>
    <pivotField showAll="0" defaultSubtotal="0"/>
    <pivotField dataField="1" dragToRow="0" dragToCol="0" dragToPage="0" showAll="0" defaultSubtotal="0"/>
    <pivotField dragToRow="0" dragToCol="0" dragToPage="0" showAll="0" defaultSubtotal="0"/>
  </pivotFields>
  <rowFields count="1">
    <field x="2"/>
  </rowFields>
  <rowItems count="22">
    <i>
      <x/>
    </i>
    <i>
      <x v="1"/>
    </i>
    <i>
      <x v="2"/>
    </i>
    <i>
      <x v="3"/>
    </i>
    <i>
      <x v="4"/>
    </i>
    <i>
      <x v="5"/>
    </i>
    <i>
      <x v="6"/>
    </i>
    <i>
      <x v="7"/>
    </i>
    <i>
      <x v="8"/>
    </i>
    <i>
      <x v="10"/>
    </i>
    <i>
      <x v="11"/>
    </i>
    <i>
      <x v="12"/>
    </i>
    <i>
      <x v="13"/>
    </i>
    <i>
      <x v="14"/>
    </i>
    <i>
      <x v="15"/>
    </i>
    <i>
      <x v="16"/>
    </i>
    <i>
      <x v="17"/>
    </i>
    <i>
      <x v="18"/>
    </i>
    <i>
      <x v="19"/>
    </i>
    <i>
      <x v="20"/>
    </i>
    <i>
      <x v="21"/>
    </i>
    <i t="grand">
      <x/>
    </i>
  </rowItems>
  <colItems count="1">
    <i/>
  </colItems>
  <dataFields count="1">
    <dataField name="Sum of Total Profit" fld="7" baseField="2" baseItem="0" numFmtId="6"/>
  </dataFields>
  <formats count="3">
    <format dxfId="119">
      <pivotArea collapsedLevelsAreSubtotals="1" fieldPosition="0">
        <references count="1">
          <reference field="2" count="1">
            <x v="0"/>
          </reference>
        </references>
      </pivotArea>
    </format>
    <format dxfId="118">
      <pivotArea dataOnly="0" outline="0" axis="axisValues" fieldPosition="0"/>
    </format>
    <format dxfId="11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2:G25" firstHeaderRow="0" firstDataRow="1" firstDataCol="1"/>
  <pivotFields count="9">
    <pivotField showAll="0"/>
    <pivotField showAll="0">
      <items count="7">
        <item x="4"/>
        <item x="2"/>
        <item x="5"/>
        <item x="0"/>
        <item x="3"/>
        <item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dataField="1" numFmtId="3" showAll="0"/>
    <pivotField showAll="0"/>
    <pivotField showAll="0"/>
    <pivotField dataField="1" dragToRow="0" dragToCol="0" dragToPage="0" showAll="0" defaultSubtotal="0"/>
    <pivotField dataField="1" dragToRow="0" dragToCol="0" dragToPage="0" showAll="0" defaultSubtota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i="1">
      <x v="1"/>
    </i>
    <i i="2">
      <x v="2"/>
    </i>
    <i i="3">
      <x v="3"/>
    </i>
  </colItems>
  <dataFields count="4">
    <dataField name="Sum of Amount" fld="3" baseField="0" baseItem="0" numFmtId="6"/>
    <dataField name="Sum of Units" fld="4" baseField="0" baseItem="0"/>
    <dataField name="Sum of Total Profit" fld="7" baseField="0" baseItem="0" numFmtId="6"/>
    <dataField name="Sum of Profit Percentage" fld="8" baseField="2" baseItem="0" numFmtId="9"/>
  </dataFields>
  <formats count="5">
    <format dxfId="109">
      <pivotArea collapsedLevelsAreSubtotals="1" fieldPosition="0">
        <references count="2">
          <reference field="4294967294" count="1" selected="0">
            <x v="0"/>
          </reference>
          <reference field="2" count="0"/>
        </references>
      </pivotArea>
    </format>
    <format dxfId="108">
      <pivotArea outline="0" collapsedLevelsAreSubtotals="1" fieldPosition="0">
        <references count="1">
          <reference field="4294967294" count="1" selected="0">
            <x v="0"/>
          </reference>
        </references>
      </pivotArea>
    </format>
    <format dxfId="107">
      <pivotArea dataOnly="0" labelOnly="1" outline="0" fieldPosition="0">
        <references count="1">
          <reference field="4294967294" count="1">
            <x v="0"/>
          </reference>
        </references>
      </pivotArea>
    </format>
    <format dxfId="106">
      <pivotArea collapsedLevelsAreSubtotals="1" fieldPosition="0">
        <references count="2">
          <reference field="4294967294" count="1" selected="0">
            <x v="3"/>
          </reference>
          <reference field="2" count="1">
            <x v="0"/>
          </reference>
        </references>
      </pivotArea>
    </format>
    <format dxfId="105">
      <pivotArea outline="0" fieldPosition="0">
        <references count="1">
          <reference field="4294967294" count="1">
            <x v="3"/>
          </reference>
        </references>
      </pivotArea>
    </format>
  </formats>
  <conditionalFormats count="2">
    <conditionalFormat priority="2">
      <pivotAreas count="1">
        <pivotArea type="data" collapsedLevelsAreSubtotals="1" fieldPosition="0">
          <references count="2">
            <reference field="4294967294" count="1" selected="0">
              <x v="3"/>
            </reference>
            <reference field="2" count="20">
              <x v="0"/>
              <x v="1"/>
              <x v="2"/>
              <x v="3"/>
              <x v="4"/>
              <x v="5"/>
              <x v="6"/>
              <x v="7"/>
              <x v="9"/>
              <x v="10"/>
              <x v="11"/>
              <x v="12"/>
              <x v="14"/>
              <x v="15"/>
              <x v="16"/>
              <x v="17"/>
              <x v="18"/>
              <x v="19"/>
              <x v="20"/>
              <x v="21"/>
            </reference>
          </references>
        </pivotArea>
      </pivotAreas>
    </conditionalFormat>
    <conditionalFormat priority="1">
      <pivotAreas count="1">
        <pivotArea type="data" collapsedLevelsAreSubtotals="1" fieldPosition="0">
          <references count="2">
            <reference field="4294967294" count="1" selected="0">
              <x v="3"/>
            </reference>
            <reference field="2" count="20">
              <x v="0"/>
              <x v="1"/>
              <x v="2"/>
              <x v="3"/>
              <x v="4"/>
              <x v="5"/>
              <x v="6"/>
              <x v="7"/>
              <x v="8"/>
              <x v="9"/>
              <x v="10"/>
              <x v="11"/>
              <x v="12"/>
              <x v="13"/>
              <x v="14"/>
              <x v="16"/>
              <x v="17"/>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8" name="PivotTable7"/>
  </pivotTables>
  <data>
    <tabular pivotCacheId="1">
      <items count="6">
        <i x="4"/>
        <i x="2"/>
        <i x="5" s="1"/>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1" sourceName="Geography">
  <pivotTables>
    <pivotTable tabId="10" name="PivotTable1"/>
  </pivotTables>
  <data>
    <tabular pivotCacheId="1">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rowHeight="241300"/>
</slicers>
</file>

<file path=xl/tables/table1.xml><?xml version="1.0" encoding="utf-8"?>
<table xmlns="http://schemas.openxmlformats.org/spreadsheetml/2006/main" id="1" name="products" displayName="products" ref="G1:H23" totalsRowShown="0">
  <autoFilter ref="G1:H23"/>
  <tableColumns count="2">
    <tableColumn id="1" name="Product"/>
    <tableColumn id="2" name="Cost per unit" dataDxfId="137"/>
  </tableColumns>
  <tableStyleInfo name="TableStyleMedium2" showFirstColumn="0" showLastColumn="0" showRowStripes="1" showColumnStripes="0"/>
</table>
</file>

<file path=xl/tables/table2.xml><?xml version="1.0" encoding="utf-8"?>
<table xmlns="http://schemas.openxmlformats.org/spreadsheetml/2006/main" id="2" name="Data" displayName="Data" ref="A1:E301" totalsRowShown="0" headerRowDxfId="136">
  <sortState ref="A3:E302">
    <sortCondition ref="D2:D302"/>
  </sortState>
  <tableColumns count="5">
    <tableColumn id="1" name="Sales Person"/>
    <tableColumn id="2" name="Geography"/>
    <tableColumn id="3" name="Product"/>
    <tableColumn id="4" name="Amount" dataDxfId="135"/>
    <tableColumn id="5" name="Units" dataDxfId="134"/>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E3:H9" totalsRowShown="0" headerRowDxfId="128" dataDxfId="126" headerRowBorderDxfId="127" tableBorderDxfId="125" totalsRowBorderDxfId="124">
  <sortState ref="E4:H8">
    <sortCondition descending="1" ref="F2:F8"/>
  </sortState>
  <tableColumns count="4">
    <tableColumn id="1" name="Sales By Country" dataDxfId="123"/>
    <tableColumn id="2" name="Amount" dataDxfId="122">
      <calculatedColumnFormula>SUMIFS(Data[Amount],Data[Geography],E4)</calculatedColumnFormula>
    </tableColumn>
    <tableColumn id="3" name="     " dataDxfId="121">
      <calculatedColumnFormula>F4</calculatedColumnFormula>
    </tableColumn>
    <tableColumn id="4" name="Units" dataDxfId="120">
      <calculatedColumnFormula>SUMIFS(Data[Units],Data[Geography],E4)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7" name="Data8" displayName="Data8" ref="A1:H301" totalsRowShown="0" headerRowDxfId="116">
  <sortState ref="A2:E301">
    <sortCondition ref="D2:D302"/>
  </sortState>
  <tableColumns count="8">
    <tableColumn id="1" name="Sales Person"/>
    <tableColumn id="2" name="Geography"/>
    <tableColumn id="3" name="Product"/>
    <tableColumn id="4" name="Amount" dataDxfId="115"/>
    <tableColumn id="5" name="Units" dataDxfId="114"/>
    <tableColumn id="6" name="Cost Per Unit" dataDxfId="113">
      <calculatedColumnFormula>VLOOKUP(Data8[[#This Row],[Product]],products9[],2,FALSE)</calculatedColumnFormula>
    </tableColumn>
    <tableColumn id="7" name="Cost" dataDxfId="112">
      <calculatedColumnFormula>Data8[[#This Row],[Cost Per Unit]]*Data8[[#This Row],[Units]]</calculatedColumnFormula>
    </tableColumn>
    <tableColumn id="8" name="Profit" dataDxfId="111">
      <calculatedColumnFormula>Data8[[#This Row],[Amount]]-Data8[[#This Row],[Cost]]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8" name="products9" displayName="products9" ref="K1:L23" totalsRowShown="0">
  <autoFilter ref="K1:L23"/>
  <tableColumns count="2">
    <tableColumn id="1" name="Product"/>
    <tableColumn id="2" name="Cost per unit" dataDxfId="1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3.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8"/>
  <sheetViews>
    <sheetView zoomScaleNormal="100" workbookViewId="0">
      <selection activeCell="I10" sqref="I10"/>
    </sheetView>
  </sheetViews>
  <sheetFormatPr defaultRowHeight="15" x14ac:dyDescent="0.25"/>
  <cols>
    <col min="1" max="1" width="19.5703125" customWidth="1"/>
    <col min="2" max="2" width="14.7109375" customWidth="1"/>
    <col min="3" max="3" width="21.85546875" bestFit="1" customWidth="1"/>
    <col min="4" max="4" width="13.5703125" customWidth="1"/>
    <col min="5" max="5" width="11.7109375" customWidth="1"/>
    <col min="7" max="7" width="21.85546875" bestFit="1" customWidth="1"/>
    <col min="8" max="8" width="14.5703125" bestFit="1" customWidth="1"/>
    <col min="9" max="9" width="53.85546875" customWidth="1"/>
    <col min="23" max="23" width="21.85546875" bestFit="1" customWidth="1"/>
    <col min="24" max="24" width="14.42578125" customWidth="1"/>
    <col min="29" max="29" width="21.85546875" customWidth="1"/>
  </cols>
  <sheetData>
    <row r="1" spans="1:8" x14ac:dyDescent="0.25">
      <c r="A1" s="3" t="s">
        <v>11</v>
      </c>
      <c r="B1" s="3" t="s">
        <v>12</v>
      </c>
      <c r="C1" s="3" t="s">
        <v>0</v>
      </c>
      <c r="D1" s="4" t="s">
        <v>1</v>
      </c>
      <c r="E1" s="4" t="s">
        <v>42</v>
      </c>
      <c r="G1" t="s">
        <v>0</v>
      </c>
      <c r="H1" t="s">
        <v>43</v>
      </c>
    </row>
    <row r="2" spans="1:8" x14ac:dyDescent="0.25">
      <c r="A2" t="s">
        <v>40</v>
      </c>
      <c r="B2" t="s">
        <v>37</v>
      </c>
      <c r="C2" t="s">
        <v>30</v>
      </c>
      <c r="D2" s="1">
        <v>1624</v>
      </c>
      <c r="E2" s="2">
        <v>114</v>
      </c>
      <c r="G2" t="s">
        <v>13</v>
      </c>
      <c r="H2" s="5">
        <v>9.33</v>
      </c>
    </row>
    <row r="3" spans="1:8" x14ac:dyDescent="0.25">
      <c r="A3" t="s">
        <v>8</v>
      </c>
      <c r="B3" t="s">
        <v>35</v>
      </c>
      <c r="C3" t="s">
        <v>32</v>
      </c>
      <c r="D3" s="1">
        <v>6706</v>
      </c>
      <c r="E3" s="2">
        <v>459</v>
      </c>
      <c r="G3" t="s">
        <v>14</v>
      </c>
      <c r="H3" s="5">
        <v>11.7</v>
      </c>
    </row>
    <row r="4" spans="1:8" x14ac:dyDescent="0.25">
      <c r="A4" t="s">
        <v>9</v>
      </c>
      <c r="B4" t="s">
        <v>35</v>
      </c>
      <c r="C4" t="s">
        <v>4</v>
      </c>
      <c r="D4" s="1">
        <v>959</v>
      </c>
      <c r="E4" s="2">
        <v>147</v>
      </c>
      <c r="G4" t="s">
        <v>4</v>
      </c>
      <c r="H4" s="5">
        <v>11.88</v>
      </c>
    </row>
    <row r="5" spans="1:8" x14ac:dyDescent="0.25">
      <c r="A5" t="s">
        <v>41</v>
      </c>
      <c r="B5" t="s">
        <v>36</v>
      </c>
      <c r="C5" t="s">
        <v>18</v>
      </c>
      <c r="D5" s="1">
        <v>9632</v>
      </c>
      <c r="E5" s="2">
        <v>288</v>
      </c>
      <c r="G5" t="s">
        <v>15</v>
      </c>
      <c r="H5" s="5">
        <v>11.73</v>
      </c>
    </row>
    <row r="6" spans="1:8" x14ac:dyDescent="0.25">
      <c r="A6" t="s">
        <v>6</v>
      </c>
      <c r="B6" t="s">
        <v>39</v>
      </c>
      <c r="C6" t="s">
        <v>25</v>
      </c>
      <c r="D6" s="1">
        <v>2100</v>
      </c>
      <c r="E6" s="2">
        <v>414</v>
      </c>
      <c r="G6" t="s">
        <v>16</v>
      </c>
      <c r="H6" s="5">
        <v>8.7899999999999991</v>
      </c>
    </row>
    <row r="7" spans="1:8" x14ac:dyDescent="0.25">
      <c r="A7" t="s">
        <v>40</v>
      </c>
      <c r="B7" t="s">
        <v>35</v>
      </c>
      <c r="C7" t="s">
        <v>33</v>
      </c>
      <c r="D7" s="1">
        <v>8869</v>
      </c>
      <c r="E7" s="2">
        <v>432</v>
      </c>
      <c r="G7" t="s">
        <v>17</v>
      </c>
      <c r="H7" s="5">
        <v>3.11</v>
      </c>
    </row>
    <row r="8" spans="1:8" x14ac:dyDescent="0.25">
      <c r="A8" t="s">
        <v>6</v>
      </c>
      <c r="B8" t="s">
        <v>38</v>
      </c>
      <c r="C8" t="s">
        <v>31</v>
      </c>
      <c r="D8" s="1">
        <v>2681</v>
      </c>
      <c r="E8" s="2">
        <v>54</v>
      </c>
      <c r="G8" t="s">
        <v>18</v>
      </c>
      <c r="H8" s="5">
        <v>6.47</v>
      </c>
    </row>
    <row r="9" spans="1:8" x14ac:dyDescent="0.25">
      <c r="A9" t="s">
        <v>8</v>
      </c>
      <c r="B9" t="s">
        <v>35</v>
      </c>
      <c r="C9" t="s">
        <v>22</v>
      </c>
      <c r="D9" s="1">
        <v>5012</v>
      </c>
      <c r="E9" s="2">
        <v>210</v>
      </c>
      <c r="G9" t="s">
        <v>19</v>
      </c>
      <c r="H9" s="5">
        <v>7.64</v>
      </c>
    </row>
    <row r="10" spans="1:8" x14ac:dyDescent="0.25">
      <c r="A10" t="s">
        <v>7</v>
      </c>
      <c r="B10" t="s">
        <v>38</v>
      </c>
      <c r="C10" t="s">
        <v>14</v>
      </c>
      <c r="D10" s="1">
        <v>1281</v>
      </c>
      <c r="E10" s="2">
        <v>75</v>
      </c>
      <c r="G10" t="s">
        <v>20</v>
      </c>
      <c r="H10" s="5">
        <v>10.62</v>
      </c>
    </row>
    <row r="11" spans="1:8" x14ac:dyDescent="0.25">
      <c r="A11" t="s">
        <v>5</v>
      </c>
      <c r="B11" t="s">
        <v>37</v>
      </c>
      <c r="C11" t="s">
        <v>14</v>
      </c>
      <c r="D11" s="1">
        <v>4991</v>
      </c>
      <c r="E11" s="2">
        <v>12</v>
      </c>
      <c r="G11" t="s">
        <v>21</v>
      </c>
      <c r="H11" s="5">
        <v>9</v>
      </c>
    </row>
    <row r="12" spans="1:8" x14ac:dyDescent="0.25">
      <c r="A12" t="s">
        <v>2</v>
      </c>
      <c r="B12" t="s">
        <v>39</v>
      </c>
      <c r="C12" t="s">
        <v>25</v>
      </c>
      <c r="D12" s="1">
        <v>1785</v>
      </c>
      <c r="E12" s="2">
        <v>462</v>
      </c>
      <c r="G12" t="s">
        <v>22</v>
      </c>
      <c r="H12" s="5">
        <v>9.77</v>
      </c>
    </row>
    <row r="13" spans="1:8" x14ac:dyDescent="0.25">
      <c r="A13" t="s">
        <v>3</v>
      </c>
      <c r="B13" t="s">
        <v>37</v>
      </c>
      <c r="C13" t="s">
        <v>17</v>
      </c>
      <c r="D13" s="1">
        <v>3983</v>
      </c>
      <c r="E13" s="2">
        <v>144</v>
      </c>
      <c r="G13" t="s">
        <v>23</v>
      </c>
      <c r="H13" s="5">
        <v>6.49</v>
      </c>
    </row>
    <row r="14" spans="1:8" x14ac:dyDescent="0.25">
      <c r="A14" t="s">
        <v>9</v>
      </c>
      <c r="B14" t="s">
        <v>38</v>
      </c>
      <c r="C14" t="s">
        <v>16</v>
      </c>
      <c r="D14" s="1">
        <v>2646</v>
      </c>
      <c r="E14" s="2">
        <v>120</v>
      </c>
      <c r="G14" t="s">
        <v>24</v>
      </c>
      <c r="H14" s="5">
        <v>4.97</v>
      </c>
    </row>
    <row r="15" spans="1:8" x14ac:dyDescent="0.25">
      <c r="A15" t="s">
        <v>2</v>
      </c>
      <c r="B15" t="s">
        <v>34</v>
      </c>
      <c r="C15" t="s">
        <v>13</v>
      </c>
      <c r="D15" s="1">
        <v>252</v>
      </c>
      <c r="E15" s="2">
        <v>54</v>
      </c>
      <c r="G15" t="s">
        <v>25</v>
      </c>
      <c r="H15" s="5">
        <v>13.15</v>
      </c>
    </row>
    <row r="16" spans="1:8" x14ac:dyDescent="0.25">
      <c r="A16" t="s">
        <v>3</v>
      </c>
      <c r="B16" t="s">
        <v>35</v>
      </c>
      <c r="C16" t="s">
        <v>25</v>
      </c>
      <c r="D16" s="1">
        <v>2464</v>
      </c>
      <c r="E16" s="2">
        <v>234</v>
      </c>
      <c r="G16" t="s">
        <v>26</v>
      </c>
      <c r="H16" s="5">
        <v>5.6</v>
      </c>
    </row>
    <row r="17" spans="1:8" x14ac:dyDescent="0.25">
      <c r="A17" t="s">
        <v>3</v>
      </c>
      <c r="B17" t="s">
        <v>35</v>
      </c>
      <c r="C17" t="s">
        <v>29</v>
      </c>
      <c r="D17" s="1">
        <v>2114</v>
      </c>
      <c r="E17" s="2">
        <v>66</v>
      </c>
      <c r="G17" t="s">
        <v>27</v>
      </c>
      <c r="H17" s="5">
        <v>16.73</v>
      </c>
    </row>
    <row r="18" spans="1:8" x14ac:dyDescent="0.25">
      <c r="A18" t="s">
        <v>6</v>
      </c>
      <c r="B18" t="s">
        <v>37</v>
      </c>
      <c r="C18" t="s">
        <v>31</v>
      </c>
      <c r="D18" s="1">
        <v>7693</v>
      </c>
      <c r="E18" s="2">
        <v>87</v>
      </c>
      <c r="G18" t="s">
        <v>28</v>
      </c>
      <c r="H18" s="5">
        <v>10.38</v>
      </c>
    </row>
    <row r="19" spans="1:8" x14ac:dyDescent="0.25">
      <c r="A19" t="s">
        <v>5</v>
      </c>
      <c r="B19" t="s">
        <v>34</v>
      </c>
      <c r="C19" t="s">
        <v>20</v>
      </c>
      <c r="D19" s="1">
        <v>15610</v>
      </c>
      <c r="E19" s="2">
        <v>339</v>
      </c>
      <c r="G19" t="s">
        <v>29</v>
      </c>
      <c r="H19" s="5">
        <v>7.16</v>
      </c>
    </row>
    <row r="20" spans="1:8" x14ac:dyDescent="0.25">
      <c r="A20" t="s">
        <v>41</v>
      </c>
      <c r="B20" t="s">
        <v>34</v>
      </c>
      <c r="C20" t="s">
        <v>22</v>
      </c>
      <c r="D20" s="1">
        <v>336</v>
      </c>
      <c r="E20" s="2">
        <v>144</v>
      </c>
      <c r="G20" t="s">
        <v>30</v>
      </c>
      <c r="H20" s="5">
        <v>14.49</v>
      </c>
    </row>
    <row r="21" spans="1:8" x14ac:dyDescent="0.25">
      <c r="A21" t="s">
        <v>2</v>
      </c>
      <c r="B21" t="s">
        <v>39</v>
      </c>
      <c r="C21" t="s">
        <v>20</v>
      </c>
      <c r="D21" s="1">
        <v>9443</v>
      </c>
      <c r="E21" s="2">
        <v>162</v>
      </c>
      <c r="G21" t="s">
        <v>31</v>
      </c>
      <c r="H21" s="5">
        <v>5.79</v>
      </c>
    </row>
    <row r="22" spans="1:8" x14ac:dyDescent="0.25">
      <c r="A22" t="s">
        <v>9</v>
      </c>
      <c r="B22" t="s">
        <v>34</v>
      </c>
      <c r="C22" t="s">
        <v>23</v>
      </c>
      <c r="D22" s="1">
        <v>8155</v>
      </c>
      <c r="E22" s="2">
        <v>90</v>
      </c>
      <c r="G22" t="s">
        <v>32</v>
      </c>
      <c r="H22" s="5">
        <v>8.65</v>
      </c>
    </row>
    <row r="23" spans="1:8" x14ac:dyDescent="0.25">
      <c r="A23" t="s">
        <v>8</v>
      </c>
      <c r="B23" t="s">
        <v>38</v>
      </c>
      <c r="C23" t="s">
        <v>23</v>
      </c>
      <c r="D23" s="1">
        <v>1701</v>
      </c>
      <c r="E23" s="2">
        <v>234</v>
      </c>
      <c r="G23" t="s">
        <v>33</v>
      </c>
      <c r="H23" s="5">
        <v>12.37</v>
      </c>
    </row>
    <row r="24" spans="1:8" x14ac:dyDescent="0.25">
      <c r="A24" t="s">
        <v>10</v>
      </c>
      <c r="B24" t="s">
        <v>38</v>
      </c>
      <c r="C24" t="s">
        <v>22</v>
      </c>
      <c r="D24" s="1">
        <v>2205</v>
      </c>
      <c r="E24" s="2">
        <v>141</v>
      </c>
    </row>
    <row r="25" spans="1:8" x14ac:dyDescent="0.25">
      <c r="A25" t="s">
        <v>8</v>
      </c>
      <c r="B25" t="s">
        <v>37</v>
      </c>
      <c r="C25" t="s">
        <v>19</v>
      </c>
      <c r="D25" s="1">
        <v>1771</v>
      </c>
      <c r="E25" s="2">
        <v>204</v>
      </c>
    </row>
    <row r="26" spans="1:8" x14ac:dyDescent="0.25">
      <c r="A26" t="s">
        <v>41</v>
      </c>
      <c r="B26" t="s">
        <v>35</v>
      </c>
      <c r="C26" t="s">
        <v>15</v>
      </c>
      <c r="D26" s="1">
        <v>2114</v>
      </c>
      <c r="E26" s="2">
        <v>186</v>
      </c>
    </row>
    <row r="27" spans="1:8" x14ac:dyDescent="0.25">
      <c r="A27" t="s">
        <v>41</v>
      </c>
      <c r="B27" t="s">
        <v>36</v>
      </c>
      <c r="C27" t="s">
        <v>13</v>
      </c>
      <c r="D27" s="1">
        <v>10311</v>
      </c>
      <c r="E27" s="2">
        <v>231</v>
      </c>
    </row>
    <row r="28" spans="1:8" x14ac:dyDescent="0.25">
      <c r="A28" t="s">
        <v>3</v>
      </c>
      <c r="B28" t="s">
        <v>39</v>
      </c>
      <c r="C28" t="s">
        <v>16</v>
      </c>
      <c r="D28" s="1">
        <v>21</v>
      </c>
      <c r="E28" s="2">
        <v>168</v>
      </c>
    </row>
    <row r="29" spans="1:8" x14ac:dyDescent="0.25">
      <c r="A29" t="s">
        <v>10</v>
      </c>
      <c r="B29" t="s">
        <v>35</v>
      </c>
      <c r="C29" t="s">
        <v>20</v>
      </c>
      <c r="D29" s="1">
        <v>1974</v>
      </c>
      <c r="E29" s="2">
        <v>195</v>
      </c>
    </row>
    <row r="30" spans="1:8" x14ac:dyDescent="0.25">
      <c r="A30" t="s">
        <v>5</v>
      </c>
      <c r="B30" t="s">
        <v>36</v>
      </c>
      <c r="C30" t="s">
        <v>23</v>
      </c>
      <c r="D30" s="1">
        <v>6314</v>
      </c>
      <c r="E30" s="2">
        <v>15</v>
      </c>
    </row>
    <row r="31" spans="1:8" x14ac:dyDescent="0.25">
      <c r="A31" t="s">
        <v>10</v>
      </c>
      <c r="B31" t="s">
        <v>37</v>
      </c>
      <c r="C31" t="s">
        <v>23</v>
      </c>
      <c r="D31" s="1">
        <v>4683</v>
      </c>
      <c r="E31" s="2">
        <v>30</v>
      </c>
    </row>
    <row r="32" spans="1:8" x14ac:dyDescent="0.25">
      <c r="A32" t="s">
        <v>41</v>
      </c>
      <c r="B32" t="s">
        <v>37</v>
      </c>
      <c r="C32" t="s">
        <v>24</v>
      </c>
      <c r="D32" s="1">
        <v>6398</v>
      </c>
      <c r="E32" s="2">
        <v>102</v>
      </c>
    </row>
    <row r="33" spans="1:5" x14ac:dyDescent="0.25">
      <c r="A33" t="s">
        <v>2</v>
      </c>
      <c r="B33" t="s">
        <v>35</v>
      </c>
      <c r="C33" t="s">
        <v>19</v>
      </c>
      <c r="D33" s="1">
        <v>553</v>
      </c>
      <c r="E33" s="2">
        <v>15</v>
      </c>
    </row>
    <row r="34" spans="1:5" x14ac:dyDescent="0.25">
      <c r="A34" t="s">
        <v>8</v>
      </c>
      <c r="B34" t="s">
        <v>39</v>
      </c>
      <c r="C34" t="s">
        <v>30</v>
      </c>
      <c r="D34" s="1">
        <v>7021</v>
      </c>
      <c r="E34" s="2">
        <v>183</v>
      </c>
    </row>
    <row r="35" spans="1:5" x14ac:dyDescent="0.25">
      <c r="A35" t="s">
        <v>40</v>
      </c>
      <c r="B35" t="s">
        <v>39</v>
      </c>
      <c r="C35" t="s">
        <v>22</v>
      </c>
      <c r="D35" s="1">
        <v>5817</v>
      </c>
      <c r="E35" s="2">
        <v>12</v>
      </c>
    </row>
    <row r="36" spans="1:5" x14ac:dyDescent="0.25">
      <c r="A36" t="s">
        <v>41</v>
      </c>
      <c r="B36" t="s">
        <v>39</v>
      </c>
      <c r="C36" t="s">
        <v>14</v>
      </c>
      <c r="D36" s="1">
        <v>3976</v>
      </c>
      <c r="E36" s="2">
        <v>72</v>
      </c>
    </row>
    <row r="37" spans="1:5" x14ac:dyDescent="0.25">
      <c r="A37" t="s">
        <v>6</v>
      </c>
      <c r="B37" t="s">
        <v>38</v>
      </c>
      <c r="C37" t="s">
        <v>27</v>
      </c>
      <c r="D37" s="1">
        <v>1134</v>
      </c>
      <c r="E37" s="2">
        <v>282</v>
      </c>
    </row>
    <row r="38" spans="1:5" x14ac:dyDescent="0.25">
      <c r="A38" t="s">
        <v>2</v>
      </c>
      <c r="B38" t="s">
        <v>39</v>
      </c>
      <c r="C38" t="s">
        <v>28</v>
      </c>
      <c r="D38" s="1">
        <v>6027</v>
      </c>
      <c r="E38" s="2">
        <v>144</v>
      </c>
    </row>
    <row r="39" spans="1:5" x14ac:dyDescent="0.25">
      <c r="A39" t="s">
        <v>6</v>
      </c>
      <c r="B39" t="s">
        <v>37</v>
      </c>
      <c r="C39" t="s">
        <v>16</v>
      </c>
      <c r="D39" s="1">
        <v>1904</v>
      </c>
      <c r="E39" s="2">
        <v>405</v>
      </c>
    </row>
    <row r="40" spans="1:5" x14ac:dyDescent="0.25">
      <c r="A40" t="s">
        <v>7</v>
      </c>
      <c r="B40" t="s">
        <v>34</v>
      </c>
      <c r="C40" t="s">
        <v>32</v>
      </c>
      <c r="D40" s="1">
        <v>3262</v>
      </c>
      <c r="E40" s="2">
        <v>75</v>
      </c>
    </row>
    <row r="41" spans="1:5" x14ac:dyDescent="0.25">
      <c r="A41" t="s">
        <v>40</v>
      </c>
      <c r="B41" t="s">
        <v>34</v>
      </c>
      <c r="C41" t="s">
        <v>27</v>
      </c>
      <c r="D41" s="1">
        <v>2289</v>
      </c>
      <c r="E41" s="2">
        <v>135</v>
      </c>
    </row>
    <row r="42" spans="1:5" x14ac:dyDescent="0.25">
      <c r="A42" t="s">
        <v>5</v>
      </c>
      <c r="B42" t="s">
        <v>34</v>
      </c>
      <c r="C42" t="s">
        <v>27</v>
      </c>
      <c r="D42" s="1">
        <v>6986</v>
      </c>
      <c r="E42" s="2">
        <v>21</v>
      </c>
    </row>
    <row r="43" spans="1:5" x14ac:dyDescent="0.25">
      <c r="A43" t="s">
        <v>2</v>
      </c>
      <c r="B43" t="s">
        <v>38</v>
      </c>
      <c r="C43" t="s">
        <v>23</v>
      </c>
      <c r="D43" s="1">
        <v>4417</v>
      </c>
      <c r="E43" s="2">
        <v>153</v>
      </c>
    </row>
    <row r="44" spans="1:5" x14ac:dyDescent="0.25">
      <c r="A44" t="s">
        <v>6</v>
      </c>
      <c r="B44" t="s">
        <v>34</v>
      </c>
      <c r="C44" t="s">
        <v>15</v>
      </c>
      <c r="D44" s="1">
        <v>1442</v>
      </c>
      <c r="E44" s="2">
        <v>15</v>
      </c>
    </row>
    <row r="45" spans="1:5" x14ac:dyDescent="0.25">
      <c r="A45" t="s">
        <v>3</v>
      </c>
      <c r="B45" t="s">
        <v>35</v>
      </c>
      <c r="C45" t="s">
        <v>14</v>
      </c>
      <c r="D45" s="1">
        <v>2415</v>
      </c>
      <c r="E45" s="2">
        <v>255</v>
      </c>
    </row>
    <row r="46" spans="1:5" x14ac:dyDescent="0.25">
      <c r="A46" t="s">
        <v>2</v>
      </c>
      <c r="B46" t="s">
        <v>37</v>
      </c>
      <c r="C46" t="s">
        <v>19</v>
      </c>
      <c r="D46" s="1">
        <v>238</v>
      </c>
      <c r="E46" s="2">
        <v>18</v>
      </c>
    </row>
    <row r="47" spans="1:5" x14ac:dyDescent="0.25">
      <c r="A47" t="s">
        <v>6</v>
      </c>
      <c r="B47" t="s">
        <v>37</v>
      </c>
      <c r="C47" t="s">
        <v>23</v>
      </c>
      <c r="D47" s="1">
        <v>4949</v>
      </c>
      <c r="E47" s="2">
        <v>189</v>
      </c>
    </row>
    <row r="48" spans="1:5" x14ac:dyDescent="0.25">
      <c r="A48" t="s">
        <v>5</v>
      </c>
      <c r="B48" t="s">
        <v>38</v>
      </c>
      <c r="C48" t="s">
        <v>32</v>
      </c>
      <c r="D48" s="1">
        <v>5075</v>
      </c>
      <c r="E48" s="2">
        <v>21</v>
      </c>
    </row>
    <row r="49" spans="1:5" x14ac:dyDescent="0.25">
      <c r="A49" t="s">
        <v>3</v>
      </c>
      <c r="B49" t="s">
        <v>36</v>
      </c>
      <c r="C49" t="s">
        <v>16</v>
      </c>
      <c r="D49" s="1">
        <v>9198</v>
      </c>
      <c r="E49" s="2">
        <v>36</v>
      </c>
    </row>
    <row r="50" spans="1:5" x14ac:dyDescent="0.25">
      <c r="A50" t="s">
        <v>6</v>
      </c>
      <c r="B50" t="s">
        <v>34</v>
      </c>
      <c r="C50" t="s">
        <v>29</v>
      </c>
      <c r="D50" s="1">
        <v>3339</v>
      </c>
      <c r="E50" s="2">
        <v>75</v>
      </c>
    </row>
    <row r="51" spans="1:5" x14ac:dyDescent="0.25">
      <c r="A51" t="s">
        <v>40</v>
      </c>
      <c r="B51" t="s">
        <v>34</v>
      </c>
      <c r="C51" t="s">
        <v>17</v>
      </c>
      <c r="D51" s="1">
        <v>5019</v>
      </c>
      <c r="E51" s="2">
        <v>156</v>
      </c>
    </row>
    <row r="52" spans="1:5" x14ac:dyDescent="0.25">
      <c r="A52" t="s">
        <v>5</v>
      </c>
      <c r="B52" t="s">
        <v>36</v>
      </c>
      <c r="C52" t="s">
        <v>16</v>
      </c>
      <c r="D52" s="1">
        <v>16184</v>
      </c>
      <c r="E52" s="2">
        <v>39</v>
      </c>
    </row>
    <row r="53" spans="1:5" x14ac:dyDescent="0.25">
      <c r="A53" t="s">
        <v>6</v>
      </c>
      <c r="B53" t="s">
        <v>36</v>
      </c>
      <c r="C53" t="s">
        <v>21</v>
      </c>
      <c r="D53" s="1">
        <v>497</v>
      </c>
      <c r="E53" s="2">
        <v>63</v>
      </c>
    </row>
    <row r="54" spans="1:5" x14ac:dyDescent="0.25">
      <c r="A54" t="s">
        <v>2</v>
      </c>
      <c r="B54" t="s">
        <v>36</v>
      </c>
      <c r="C54" t="s">
        <v>29</v>
      </c>
      <c r="D54" s="1">
        <v>8211</v>
      </c>
      <c r="E54" s="2">
        <v>75</v>
      </c>
    </row>
    <row r="55" spans="1:5" x14ac:dyDescent="0.25">
      <c r="A55" t="s">
        <v>2</v>
      </c>
      <c r="B55" t="s">
        <v>38</v>
      </c>
      <c r="C55" t="s">
        <v>28</v>
      </c>
      <c r="D55" s="1">
        <v>6580</v>
      </c>
      <c r="E55" s="2">
        <v>183</v>
      </c>
    </row>
    <row r="56" spans="1:5" x14ac:dyDescent="0.25">
      <c r="A56" t="s">
        <v>41</v>
      </c>
      <c r="B56" t="s">
        <v>35</v>
      </c>
      <c r="C56" t="s">
        <v>13</v>
      </c>
      <c r="D56" s="1">
        <v>4760</v>
      </c>
      <c r="E56" s="2">
        <v>69</v>
      </c>
    </row>
    <row r="57" spans="1:5" x14ac:dyDescent="0.25">
      <c r="A57" t="s">
        <v>40</v>
      </c>
      <c r="B57" t="s">
        <v>36</v>
      </c>
      <c r="C57" t="s">
        <v>25</v>
      </c>
      <c r="D57" s="1">
        <v>5439</v>
      </c>
      <c r="E57" s="2">
        <v>30</v>
      </c>
    </row>
    <row r="58" spans="1:5" x14ac:dyDescent="0.25">
      <c r="A58" t="s">
        <v>41</v>
      </c>
      <c r="B58" t="s">
        <v>34</v>
      </c>
      <c r="C58" t="s">
        <v>17</v>
      </c>
      <c r="D58" s="1">
        <v>1463</v>
      </c>
      <c r="E58" s="2">
        <v>39</v>
      </c>
    </row>
    <row r="59" spans="1:5" x14ac:dyDescent="0.25">
      <c r="A59" t="s">
        <v>3</v>
      </c>
      <c r="B59" t="s">
        <v>34</v>
      </c>
      <c r="C59" t="s">
        <v>32</v>
      </c>
      <c r="D59" s="1">
        <v>7777</v>
      </c>
      <c r="E59" s="2">
        <v>504</v>
      </c>
    </row>
    <row r="60" spans="1:5" x14ac:dyDescent="0.25">
      <c r="A60" t="s">
        <v>9</v>
      </c>
      <c r="B60" t="s">
        <v>37</v>
      </c>
      <c r="C60" t="s">
        <v>29</v>
      </c>
      <c r="D60" s="1">
        <v>1085</v>
      </c>
      <c r="E60" s="2">
        <v>273</v>
      </c>
    </row>
    <row r="61" spans="1:5" x14ac:dyDescent="0.25">
      <c r="A61" t="s">
        <v>5</v>
      </c>
      <c r="B61" t="s">
        <v>37</v>
      </c>
      <c r="C61" t="s">
        <v>31</v>
      </c>
      <c r="D61" s="1">
        <v>182</v>
      </c>
      <c r="E61" s="2">
        <v>48</v>
      </c>
    </row>
    <row r="62" spans="1:5" x14ac:dyDescent="0.25">
      <c r="A62" t="s">
        <v>6</v>
      </c>
      <c r="B62" t="s">
        <v>34</v>
      </c>
      <c r="C62" t="s">
        <v>27</v>
      </c>
      <c r="D62" s="1">
        <v>4242</v>
      </c>
      <c r="E62" s="2">
        <v>207</v>
      </c>
    </row>
    <row r="63" spans="1:5" x14ac:dyDescent="0.25">
      <c r="A63" t="s">
        <v>6</v>
      </c>
      <c r="B63" t="s">
        <v>36</v>
      </c>
      <c r="C63" t="s">
        <v>32</v>
      </c>
      <c r="D63" s="1">
        <v>6118</v>
      </c>
      <c r="E63" s="2">
        <v>9</v>
      </c>
    </row>
    <row r="64" spans="1:5" x14ac:dyDescent="0.25">
      <c r="A64" t="s">
        <v>10</v>
      </c>
      <c r="B64" t="s">
        <v>36</v>
      </c>
      <c r="C64" t="s">
        <v>23</v>
      </c>
      <c r="D64" s="1">
        <v>2317</v>
      </c>
      <c r="E64" s="2">
        <v>261</v>
      </c>
    </row>
    <row r="65" spans="1:5" x14ac:dyDescent="0.25">
      <c r="A65" t="s">
        <v>6</v>
      </c>
      <c r="B65" t="s">
        <v>38</v>
      </c>
      <c r="C65" t="s">
        <v>16</v>
      </c>
      <c r="D65" s="1">
        <v>938</v>
      </c>
      <c r="E65" s="2">
        <v>6</v>
      </c>
    </row>
    <row r="66" spans="1:5" x14ac:dyDescent="0.25">
      <c r="A66" t="s">
        <v>8</v>
      </c>
      <c r="B66" t="s">
        <v>37</v>
      </c>
      <c r="C66" t="s">
        <v>15</v>
      </c>
      <c r="D66" s="1">
        <v>9709</v>
      </c>
      <c r="E66" s="2">
        <v>30</v>
      </c>
    </row>
    <row r="67" spans="1:5" x14ac:dyDescent="0.25">
      <c r="A67" t="s">
        <v>7</v>
      </c>
      <c r="B67" t="s">
        <v>34</v>
      </c>
      <c r="C67" t="s">
        <v>20</v>
      </c>
      <c r="D67" s="1">
        <v>2205</v>
      </c>
      <c r="E67" s="2">
        <v>138</v>
      </c>
    </row>
    <row r="68" spans="1:5" x14ac:dyDescent="0.25">
      <c r="A68" t="s">
        <v>7</v>
      </c>
      <c r="B68" t="s">
        <v>37</v>
      </c>
      <c r="C68" t="s">
        <v>17</v>
      </c>
      <c r="D68" s="1">
        <v>4487</v>
      </c>
      <c r="E68" s="2">
        <v>111</v>
      </c>
    </row>
    <row r="69" spans="1:5" x14ac:dyDescent="0.25">
      <c r="A69" t="s">
        <v>5</v>
      </c>
      <c r="B69" t="s">
        <v>35</v>
      </c>
      <c r="C69" t="s">
        <v>18</v>
      </c>
      <c r="D69" s="1">
        <v>2415</v>
      </c>
      <c r="E69" s="2">
        <v>15</v>
      </c>
    </row>
    <row r="70" spans="1:5" x14ac:dyDescent="0.25">
      <c r="A70" t="s">
        <v>40</v>
      </c>
      <c r="B70" t="s">
        <v>34</v>
      </c>
      <c r="C70" t="s">
        <v>19</v>
      </c>
      <c r="D70" s="1">
        <v>4018</v>
      </c>
      <c r="E70" s="2">
        <v>162</v>
      </c>
    </row>
    <row r="71" spans="1:5" x14ac:dyDescent="0.25">
      <c r="A71" t="s">
        <v>5</v>
      </c>
      <c r="B71" t="s">
        <v>34</v>
      </c>
      <c r="C71" t="s">
        <v>19</v>
      </c>
      <c r="D71" s="1">
        <v>861</v>
      </c>
      <c r="E71" s="2">
        <v>195</v>
      </c>
    </row>
    <row r="72" spans="1:5" x14ac:dyDescent="0.25">
      <c r="A72" t="s">
        <v>10</v>
      </c>
      <c r="B72" t="s">
        <v>38</v>
      </c>
      <c r="C72" t="s">
        <v>14</v>
      </c>
      <c r="D72" s="1">
        <v>5586</v>
      </c>
      <c r="E72" s="2">
        <v>525</v>
      </c>
    </row>
    <row r="73" spans="1:5" x14ac:dyDescent="0.25">
      <c r="A73" t="s">
        <v>7</v>
      </c>
      <c r="B73" t="s">
        <v>34</v>
      </c>
      <c r="C73" t="s">
        <v>33</v>
      </c>
      <c r="D73" s="1">
        <v>2226</v>
      </c>
      <c r="E73" s="2">
        <v>48</v>
      </c>
    </row>
    <row r="74" spans="1:5" x14ac:dyDescent="0.25">
      <c r="A74" t="s">
        <v>9</v>
      </c>
      <c r="B74" t="s">
        <v>34</v>
      </c>
      <c r="C74" t="s">
        <v>28</v>
      </c>
      <c r="D74" s="1">
        <v>14329</v>
      </c>
      <c r="E74" s="2">
        <v>150</v>
      </c>
    </row>
    <row r="75" spans="1:5" x14ac:dyDescent="0.25">
      <c r="A75" t="s">
        <v>9</v>
      </c>
      <c r="B75" t="s">
        <v>34</v>
      </c>
      <c r="C75" t="s">
        <v>20</v>
      </c>
      <c r="D75" s="1">
        <v>8463</v>
      </c>
      <c r="E75" s="2">
        <v>492</v>
      </c>
    </row>
    <row r="76" spans="1:5" x14ac:dyDescent="0.25">
      <c r="A76" t="s">
        <v>5</v>
      </c>
      <c r="B76" t="s">
        <v>34</v>
      </c>
      <c r="C76" t="s">
        <v>29</v>
      </c>
      <c r="D76" s="1">
        <v>2891</v>
      </c>
      <c r="E76" s="2">
        <v>102</v>
      </c>
    </row>
    <row r="77" spans="1:5" x14ac:dyDescent="0.25">
      <c r="A77" t="s">
        <v>3</v>
      </c>
      <c r="B77" t="s">
        <v>36</v>
      </c>
      <c r="C77" t="s">
        <v>23</v>
      </c>
      <c r="D77" s="1">
        <v>3773</v>
      </c>
      <c r="E77" s="2">
        <v>165</v>
      </c>
    </row>
    <row r="78" spans="1:5" x14ac:dyDescent="0.25">
      <c r="A78" t="s">
        <v>41</v>
      </c>
      <c r="B78" t="s">
        <v>36</v>
      </c>
      <c r="C78" t="s">
        <v>28</v>
      </c>
      <c r="D78" s="1">
        <v>854</v>
      </c>
      <c r="E78" s="2">
        <v>309</v>
      </c>
    </row>
    <row r="79" spans="1:5" x14ac:dyDescent="0.25">
      <c r="A79" t="s">
        <v>6</v>
      </c>
      <c r="B79" t="s">
        <v>36</v>
      </c>
      <c r="C79" t="s">
        <v>17</v>
      </c>
      <c r="D79" s="1">
        <v>4970</v>
      </c>
      <c r="E79" s="2">
        <v>156</v>
      </c>
    </row>
    <row r="80" spans="1:5" x14ac:dyDescent="0.25">
      <c r="A80" t="s">
        <v>9</v>
      </c>
      <c r="B80" t="s">
        <v>35</v>
      </c>
      <c r="C80" t="s">
        <v>26</v>
      </c>
      <c r="D80" s="1">
        <v>98</v>
      </c>
      <c r="E80" s="2">
        <v>159</v>
      </c>
    </row>
    <row r="81" spans="1:5" x14ac:dyDescent="0.25">
      <c r="A81" t="s">
        <v>5</v>
      </c>
      <c r="B81" t="s">
        <v>35</v>
      </c>
      <c r="C81" t="s">
        <v>15</v>
      </c>
      <c r="D81" s="1">
        <v>13391</v>
      </c>
      <c r="E81" s="2">
        <v>201</v>
      </c>
    </row>
    <row r="82" spans="1:5" x14ac:dyDescent="0.25">
      <c r="A82" t="s">
        <v>8</v>
      </c>
      <c r="B82" t="s">
        <v>39</v>
      </c>
      <c r="C82" t="s">
        <v>31</v>
      </c>
      <c r="D82" s="1">
        <v>8890</v>
      </c>
      <c r="E82" s="2">
        <v>210</v>
      </c>
    </row>
    <row r="83" spans="1:5" x14ac:dyDescent="0.25">
      <c r="A83" t="s">
        <v>2</v>
      </c>
      <c r="B83" t="s">
        <v>38</v>
      </c>
      <c r="C83" t="s">
        <v>13</v>
      </c>
      <c r="D83" s="1">
        <v>56</v>
      </c>
      <c r="E83" s="2">
        <v>51</v>
      </c>
    </row>
    <row r="84" spans="1:5" x14ac:dyDescent="0.25">
      <c r="A84" t="s">
        <v>3</v>
      </c>
      <c r="B84" t="s">
        <v>36</v>
      </c>
      <c r="C84" t="s">
        <v>25</v>
      </c>
      <c r="D84" s="1">
        <v>3339</v>
      </c>
      <c r="E84" s="2">
        <v>39</v>
      </c>
    </row>
    <row r="85" spans="1:5" x14ac:dyDescent="0.25">
      <c r="A85" t="s">
        <v>10</v>
      </c>
      <c r="B85" t="s">
        <v>35</v>
      </c>
      <c r="C85" t="s">
        <v>18</v>
      </c>
      <c r="D85" s="1">
        <v>3808</v>
      </c>
      <c r="E85" s="2">
        <v>279</v>
      </c>
    </row>
    <row r="86" spans="1:5" x14ac:dyDescent="0.25">
      <c r="A86" t="s">
        <v>10</v>
      </c>
      <c r="B86" t="s">
        <v>38</v>
      </c>
      <c r="C86" t="s">
        <v>13</v>
      </c>
      <c r="D86" s="1">
        <v>63</v>
      </c>
      <c r="E86" s="2">
        <v>123</v>
      </c>
    </row>
    <row r="87" spans="1:5" x14ac:dyDescent="0.25">
      <c r="A87" t="s">
        <v>2</v>
      </c>
      <c r="B87" t="s">
        <v>39</v>
      </c>
      <c r="C87" t="s">
        <v>27</v>
      </c>
      <c r="D87" s="1">
        <v>7812</v>
      </c>
      <c r="E87" s="2">
        <v>81</v>
      </c>
    </row>
    <row r="88" spans="1:5" x14ac:dyDescent="0.25">
      <c r="A88" t="s">
        <v>40</v>
      </c>
      <c r="B88" t="s">
        <v>37</v>
      </c>
      <c r="C88" t="s">
        <v>19</v>
      </c>
      <c r="D88" s="1">
        <v>7693</v>
      </c>
      <c r="E88" s="2">
        <v>21</v>
      </c>
    </row>
    <row r="89" spans="1:5" x14ac:dyDescent="0.25">
      <c r="A89" t="s">
        <v>3</v>
      </c>
      <c r="B89" t="s">
        <v>36</v>
      </c>
      <c r="C89" t="s">
        <v>28</v>
      </c>
      <c r="D89" s="1">
        <v>973</v>
      </c>
      <c r="E89" s="2">
        <v>162</v>
      </c>
    </row>
    <row r="90" spans="1:5" x14ac:dyDescent="0.25">
      <c r="A90" t="s">
        <v>10</v>
      </c>
      <c r="B90" t="s">
        <v>35</v>
      </c>
      <c r="C90" t="s">
        <v>21</v>
      </c>
      <c r="D90" s="1">
        <v>567</v>
      </c>
      <c r="E90" s="2">
        <v>228</v>
      </c>
    </row>
    <row r="91" spans="1:5" x14ac:dyDescent="0.25">
      <c r="A91" t="s">
        <v>10</v>
      </c>
      <c r="B91" t="s">
        <v>36</v>
      </c>
      <c r="C91" t="s">
        <v>29</v>
      </c>
      <c r="D91" s="1">
        <v>2471</v>
      </c>
      <c r="E91" s="2">
        <v>342</v>
      </c>
    </row>
    <row r="92" spans="1:5" x14ac:dyDescent="0.25">
      <c r="A92" t="s">
        <v>5</v>
      </c>
      <c r="B92" t="s">
        <v>38</v>
      </c>
      <c r="C92" t="s">
        <v>13</v>
      </c>
      <c r="D92" s="1">
        <v>7189</v>
      </c>
      <c r="E92" s="2">
        <v>54</v>
      </c>
    </row>
    <row r="93" spans="1:5" x14ac:dyDescent="0.25">
      <c r="A93" t="s">
        <v>41</v>
      </c>
      <c r="B93" t="s">
        <v>35</v>
      </c>
      <c r="C93" t="s">
        <v>28</v>
      </c>
      <c r="D93" s="1">
        <v>7455</v>
      </c>
      <c r="E93" s="2">
        <v>216</v>
      </c>
    </row>
    <row r="94" spans="1:5" x14ac:dyDescent="0.25">
      <c r="A94" t="s">
        <v>3</v>
      </c>
      <c r="B94" t="s">
        <v>34</v>
      </c>
      <c r="C94" t="s">
        <v>26</v>
      </c>
      <c r="D94" s="1">
        <v>3108</v>
      </c>
      <c r="E94" s="2">
        <v>54</v>
      </c>
    </row>
    <row r="95" spans="1:5" x14ac:dyDescent="0.25">
      <c r="A95" t="s">
        <v>6</v>
      </c>
      <c r="B95" t="s">
        <v>38</v>
      </c>
      <c r="C95" t="s">
        <v>25</v>
      </c>
      <c r="D95" s="1">
        <v>469</v>
      </c>
      <c r="E95" s="2">
        <v>75</v>
      </c>
    </row>
    <row r="96" spans="1:5" x14ac:dyDescent="0.25">
      <c r="A96" t="s">
        <v>9</v>
      </c>
      <c r="B96" t="s">
        <v>37</v>
      </c>
      <c r="C96" t="s">
        <v>23</v>
      </c>
      <c r="D96" s="1">
        <v>2737</v>
      </c>
      <c r="E96" s="2">
        <v>93</v>
      </c>
    </row>
    <row r="97" spans="1:5" x14ac:dyDescent="0.25">
      <c r="A97" t="s">
        <v>9</v>
      </c>
      <c r="B97" t="s">
        <v>37</v>
      </c>
      <c r="C97" t="s">
        <v>25</v>
      </c>
      <c r="D97" s="1">
        <v>4305</v>
      </c>
      <c r="E97" s="2">
        <v>156</v>
      </c>
    </row>
    <row r="98" spans="1:5" x14ac:dyDescent="0.25">
      <c r="A98" t="s">
        <v>9</v>
      </c>
      <c r="B98" t="s">
        <v>38</v>
      </c>
      <c r="C98" t="s">
        <v>17</v>
      </c>
      <c r="D98" s="1">
        <v>2408</v>
      </c>
      <c r="E98" s="2">
        <v>9</v>
      </c>
    </row>
    <row r="99" spans="1:5" x14ac:dyDescent="0.25">
      <c r="A99" t="s">
        <v>3</v>
      </c>
      <c r="B99" t="s">
        <v>36</v>
      </c>
      <c r="C99" t="s">
        <v>19</v>
      </c>
      <c r="D99" s="1">
        <v>1281</v>
      </c>
      <c r="E99" s="2">
        <v>18</v>
      </c>
    </row>
    <row r="100" spans="1:5" x14ac:dyDescent="0.25">
      <c r="A100" t="s">
        <v>40</v>
      </c>
      <c r="B100" t="s">
        <v>35</v>
      </c>
      <c r="C100" t="s">
        <v>32</v>
      </c>
      <c r="D100" s="1">
        <v>12348</v>
      </c>
      <c r="E100" s="2">
        <v>234</v>
      </c>
    </row>
    <row r="101" spans="1:5" x14ac:dyDescent="0.25">
      <c r="A101" t="s">
        <v>3</v>
      </c>
      <c r="B101" t="s">
        <v>34</v>
      </c>
      <c r="C101" t="s">
        <v>28</v>
      </c>
      <c r="D101" s="1">
        <v>3689</v>
      </c>
      <c r="E101" s="2">
        <v>312</v>
      </c>
    </row>
    <row r="102" spans="1:5" x14ac:dyDescent="0.25">
      <c r="A102" t="s">
        <v>7</v>
      </c>
      <c r="B102" t="s">
        <v>36</v>
      </c>
      <c r="C102" t="s">
        <v>19</v>
      </c>
      <c r="D102" s="1">
        <v>2870</v>
      </c>
      <c r="E102" s="2">
        <v>300</v>
      </c>
    </row>
    <row r="103" spans="1:5" x14ac:dyDescent="0.25">
      <c r="A103" t="s">
        <v>2</v>
      </c>
      <c r="B103" t="s">
        <v>36</v>
      </c>
      <c r="C103" t="s">
        <v>27</v>
      </c>
      <c r="D103" s="1">
        <v>798</v>
      </c>
      <c r="E103" s="2">
        <v>519</v>
      </c>
    </row>
    <row r="104" spans="1:5" x14ac:dyDescent="0.25">
      <c r="A104" t="s">
        <v>41</v>
      </c>
      <c r="B104" t="s">
        <v>37</v>
      </c>
      <c r="C104" t="s">
        <v>21</v>
      </c>
      <c r="D104" s="1">
        <v>2933</v>
      </c>
      <c r="E104" s="2">
        <v>9</v>
      </c>
    </row>
    <row r="105" spans="1:5" x14ac:dyDescent="0.25">
      <c r="A105" t="s">
        <v>5</v>
      </c>
      <c r="B105" t="s">
        <v>35</v>
      </c>
      <c r="C105" t="s">
        <v>4</v>
      </c>
      <c r="D105" s="1">
        <v>2744</v>
      </c>
      <c r="E105" s="2">
        <v>9</v>
      </c>
    </row>
    <row r="106" spans="1:5" x14ac:dyDescent="0.25">
      <c r="A106" t="s">
        <v>40</v>
      </c>
      <c r="B106" t="s">
        <v>36</v>
      </c>
      <c r="C106" t="s">
        <v>33</v>
      </c>
      <c r="D106" s="1">
        <v>9772</v>
      </c>
      <c r="E106" s="2">
        <v>90</v>
      </c>
    </row>
    <row r="107" spans="1:5" x14ac:dyDescent="0.25">
      <c r="A107" t="s">
        <v>7</v>
      </c>
      <c r="B107" t="s">
        <v>34</v>
      </c>
      <c r="C107" t="s">
        <v>25</v>
      </c>
      <c r="D107" s="1">
        <v>1568</v>
      </c>
      <c r="E107" s="2">
        <v>96</v>
      </c>
    </row>
    <row r="108" spans="1:5" x14ac:dyDescent="0.25">
      <c r="A108" t="s">
        <v>2</v>
      </c>
      <c r="B108" t="s">
        <v>36</v>
      </c>
      <c r="C108" t="s">
        <v>16</v>
      </c>
      <c r="D108" s="1">
        <v>11417</v>
      </c>
      <c r="E108" s="2">
        <v>21</v>
      </c>
    </row>
    <row r="109" spans="1:5" x14ac:dyDescent="0.25">
      <c r="A109" t="s">
        <v>40</v>
      </c>
      <c r="B109" t="s">
        <v>34</v>
      </c>
      <c r="C109" t="s">
        <v>26</v>
      </c>
      <c r="D109" s="1">
        <v>6748</v>
      </c>
      <c r="E109" s="2">
        <v>48</v>
      </c>
    </row>
    <row r="110" spans="1:5" x14ac:dyDescent="0.25">
      <c r="A110" t="s">
        <v>10</v>
      </c>
      <c r="B110" t="s">
        <v>36</v>
      </c>
      <c r="C110" t="s">
        <v>27</v>
      </c>
      <c r="D110" s="1">
        <v>1407</v>
      </c>
      <c r="E110" s="2">
        <v>72</v>
      </c>
    </row>
    <row r="111" spans="1:5" x14ac:dyDescent="0.25">
      <c r="A111" t="s">
        <v>8</v>
      </c>
      <c r="B111" t="s">
        <v>35</v>
      </c>
      <c r="C111" t="s">
        <v>29</v>
      </c>
      <c r="D111" s="1">
        <v>2023</v>
      </c>
      <c r="E111" s="2">
        <v>168</v>
      </c>
    </row>
    <row r="112" spans="1:5" x14ac:dyDescent="0.25">
      <c r="A112" t="s">
        <v>5</v>
      </c>
      <c r="B112" t="s">
        <v>39</v>
      </c>
      <c r="C112" t="s">
        <v>26</v>
      </c>
      <c r="D112" s="1">
        <v>5236</v>
      </c>
      <c r="E112" s="2">
        <v>51</v>
      </c>
    </row>
    <row r="113" spans="1:5" x14ac:dyDescent="0.25">
      <c r="A113" t="s">
        <v>41</v>
      </c>
      <c r="B113" t="s">
        <v>36</v>
      </c>
      <c r="C113" t="s">
        <v>19</v>
      </c>
      <c r="D113" s="1">
        <v>1925</v>
      </c>
      <c r="E113" s="2">
        <v>192</v>
      </c>
    </row>
    <row r="114" spans="1:5" x14ac:dyDescent="0.25">
      <c r="A114" t="s">
        <v>7</v>
      </c>
      <c r="B114" t="s">
        <v>37</v>
      </c>
      <c r="C114" t="s">
        <v>14</v>
      </c>
      <c r="D114" s="1">
        <v>6608</v>
      </c>
      <c r="E114" s="2">
        <v>225</v>
      </c>
    </row>
    <row r="115" spans="1:5" x14ac:dyDescent="0.25">
      <c r="A115" t="s">
        <v>6</v>
      </c>
      <c r="B115" t="s">
        <v>34</v>
      </c>
      <c r="C115" t="s">
        <v>26</v>
      </c>
      <c r="D115" s="1">
        <v>8008</v>
      </c>
      <c r="E115" s="2">
        <v>456</v>
      </c>
    </row>
    <row r="116" spans="1:5" x14ac:dyDescent="0.25">
      <c r="A116" t="s">
        <v>10</v>
      </c>
      <c r="B116" t="s">
        <v>34</v>
      </c>
      <c r="C116" t="s">
        <v>25</v>
      </c>
      <c r="D116" s="1">
        <v>1428</v>
      </c>
      <c r="E116" s="2">
        <v>93</v>
      </c>
    </row>
    <row r="117" spans="1:5" x14ac:dyDescent="0.25">
      <c r="A117" t="s">
        <v>6</v>
      </c>
      <c r="B117" t="s">
        <v>34</v>
      </c>
      <c r="C117" t="s">
        <v>4</v>
      </c>
      <c r="D117" s="1">
        <v>525</v>
      </c>
      <c r="E117" s="2">
        <v>48</v>
      </c>
    </row>
    <row r="118" spans="1:5" x14ac:dyDescent="0.25">
      <c r="A118" t="s">
        <v>6</v>
      </c>
      <c r="B118" t="s">
        <v>37</v>
      </c>
      <c r="C118" t="s">
        <v>18</v>
      </c>
      <c r="D118" s="1">
        <v>1505</v>
      </c>
      <c r="E118" s="2">
        <v>102</v>
      </c>
    </row>
    <row r="119" spans="1:5" x14ac:dyDescent="0.25">
      <c r="A119" t="s">
        <v>7</v>
      </c>
      <c r="B119" t="s">
        <v>35</v>
      </c>
      <c r="C119" t="s">
        <v>30</v>
      </c>
      <c r="D119" s="1">
        <v>6755</v>
      </c>
      <c r="E119" s="2">
        <v>252</v>
      </c>
    </row>
    <row r="120" spans="1:5" x14ac:dyDescent="0.25">
      <c r="A120" t="s">
        <v>2</v>
      </c>
      <c r="B120" t="s">
        <v>37</v>
      </c>
      <c r="C120" t="s">
        <v>18</v>
      </c>
      <c r="D120" s="1">
        <v>11571</v>
      </c>
      <c r="E120" s="2">
        <v>138</v>
      </c>
    </row>
    <row r="121" spans="1:5" x14ac:dyDescent="0.25">
      <c r="A121" t="s">
        <v>40</v>
      </c>
      <c r="B121" t="s">
        <v>38</v>
      </c>
      <c r="C121" t="s">
        <v>25</v>
      </c>
      <c r="D121" s="1">
        <v>2541</v>
      </c>
      <c r="E121" s="2">
        <v>90</v>
      </c>
    </row>
    <row r="122" spans="1:5" x14ac:dyDescent="0.25">
      <c r="A122" t="s">
        <v>41</v>
      </c>
      <c r="B122" t="s">
        <v>37</v>
      </c>
      <c r="C122" t="s">
        <v>30</v>
      </c>
      <c r="D122" s="1">
        <v>1526</v>
      </c>
      <c r="E122" s="2">
        <v>240</v>
      </c>
    </row>
    <row r="123" spans="1:5" x14ac:dyDescent="0.25">
      <c r="A123" t="s">
        <v>40</v>
      </c>
      <c r="B123" t="s">
        <v>38</v>
      </c>
      <c r="C123" t="s">
        <v>4</v>
      </c>
      <c r="D123" s="1">
        <v>6125</v>
      </c>
      <c r="E123" s="2">
        <v>102</v>
      </c>
    </row>
    <row r="124" spans="1:5" x14ac:dyDescent="0.25">
      <c r="A124" t="s">
        <v>41</v>
      </c>
      <c r="B124" t="s">
        <v>35</v>
      </c>
      <c r="C124" t="s">
        <v>27</v>
      </c>
      <c r="D124" s="1">
        <v>847</v>
      </c>
      <c r="E124" s="2">
        <v>129</v>
      </c>
    </row>
    <row r="125" spans="1:5" x14ac:dyDescent="0.25">
      <c r="A125" t="s">
        <v>8</v>
      </c>
      <c r="B125" t="s">
        <v>35</v>
      </c>
      <c r="C125" t="s">
        <v>27</v>
      </c>
      <c r="D125" s="1">
        <v>4753</v>
      </c>
      <c r="E125" s="2">
        <v>300</v>
      </c>
    </row>
    <row r="126" spans="1:5" x14ac:dyDescent="0.25">
      <c r="A126" t="s">
        <v>6</v>
      </c>
      <c r="B126" t="s">
        <v>38</v>
      </c>
      <c r="C126" t="s">
        <v>33</v>
      </c>
      <c r="D126" s="1">
        <v>959</v>
      </c>
      <c r="E126" s="2">
        <v>135</v>
      </c>
    </row>
    <row r="127" spans="1:5" x14ac:dyDescent="0.25">
      <c r="A127" t="s">
        <v>7</v>
      </c>
      <c r="B127" t="s">
        <v>35</v>
      </c>
      <c r="C127" t="s">
        <v>24</v>
      </c>
      <c r="D127" s="1">
        <v>2793</v>
      </c>
      <c r="E127" s="2">
        <v>114</v>
      </c>
    </row>
    <row r="128" spans="1:5" x14ac:dyDescent="0.25">
      <c r="A128" t="s">
        <v>7</v>
      </c>
      <c r="B128" t="s">
        <v>35</v>
      </c>
      <c r="C128" t="s">
        <v>14</v>
      </c>
      <c r="D128" s="1">
        <v>4606</v>
      </c>
      <c r="E128" s="2">
        <v>63</v>
      </c>
    </row>
    <row r="129" spans="1:5" x14ac:dyDescent="0.25">
      <c r="A129" t="s">
        <v>7</v>
      </c>
      <c r="B129" t="s">
        <v>36</v>
      </c>
      <c r="C129" t="s">
        <v>29</v>
      </c>
      <c r="D129" s="1">
        <v>5551</v>
      </c>
      <c r="E129" s="2">
        <v>252</v>
      </c>
    </row>
    <row r="130" spans="1:5" x14ac:dyDescent="0.25">
      <c r="A130" t="s">
        <v>10</v>
      </c>
      <c r="B130" t="s">
        <v>36</v>
      </c>
      <c r="C130" t="s">
        <v>32</v>
      </c>
      <c r="D130" s="1">
        <v>6657</v>
      </c>
      <c r="E130" s="2">
        <v>303</v>
      </c>
    </row>
    <row r="131" spans="1:5" x14ac:dyDescent="0.25">
      <c r="A131" t="s">
        <v>7</v>
      </c>
      <c r="B131" t="s">
        <v>39</v>
      </c>
      <c r="C131" t="s">
        <v>17</v>
      </c>
      <c r="D131" s="1">
        <v>4438</v>
      </c>
      <c r="E131" s="2">
        <v>246</v>
      </c>
    </row>
    <row r="132" spans="1:5" x14ac:dyDescent="0.25">
      <c r="A132" t="s">
        <v>8</v>
      </c>
      <c r="B132" t="s">
        <v>38</v>
      </c>
      <c r="C132" t="s">
        <v>22</v>
      </c>
      <c r="D132" s="1">
        <v>168</v>
      </c>
      <c r="E132" s="2">
        <v>84</v>
      </c>
    </row>
    <row r="133" spans="1:5" x14ac:dyDescent="0.25">
      <c r="A133" t="s">
        <v>7</v>
      </c>
      <c r="B133" t="s">
        <v>34</v>
      </c>
      <c r="C133" t="s">
        <v>17</v>
      </c>
      <c r="D133" s="1">
        <v>7777</v>
      </c>
      <c r="E133" s="2">
        <v>39</v>
      </c>
    </row>
    <row r="134" spans="1:5" x14ac:dyDescent="0.25">
      <c r="A134" t="s">
        <v>5</v>
      </c>
      <c r="B134" t="s">
        <v>36</v>
      </c>
      <c r="C134" t="s">
        <v>17</v>
      </c>
      <c r="D134" s="1">
        <v>3339</v>
      </c>
      <c r="E134" s="2">
        <v>348</v>
      </c>
    </row>
    <row r="135" spans="1:5" x14ac:dyDescent="0.25">
      <c r="A135" t="s">
        <v>7</v>
      </c>
      <c r="B135" t="s">
        <v>37</v>
      </c>
      <c r="C135" t="s">
        <v>33</v>
      </c>
      <c r="D135" s="1">
        <v>6391</v>
      </c>
      <c r="E135" s="2">
        <v>48</v>
      </c>
    </row>
    <row r="136" spans="1:5" x14ac:dyDescent="0.25">
      <c r="A136" t="s">
        <v>5</v>
      </c>
      <c r="B136" t="s">
        <v>37</v>
      </c>
      <c r="C136" t="s">
        <v>22</v>
      </c>
      <c r="D136" s="1">
        <v>518</v>
      </c>
      <c r="E136" s="2">
        <v>75</v>
      </c>
    </row>
    <row r="137" spans="1:5" x14ac:dyDescent="0.25">
      <c r="A137" t="s">
        <v>7</v>
      </c>
      <c r="B137" t="s">
        <v>38</v>
      </c>
      <c r="C137" t="s">
        <v>28</v>
      </c>
      <c r="D137" s="1">
        <v>5677</v>
      </c>
      <c r="E137" s="2">
        <v>258</v>
      </c>
    </row>
    <row r="138" spans="1:5" x14ac:dyDescent="0.25">
      <c r="A138" t="s">
        <v>6</v>
      </c>
      <c r="B138" t="s">
        <v>39</v>
      </c>
      <c r="C138" t="s">
        <v>17</v>
      </c>
      <c r="D138" s="1">
        <v>6048</v>
      </c>
      <c r="E138" s="2">
        <v>27</v>
      </c>
    </row>
    <row r="139" spans="1:5" x14ac:dyDescent="0.25">
      <c r="A139" t="s">
        <v>8</v>
      </c>
      <c r="B139" t="s">
        <v>38</v>
      </c>
      <c r="C139" t="s">
        <v>32</v>
      </c>
      <c r="D139" s="1">
        <v>3752</v>
      </c>
      <c r="E139" s="2">
        <v>213</v>
      </c>
    </row>
    <row r="140" spans="1:5" x14ac:dyDescent="0.25">
      <c r="A140" t="s">
        <v>5</v>
      </c>
      <c r="B140" t="s">
        <v>35</v>
      </c>
      <c r="C140" t="s">
        <v>29</v>
      </c>
      <c r="D140" s="1">
        <v>4480</v>
      </c>
      <c r="E140" s="2">
        <v>357</v>
      </c>
    </row>
    <row r="141" spans="1:5" x14ac:dyDescent="0.25">
      <c r="A141" t="s">
        <v>9</v>
      </c>
      <c r="B141" t="s">
        <v>37</v>
      </c>
      <c r="C141" t="s">
        <v>4</v>
      </c>
      <c r="D141" s="1">
        <v>259</v>
      </c>
      <c r="E141" s="2">
        <v>207</v>
      </c>
    </row>
    <row r="142" spans="1:5" x14ac:dyDescent="0.25">
      <c r="A142" t="s">
        <v>8</v>
      </c>
      <c r="B142" t="s">
        <v>37</v>
      </c>
      <c r="C142" t="s">
        <v>30</v>
      </c>
      <c r="D142" s="1">
        <v>42</v>
      </c>
      <c r="E142" s="2">
        <v>150</v>
      </c>
    </row>
    <row r="143" spans="1:5" x14ac:dyDescent="0.25">
      <c r="A143" t="s">
        <v>41</v>
      </c>
      <c r="B143" t="s">
        <v>36</v>
      </c>
      <c r="C143" t="s">
        <v>26</v>
      </c>
      <c r="D143" s="1">
        <v>98</v>
      </c>
      <c r="E143" s="2">
        <v>204</v>
      </c>
    </row>
    <row r="144" spans="1:5" x14ac:dyDescent="0.25">
      <c r="A144" t="s">
        <v>7</v>
      </c>
      <c r="B144" t="s">
        <v>35</v>
      </c>
      <c r="C144" t="s">
        <v>27</v>
      </c>
      <c r="D144" s="1">
        <v>2478</v>
      </c>
      <c r="E144" s="2">
        <v>21</v>
      </c>
    </row>
    <row r="145" spans="1:5" x14ac:dyDescent="0.25">
      <c r="A145" t="s">
        <v>41</v>
      </c>
      <c r="B145" t="s">
        <v>34</v>
      </c>
      <c r="C145" t="s">
        <v>33</v>
      </c>
      <c r="D145" s="1">
        <v>7847</v>
      </c>
      <c r="E145" s="2">
        <v>174</v>
      </c>
    </row>
    <row r="146" spans="1:5" x14ac:dyDescent="0.25">
      <c r="A146" t="s">
        <v>2</v>
      </c>
      <c r="B146" t="s">
        <v>37</v>
      </c>
      <c r="C146" t="s">
        <v>17</v>
      </c>
      <c r="D146" s="1">
        <v>9926</v>
      </c>
      <c r="E146" s="2">
        <v>201</v>
      </c>
    </row>
    <row r="147" spans="1:5" x14ac:dyDescent="0.25">
      <c r="A147" t="s">
        <v>8</v>
      </c>
      <c r="B147" t="s">
        <v>38</v>
      </c>
      <c r="C147" t="s">
        <v>13</v>
      </c>
      <c r="D147" s="1">
        <v>819</v>
      </c>
      <c r="E147" s="2">
        <v>510</v>
      </c>
    </row>
    <row r="148" spans="1:5" x14ac:dyDescent="0.25">
      <c r="A148" t="s">
        <v>6</v>
      </c>
      <c r="B148" t="s">
        <v>39</v>
      </c>
      <c r="C148" t="s">
        <v>29</v>
      </c>
      <c r="D148" s="1">
        <v>3052</v>
      </c>
      <c r="E148" s="2">
        <v>378</v>
      </c>
    </row>
    <row r="149" spans="1:5" x14ac:dyDescent="0.25">
      <c r="A149" t="s">
        <v>9</v>
      </c>
      <c r="B149" t="s">
        <v>34</v>
      </c>
      <c r="C149" t="s">
        <v>21</v>
      </c>
      <c r="D149" s="1">
        <v>6832</v>
      </c>
      <c r="E149" s="2">
        <v>27</v>
      </c>
    </row>
    <row r="150" spans="1:5" x14ac:dyDescent="0.25">
      <c r="A150" t="s">
        <v>2</v>
      </c>
      <c r="B150" t="s">
        <v>39</v>
      </c>
      <c r="C150" t="s">
        <v>16</v>
      </c>
      <c r="D150" s="1">
        <v>2016</v>
      </c>
      <c r="E150" s="2">
        <v>117</v>
      </c>
    </row>
    <row r="151" spans="1:5" x14ac:dyDescent="0.25">
      <c r="A151" t="s">
        <v>6</v>
      </c>
      <c r="B151" t="s">
        <v>38</v>
      </c>
      <c r="C151" t="s">
        <v>21</v>
      </c>
      <c r="D151" s="1">
        <v>7322</v>
      </c>
      <c r="E151" s="2">
        <v>36</v>
      </c>
    </row>
    <row r="152" spans="1:5" x14ac:dyDescent="0.25">
      <c r="A152" t="s">
        <v>8</v>
      </c>
      <c r="B152" t="s">
        <v>35</v>
      </c>
      <c r="C152" t="s">
        <v>33</v>
      </c>
      <c r="D152" s="1">
        <v>357</v>
      </c>
      <c r="E152" s="2">
        <v>126</v>
      </c>
    </row>
    <row r="153" spans="1:5" x14ac:dyDescent="0.25">
      <c r="A153" t="s">
        <v>9</v>
      </c>
      <c r="B153" t="s">
        <v>39</v>
      </c>
      <c r="C153" t="s">
        <v>25</v>
      </c>
      <c r="D153" s="1">
        <v>3192</v>
      </c>
      <c r="E153" s="2">
        <v>72</v>
      </c>
    </row>
    <row r="154" spans="1:5" x14ac:dyDescent="0.25">
      <c r="A154" t="s">
        <v>7</v>
      </c>
      <c r="B154" t="s">
        <v>36</v>
      </c>
      <c r="C154" t="s">
        <v>22</v>
      </c>
      <c r="D154" s="1">
        <v>8435</v>
      </c>
      <c r="E154" s="2">
        <v>42</v>
      </c>
    </row>
    <row r="155" spans="1:5" x14ac:dyDescent="0.25">
      <c r="A155" t="s">
        <v>40</v>
      </c>
      <c r="B155" t="s">
        <v>39</v>
      </c>
      <c r="C155" t="s">
        <v>29</v>
      </c>
      <c r="D155" s="1">
        <v>0</v>
      </c>
      <c r="E155" s="2">
        <v>135</v>
      </c>
    </row>
    <row r="156" spans="1:5" x14ac:dyDescent="0.25">
      <c r="A156" t="s">
        <v>7</v>
      </c>
      <c r="B156" t="s">
        <v>34</v>
      </c>
      <c r="C156" t="s">
        <v>24</v>
      </c>
      <c r="D156" s="1">
        <v>8862</v>
      </c>
      <c r="E156" s="2">
        <v>189</v>
      </c>
    </row>
    <row r="157" spans="1:5" x14ac:dyDescent="0.25">
      <c r="A157" t="s">
        <v>6</v>
      </c>
      <c r="B157" t="s">
        <v>37</v>
      </c>
      <c r="C157" t="s">
        <v>28</v>
      </c>
      <c r="D157" s="1">
        <v>3556</v>
      </c>
      <c r="E157" s="2">
        <v>459</v>
      </c>
    </row>
    <row r="158" spans="1:5" x14ac:dyDescent="0.25">
      <c r="A158" t="s">
        <v>5</v>
      </c>
      <c r="B158" t="s">
        <v>34</v>
      </c>
      <c r="C158" t="s">
        <v>15</v>
      </c>
      <c r="D158" s="1">
        <v>7280</v>
      </c>
      <c r="E158" s="2">
        <v>201</v>
      </c>
    </row>
    <row r="159" spans="1:5" x14ac:dyDescent="0.25">
      <c r="A159" t="s">
        <v>6</v>
      </c>
      <c r="B159" t="s">
        <v>34</v>
      </c>
      <c r="C159" t="s">
        <v>30</v>
      </c>
      <c r="D159" s="1">
        <v>3402</v>
      </c>
      <c r="E159" s="2">
        <v>366</v>
      </c>
    </row>
    <row r="160" spans="1:5" x14ac:dyDescent="0.25">
      <c r="A160" t="s">
        <v>3</v>
      </c>
      <c r="B160" t="s">
        <v>37</v>
      </c>
      <c r="C160" t="s">
        <v>29</v>
      </c>
      <c r="D160" s="1">
        <v>4592</v>
      </c>
      <c r="E160" s="2">
        <v>324</v>
      </c>
    </row>
    <row r="161" spans="1:5" x14ac:dyDescent="0.25">
      <c r="A161" t="s">
        <v>9</v>
      </c>
      <c r="B161" t="s">
        <v>35</v>
      </c>
      <c r="C161" t="s">
        <v>15</v>
      </c>
      <c r="D161" s="1">
        <v>7833</v>
      </c>
      <c r="E161" s="2">
        <v>243</v>
      </c>
    </row>
    <row r="162" spans="1:5" x14ac:dyDescent="0.25">
      <c r="A162" t="s">
        <v>2</v>
      </c>
      <c r="B162" t="s">
        <v>39</v>
      </c>
      <c r="C162" t="s">
        <v>21</v>
      </c>
      <c r="D162" s="1">
        <v>7651</v>
      </c>
      <c r="E162" s="2">
        <v>213</v>
      </c>
    </row>
    <row r="163" spans="1:5" x14ac:dyDescent="0.25">
      <c r="A163" t="s">
        <v>40</v>
      </c>
      <c r="B163" t="s">
        <v>35</v>
      </c>
      <c r="C163" t="s">
        <v>30</v>
      </c>
      <c r="D163" s="1">
        <v>2275</v>
      </c>
      <c r="E163" s="2">
        <v>447</v>
      </c>
    </row>
    <row r="164" spans="1:5" x14ac:dyDescent="0.25">
      <c r="A164" t="s">
        <v>40</v>
      </c>
      <c r="B164" t="s">
        <v>38</v>
      </c>
      <c r="C164" t="s">
        <v>13</v>
      </c>
      <c r="D164" s="1">
        <v>5670</v>
      </c>
      <c r="E164" s="2">
        <v>297</v>
      </c>
    </row>
    <row r="165" spans="1:5" x14ac:dyDescent="0.25">
      <c r="A165" t="s">
        <v>7</v>
      </c>
      <c r="B165" t="s">
        <v>35</v>
      </c>
      <c r="C165" t="s">
        <v>16</v>
      </c>
      <c r="D165" s="1">
        <v>2135</v>
      </c>
      <c r="E165" s="2">
        <v>27</v>
      </c>
    </row>
    <row r="166" spans="1:5" x14ac:dyDescent="0.25">
      <c r="A166" t="s">
        <v>40</v>
      </c>
      <c r="B166" t="s">
        <v>34</v>
      </c>
      <c r="C166" t="s">
        <v>23</v>
      </c>
      <c r="D166" s="1">
        <v>2779</v>
      </c>
      <c r="E166" s="2">
        <v>75</v>
      </c>
    </row>
    <row r="167" spans="1:5" x14ac:dyDescent="0.25">
      <c r="A167" t="s">
        <v>10</v>
      </c>
      <c r="B167" t="s">
        <v>39</v>
      </c>
      <c r="C167" t="s">
        <v>33</v>
      </c>
      <c r="D167" s="1">
        <v>12950</v>
      </c>
      <c r="E167" s="2">
        <v>30</v>
      </c>
    </row>
    <row r="168" spans="1:5" x14ac:dyDescent="0.25">
      <c r="A168" t="s">
        <v>7</v>
      </c>
      <c r="B168" t="s">
        <v>36</v>
      </c>
      <c r="C168" t="s">
        <v>18</v>
      </c>
      <c r="D168" s="1">
        <v>2646</v>
      </c>
      <c r="E168" s="2">
        <v>177</v>
      </c>
    </row>
    <row r="169" spans="1:5" x14ac:dyDescent="0.25">
      <c r="A169" t="s">
        <v>40</v>
      </c>
      <c r="B169" t="s">
        <v>34</v>
      </c>
      <c r="C169" t="s">
        <v>33</v>
      </c>
      <c r="D169" s="1">
        <v>3794</v>
      </c>
      <c r="E169" s="2">
        <v>159</v>
      </c>
    </row>
    <row r="170" spans="1:5" x14ac:dyDescent="0.25">
      <c r="A170" t="s">
        <v>3</v>
      </c>
      <c r="B170" t="s">
        <v>35</v>
      </c>
      <c r="C170" t="s">
        <v>33</v>
      </c>
      <c r="D170" s="1">
        <v>819</v>
      </c>
      <c r="E170" s="2">
        <v>306</v>
      </c>
    </row>
    <row r="171" spans="1:5" x14ac:dyDescent="0.25">
      <c r="A171" t="s">
        <v>3</v>
      </c>
      <c r="B171" t="s">
        <v>34</v>
      </c>
      <c r="C171" t="s">
        <v>20</v>
      </c>
      <c r="D171" s="1">
        <v>2583</v>
      </c>
      <c r="E171" s="2">
        <v>18</v>
      </c>
    </row>
    <row r="172" spans="1:5" x14ac:dyDescent="0.25">
      <c r="A172" t="s">
        <v>7</v>
      </c>
      <c r="B172" t="s">
        <v>35</v>
      </c>
      <c r="C172" t="s">
        <v>19</v>
      </c>
      <c r="D172" s="1">
        <v>4585</v>
      </c>
      <c r="E172" s="2">
        <v>240</v>
      </c>
    </row>
    <row r="173" spans="1:5" x14ac:dyDescent="0.25">
      <c r="A173" t="s">
        <v>5</v>
      </c>
      <c r="B173" t="s">
        <v>34</v>
      </c>
      <c r="C173" t="s">
        <v>33</v>
      </c>
      <c r="D173" s="1">
        <v>1652</v>
      </c>
      <c r="E173" s="2">
        <v>93</v>
      </c>
    </row>
    <row r="174" spans="1:5" x14ac:dyDescent="0.25">
      <c r="A174" t="s">
        <v>10</v>
      </c>
      <c r="B174" t="s">
        <v>34</v>
      </c>
      <c r="C174" t="s">
        <v>26</v>
      </c>
      <c r="D174" s="1">
        <v>4991</v>
      </c>
      <c r="E174" s="2">
        <v>9</v>
      </c>
    </row>
    <row r="175" spans="1:5" x14ac:dyDescent="0.25">
      <c r="A175" t="s">
        <v>8</v>
      </c>
      <c r="B175" t="s">
        <v>34</v>
      </c>
      <c r="C175" t="s">
        <v>16</v>
      </c>
      <c r="D175" s="1">
        <v>2009</v>
      </c>
      <c r="E175" s="2">
        <v>219</v>
      </c>
    </row>
    <row r="176" spans="1:5" x14ac:dyDescent="0.25">
      <c r="A176" t="s">
        <v>2</v>
      </c>
      <c r="B176" t="s">
        <v>39</v>
      </c>
      <c r="C176" t="s">
        <v>22</v>
      </c>
      <c r="D176" s="1">
        <v>1568</v>
      </c>
      <c r="E176" s="2">
        <v>141</v>
      </c>
    </row>
    <row r="177" spans="1:5" x14ac:dyDescent="0.25">
      <c r="A177" t="s">
        <v>41</v>
      </c>
      <c r="B177" t="s">
        <v>37</v>
      </c>
      <c r="C177" t="s">
        <v>20</v>
      </c>
      <c r="D177" s="1">
        <v>3388</v>
      </c>
      <c r="E177" s="2">
        <v>123</v>
      </c>
    </row>
    <row r="178" spans="1:5" x14ac:dyDescent="0.25">
      <c r="A178" t="s">
        <v>40</v>
      </c>
      <c r="B178" t="s">
        <v>38</v>
      </c>
      <c r="C178" t="s">
        <v>24</v>
      </c>
      <c r="D178" s="1">
        <v>623</v>
      </c>
      <c r="E178" s="2">
        <v>51</v>
      </c>
    </row>
    <row r="179" spans="1:5" x14ac:dyDescent="0.25">
      <c r="A179" t="s">
        <v>6</v>
      </c>
      <c r="B179" t="s">
        <v>36</v>
      </c>
      <c r="C179" t="s">
        <v>4</v>
      </c>
      <c r="D179" s="1">
        <v>10073</v>
      </c>
      <c r="E179" s="2">
        <v>120</v>
      </c>
    </row>
    <row r="180" spans="1:5" x14ac:dyDescent="0.25">
      <c r="A180" t="s">
        <v>8</v>
      </c>
      <c r="B180" t="s">
        <v>39</v>
      </c>
      <c r="C180" t="s">
        <v>26</v>
      </c>
      <c r="D180" s="1">
        <v>1561</v>
      </c>
      <c r="E180" s="2">
        <v>27</v>
      </c>
    </row>
    <row r="181" spans="1:5" x14ac:dyDescent="0.25">
      <c r="A181" t="s">
        <v>9</v>
      </c>
      <c r="B181" t="s">
        <v>36</v>
      </c>
      <c r="C181" t="s">
        <v>27</v>
      </c>
      <c r="D181" s="1">
        <v>11522</v>
      </c>
      <c r="E181" s="2">
        <v>204</v>
      </c>
    </row>
    <row r="182" spans="1:5" x14ac:dyDescent="0.25">
      <c r="A182" t="s">
        <v>6</v>
      </c>
      <c r="B182" t="s">
        <v>38</v>
      </c>
      <c r="C182" t="s">
        <v>13</v>
      </c>
      <c r="D182" s="1">
        <v>2317</v>
      </c>
      <c r="E182" s="2">
        <v>123</v>
      </c>
    </row>
    <row r="183" spans="1:5" x14ac:dyDescent="0.25">
      <c r="A183" t="s">
        <v>10</v>
      </c>
      <c r="B183" t="s">
        <v>37</v>
      </c>
      <c r="C183" t="s">
        <v>28</v>
      </c>
      <c r="D183" s="1">
        <v>3059</v>
      </c>
      <c r="E183" s="2">
        <v>27</v>
      </c>
    </row>
    <row r="184" spans="1:5" x14ac:dyDescent="0.25">
      <c r="A184" t="s">
        <v>41</v>
      </c>
      <c r="B184" t="s">
        <v>37</v>
      </c>
      <c r="C184" t="s">
        <v>26</v>
      </c>
      <c r="D184" s="1">
        <v>2324</v>
      </c>
      <c r="E184" s="2">
        <v>177</v>
      </c>
    </row>
    <row r="185" spans="1:5" x14ac:dyDescent="0.25">
      <c r="A185" t="s">
        <v>3</v>
      </c>
      <c r="B185" t="s">
        <v>39</v>
      </c>
      <c r="C185" t="s">
        <v>26</v>
      </c>
      <c r="D185" s="1">
        <v>4956</v>
      </c>
      <c r="E185" s="2">
        <v>171</v>
      </c>
    </row>
    <row r="186" spans="1:5" x14ac:dyDescent="0.25">
      <c r="A186" t="s">
        <v>10</v>
      </c>
      <c r="B186" t="s">
        <v>34</v>
      </c>
      <c r="C186" t="s">
        <v>19</v>
      </c>
      <c r="D186" s="1">
        <v>5355</v>
      </c>
      <c r="E186" s="2">
        <v>204</v>
      </c>
    </row>
    <row r="187" spans="1:5" x14ac:dyDescent="0.25">
      <c r="A187" t="s">
        <v>3</v>
      </c>
      <c r="B187" t="s">
        <v>34</v>
      </c>
      <c r="C187" t="s">
        <v>14</v>
      </c>
      <c r="D187" s="1">
        <v>7259</v>
      </c>
      <c r="E187" s="2">
        <v>276</v>
      </c>
    </row>
    <row r="188" spans="1:5" x14ac:dyDescent="0.25">
      <c r="A188" t="s">
        <v>8</v>
      </c>
      <c r="B188" t="s">
        <v>37</v>
      </c>
      <c r="C188" t="s">
        <v>26</v>
      </c>
      <c r="D188" s="1">
        <v>6279</v>
      </c>
      <c r="E188" s="2">
        <v>45</v>
      </c>
    </row>
    <row r="189" spans="1:5" x14ac:dyDescent="0.25">
      <c r="A189" t="s">
        <v>40</v>
      </c>
      <c r="B189" t="s">
        <v>38</v>
      </c>
      <c r="C189" t="s">
        <v>29</v>
      </c>
      <c r="D189" s="1">
        <v>2541</v>
      </c>
      <c r="E189" s="2">
        <v>45</v>
      </c>
    </row>
    <row r="190" spans="1:5" x14ac:dyDescent="0.25">
      <c r="A190" t="s">
        <v>6</v>
      </c>
      <c r="B190" t="s">
        <v>35</v>
      </c>
      <c r="C190" t="s">
        <v>27</v>
      </c>
      <c r="D190" s="1">
        <v>3864</v>
      </c>
      <c r="E190" s="2">
        <v>177</v>
      </c>
    </row>
    <row r="191" spans="1:5" x14ac:dyDescent="0.25">
      <c r="A191" t="s">
        <v>5</v>
      </c>
      <c r="B191" t="s">
        <v>36</v>
      </c>
      <c r="C191" t="s">
        <v>13</v>
      </c>
      <c r="D191" s="1">
        <v>6146</v>
      </c>
      <c r="E191" s="2">
        <v>63</v>
      </c>
    </row>
    <row r="192" spans="1:5" x14ac:dyDescent="0.25">
      <c r="A192" t="s">
        <v>9</v>
      </c>
      <c r="B192" t="s">
        <v>39</v>
      </c>
      <c r="C192" t="s">
        <v>18</v>
      </c>
      <c r="D192" s="1">
        <v>2639</v>
      </c>
      <c r="E192" s="2">
        <v>204</v>
      </c>
    </row>
    <row r="193" spans="1:5" x14ac:dyDescent="0.25">
      <c r="A193" t="s">
        <v>8</v>
      </c>
      <c r="B193" t="s">
        <v>37</v>
      </c>
      <c r="C193" t="s">
        <v>22</v>
      </c>
      <c r="D193" s="1">
        <v>1890</v>
      </c>
      <c r="E193" s="2">
        <v>195</v>
      </c>
    </row>
    <row r="194" spans="1:5" x14ac:dyDescent="0.25">
      <c r="A194" t="s">
        <v>7</v>
      </c>
      <c r="B194" t="s">
        <v>34</v>
      </c>
      <c r="C194" t="s">
        <v>14</v>
      </c>
      <c r="D194" s="1">
        <v>1932</v>
      </c>
      <c r="E194" s="2">
        <v>369</v>
      </c>
    </row>
    <row r="195" spans="1:5" x14ac:dyDescent="0.25">
      <c r="A195" t="s">
        <v>3</v>
      </c>
      <c r="B195" t="s">
        <v>34</v>
      </c>
      <c r="C195" t="s">
        <v>25</v>
      </c>
      <c r="D195" s="1">
        <v>6300</v>
      </c>
      <c r="E195" s="2">
        <v>42</v>
      </c>
    </row>
    <row r="196" spans="1:5" x14ac:dyDescent="0.25">
      <c r="A196" t="s">
        <v>6</v>
      </c>
      <c r="B196" t="s">
        <v>37</v>
      </c>
      <c r="C196" t="s">
        <v>30</v>
      </c>
      <c r="D196" s="1">
        <v>560</v>
      </c>
      <c r="E196" s="2">
        <v>81</v>
      </c>
    </row>
    <row r="197" spans="1:5" x14ac:dyDescent="0.25">
      <c r="A197" t="s">
        <v>9</v>
      </c>
      <c r="B197" t="s">
        <v>37</v>
      </c>
      <c r="C197" t="s">
        <v>26</v>
      </c>
      <c r="D197" s="1">
        <v>2856</v>
      </c>
      <c r="E197" s="2">
        <v>246</v>
      </c>
    </row>
    <row r="198" spans="1:5" x14ac:dyDescent="0.25">
      <c r="A198" t="s">
        <v>9</v>
      </c>
      <c r="B198" t="s">
        <v>34</v>
      </c>
      <c r="C198" t="s">
        <v>17</v>
      </c>
      <c r="D198" s="1">
        <v>707</v>
      </c>
      <c r="E198" s="2">
        <v>174</v>
      </c>
    </row>
    <row r="199" spans="1:5" x14ac:dyDescent="0.25">
      <c r="A199" t="s">
        <v>8</v>
      </c>
      <c r="B199" t="s">
        <v>35</v>
      </c>
      <c r="C199" t="s">
        <v>30</v>
      </c>
      <c r="D199" s="1">
        <v>3598</v>
      </c>
      <c r="E199" s="2">
        <v>81</v>
      </c>
    </row>
    <row r="200" spans="1:5" x14ac:dyDescent="0.25">
      <c r="A200" t="s">
        <v>40</v>
      </c>
      <c r="B200" t="s">
        <v>35</v>
      </c>
      <c r="C200" t="s">
        <v>22</v>
      </c>
      <c r="D200" s="1">
        <v>6853</v>
      </c>
      <c r="E200" s="2">
        <v>372</v>
      </c>
    </row>
    <row r="201" spans="1:5" x14ac:dyDescent="0.25">
      <c r="A201" t="s">
        <v>40</v>
      </c>
      <c r="B201" t="s">
        <v>35</v>
      </c>
      <c r="C201" t="s">
        <v>16</v>
      </c>
      <c r="D201" s="1">
        <v>4725</v>
      </c>
      <c r="E201" s="2">
        <v>174</v>
      </c>
    </row>
    <row r="202" spans="1:5" x14ac:dyDescent="0.25">
      <c r="A202" t="s">
        <v>41</v>
      </c>
      <c r="B202" t="s">
        <v>36</v>
      </c>
      <c r="C202" t="s">
        <v>32</v>
      </c>
      <c r="D202" s="1">
        <v>10304</v>
      </c>
      <c r="E202" s="2">
        <v>84</v>
      </c>
    </row>
    <row r="203" spans="1:5" x14ac:dyDescent="0.25">
      <c r="A203" t="s">
        <v>41</v>
      </c>
      <c r="B203" t="s">
        <v>34</v>
      </c>
      <c r="C203" t="s">
        <v>16</v>
      </c>
      <c r="D203" s="1">
        <v>1274</v>
      </c>
      <c r="E203" s="2">
        <v>225</v>
      </c>
    </row>
    <row r="204" spans="1:5" x14ac:dyDescent="0.25">
      <c r="A204" t="s">
        <v>5</v>
      </c>
      <c r="B204" t="s">
        <v>36</v>
      </c>
      <c r="C204" t="s">
        <v>30</v>
      </c>
      <c r="D204" s="1">
        <v>1526</v>
      </c>
      <c r="E204" s="2">
        <v>105</v>
      </c>
    </row>
    <row r="205" spans="1:5" x14ac:dyDescent="0.25">
      <c r="A205" t="s">
        <v>40</v>
      </c>
      <c r="B205" t="s">
        <v>39</v>
      </c>
      <c r="C205" t="s">
        <v>28</v>
      </c>
      <c r="D205" s="1">
        <v>3101</v>
      </c>
      <c r="E205" s="2">
        <v>225</v>
      </c>
    </row>
    <row r="206" spans="1:5" x14ac:dyDescent="0.25">
      <c r="A206" t="s">
        <v>2</v>
      </c>
      <c r="B206" t="s">
        <v>37</v>
      </c>
      <c r="C206" t="s">
        <v>14</v>
      </c>
      <c r="D206" s="1">
        <v>1057</v>
      </c>
      <c r="E206" s="2">
        <v>54</v>
      </c>
    </row>
    <row r="207" spans="1:5" x14ac:dyDescent="0.25">
      <c r="A207" t="s">
        <v>7</v>
      </c>
      <c r="B207" t="s">
        <v>37</v>
      </c>
      <c r="C207" t="s">
        <v>26</v>
      </c>
      <c r="D207" s="1">
        <v>5306</v>
      </c>
      <c r="E207" s="2">
        <v>0</v>
      </c>
    </row>
    <row r="208" spans="1:5" x14ac:dyDescent="0.25">
      <c r="A208" t="s">
        <v>5</v>
      </c>
      <c r="B208" t="s">
        <v>39</v>
      </c>
      <c r="C208" t="s">
        <v>24</v>
      </c>
      <c r="D208" s="1">
        <v>4018</v>
      </c>
      <c r="E208" s="2">
        <v>171</v>
      </c>
    </row>
    <row r="209" spans="1:5" x14ac:dyDescent="0.25">
      <c r="A209" t="s">
        <v>9</v>
      </c>
      <c r="B209" t="s">
        <v>34</v>
      </c>
      <c r="C209" t="s">
        <v>16</v>
      </c>
      <c r="D209" s="1">
        <v>938</v>
      </c>
      <c r="E209" s="2">
        <v>189</v>
      </c>
    </row>
    <row r="210" spans="1:5" x14ac:dyDescent="0.25">
      <c r="A210" t="s">
        <v>7</v>
      </c>
      <c r="B210" t="s">
        <v>38</v>
      </c>
      <c r="C210" t="s">
        <v>18</v>
      </c>
      <c r="D210" s="1">
        <v>1778</v>
      </c>
      <c r="E210" s="2">
        <v>270</v>
      </c>
    </row>
    <row r="211" spans="1:5" x14ac:dyDescent="0.25">
      <c r="A211" t="s">
        <v>6</v>
      </c>
      <c r="B211" t="s">
        <v>39</v>
      </c>
      <c r="C211" t="s">
        <v>30</v>
      </c>
      <c r="D211" s="1">
        <v>1638</v>
      </c>
      <c r="E211" s="2">
        <v>63</v>
      </c>
    </row>
    <row r="212" spans="1:5" x14ac:dyDescent="0.25">
      <c r="A212" t="s">
        <v>41</v>
      </c>
      <c r="B212" t="s">
        <v>38</v>
      </c>
      <c r="C212" t="s">
        <v>25</v>
      </c>
      <c r="D212" s="1">
        <v>154</v>
      </c>
      <c r="E212" s="2">
        <v>21</v>
      </c>
    </row>
    <row r="213" spans="1:5" x14ac:dyDescent="0.25">
      <c r="A213" t="s">
        <v>7</v>
      </c>
      <c r="B213" t="s">
        <v>37</v>
      </c>
      <c r="C213" t="s">
        <v>22</v>
      </c>
      <c r="D213" s="1">
        <v>9835</v>
      </c>
      <c r="E213" s="2">
        <v>207</v>
      </c>
    </row>
    <row r="214" spans="1:5" x14ac:dyDescent="0.25">
      <c r="A214" t="s">
        <v>9</v>
      </c>
      <c r="B214" t="s">
        <v>37</v>
      </c>
      <c r="C214" t="s">
        <v>20</v>
      </c>
      <c r="D214" s="1">
        <v>7273</v>
      </c>
      <c r="E214" s="2">
        <v>96</v>
      </c>
    </row>
    <row r="215" spans="1:5" x14ac:dyDescent="0.25">
      <c r="A215" t="s">
        <v>5</v>
      </c>
      <c r="B215" t="s">
        <v>39</v>
      </c>
      <c r="C215" t="s">
        <v>22</v>
      </c>
      <c r="D215" s="1">
        <v>6909</v>
      </c>
      <c r="E215" s="2">
        <v>81</v>
      </c>
    </row>
    <row r="216" spans="1:5" x14ac:dyDescent="0.25">
      <c r="A216" t="s">
        <v>9</v>
      </c>
      <c r="B216" t="s">
        <v>39</v>
      </c>
      <c r="C216" t="s">
        <v>24</v>
      </c>
      <c r="D216" s="1">
        <v>3920</v>
      </c>
      <c r="E216" s="2">
        <v>306</v>
      </c>
    </row>
    <row r="217" spans="1:5" x14ac:dyDescent="0.25">
      <c r="A217" t="s">
        <v>10</v>
      </c>
      <c r="B217" t="s">
        <v>39</v>
      </c>
      <c r="C217" t="s">
        <v>21</v>
      </c>
      <c r="D217" s="1">
        <v>4858</v>
      </c>
      <c r="E217" s="2">
        <v>279</v>
      </c>
    </row>
    <row r="218" spans="1:5" x14ac:dyDescent="0.25">
      <c r="A218" t="s">
        <v>2</v>
      </c>
      <c r="B218" t="s">
        <v>38</v>
      </c>
      <c r="C218" t="s">
        <v>4</v>
      </c>
      <c r="D218" s="1">
        <v>3549</v>
      </c>
      <c r="E218" s="2">
        <v>3</v>
      </c>
    </row>
    <row r="219" spans="1:5" x14ac:dyDescent="0.25">
      <c r="A219" t="s">
        <v>7</v>
      </c>
      <c r="B219" t="s">
        <v>39</v>
      </c>
      <c r="C219" t="s">
        <v>27</v>
      </c>
      <c r="D219" s="1">
        <v>966</v>
      </c>
      <c r="E219" s="2">
        <v>198</v>
      </c>
    </row>
    <row r="220" spans="1:5" x14ac:dyDescent="0.25">
      <c r="A220" t="s">
        <v>5</v>
      </c>
      <c r="B220" t="s">
        <v>39</v>
      </c>
      <c r="C220" t="s">
        <v>18</v>
      </c>
      <c r="D220" s="1">
        <v>385</v>
      </c>
      <c r="E220" s="2">
        <v>249</v>
      </c>
    </row>
    <row r="221" spans="1:5" x14ac:dyDescent="0.25">
      <c r="A221" t="s">
        <v>6</v>
      </c>
      <c r="B221" t="s">
        <v>34</v>
      </c>
      <c r="C221" t="s">
        <v>16</v>
      </c>
      <c r="D221" s="1">
        <v>2219</v>
      </c>
      <c r="E221" s="2">
        <v>75</v>
      </c>
    </row>
    <row r="222" spans="1:5" x14ac:dyDescent="0.25">
      <c r="A222" t="s">
        <v>9</v>
      </c>
      <c r="B222" t="s">
        <v>36</v>
      </c>
      <c r="C222" t="s">
        <v>32</v>
      </c>
      <c r="D222" s="1">
        <v>2954</v>
      </c>
      <c r="E222" s="2">
        <v>189</v>
      </c>
    </row>
    <row r="223" spans="1:5" x14ac:dyDescent="0.25">
      <c r="A223" t="s">
        <v>7</v>
      </c>
      <c r="B223" t="s">
        <v>36</v>
      </c>
      <c r="C223" t="s">
        <v>32</v>
      </c>
      <c r="D223" s="1">
        <v>280</v>
      </c>
      <c r="E223" s="2">
        <v>87</v>
      </c>
    </row>
    <row r="224" spans="1:5" x14ac:dyDescent="0.25">
      <c r="A224" t="s">
        <v>41</v>
      </c>
      <c r="B224" t="s">
        <v>36</v>
      </c>
      <c r="C224" t="s">
        <v>30</v>
      </c>
      <c r="D224" s="1">
        <v>6118</v>
      </c>
      <c r="E224" s="2">
        <v>174</v>
      </c>
    </row>
    <row r="225" spans="1:5" x14ac:dyDescent="0.25">
      <c r="A225" t="s">
        <v>2</v>
      </c>
      <c r="B225" t="s">
        <v>39</v>
      </c>
      <c r="C225" t="s">
        <v>15</v>
      </c>
      <c r="D225" s="1">
        <v>4802</v>
      </c>
      <c r="E225" s="2">
        <v>36</v>
      </c>
    </row>
    <row r="226" spans="1:5" x14ac:dyDescent="0.25">
      <c r="A226" t="s">
        <v>9</v>
      </c>
      <c r="B226" t="s">
        <v>38</v>
      </c>
      <c r="C226" t="s">
        <v>24</v>
      </c>
      <c r="D226" s="1">
        <v>4137</v>
      </c>
      <c r="E226" s="2">
        <v>60</v>
      </c>
    </row>
    <row r="227" spans="1:5" x14ac:dyDescent="0.25">
      <c r="A227" t="s">
        <v>3</v>
      </c>
      <c r="B227" t="s">
        <v>35</v>
      </c>
      <c r="C227" t="s">
        <v>23</v>
      </c>
      <c r="D227" s="1">
        <v>2023</v>
      </c>
      <c r="E227" s="2">
        <v>78</v>
      </c>
    </row>
    <row r="228" spans="1:5" x14ac:dyDescent="0.25">
      <c r="A228" t="s">
        <v>9</v>
      </c>
      <c r="B228" t="s">
        <v>36</v>
      </c>
      <c r="C228" t="s">
        <v>30</v>
      </c>
      <c r="D228" s="1">
        <v>9051</v>
      </c>
      <c r="E228" s="2">
        <v>57</v>
      </c>
    </row>
    <row r="229" spans="1:5" x14ac:dyDescent="0.25">
      <c r="A229" t="s">
        <v>9</v>
      </c>
      <c r="B229" t="s">
        <v>37</v>
      </c>
      <c r="C229" t="s">
        <v>28</v>
      </c>
      <c r="D229" s="1">
        <v>2919</v>
      </c>
      <c r="E229" s="2">
        <v>45</v>
      </c>
    </row>
    <row r="230" spans="1:5" x14ac:dyDescent="0.25">
      <c r="A230" t="s">
        <v>41</v>
      </c>
      <c r="B230" t="s">
        <v>38</v>
      </c>
      <c r="C230" t="s">
        <v>22</v>
      </c>
      <c r="D230" s="1">
        <v>5915</v>
      </c>
      <c r="E230" s="2">
        <v>3</v>
      </c>
    </row>
    <row r="231" spans="1:5" x14ac:dyDescent="0.25">
      <c r="A231" t="s">
        <v>10</v>
      </c>
      <c r="B231" t="s">
        <v>35</v>
      </c>
      <c r="C231" t="s">
        <v>15</v>
      </c>
      <c r="D231" s="1">
        <v>2562</v>
      </c>
      <c r="E231" s="2">
        <v>6</v>
      </c>
    </row>
    <row r="232" spans="1:5" x14ac:dyDescent="0.25">
      <c r="A232" t="s">
        <v>5</v>
      </c>
      <c r="B232" t="s">
        <v>37</v>
      </c>
      <c r="C232" t="s">
        <v>25</v>
      </c>
      <c r="D232" s="1">
        <v>8813</v>
      </c>
      <c r="E232" s="2">
        <v>21</v>
      </c>
    </row>
    <row r="233" spans="1:5" x14ac:dyDescent="0.25">
      <c r="A233" t="s">
        <v>5</v>
      </c>
      <c r="B233" t="s">
        <v>36</v>
      </c>
      <c r="C233" t="s">
        <v>18</v>
      </c>
      <c r="D233" s="1">
        <v>6111</v>
      </c>
      <c r="E233" s="2">
        <v>3</v>
      </c>
    </row>
    <row r="234" spans="1:5" x14ac:dyDescent="0.25">
      <c r="A234" t="s">
        <v>8</v>
      </c>
      <c r="B234" t="s">
        <v>34</v>
      </c>
      <c r="C234" t="s">
        <v>31</v>
      </c>
      <c r="D234" s="1">
        <v>3507</v>
      </c>
      <c r="E234" s="2">
        <v>288</v>
      </c>
    </row>
    <row r="235" spans="1:5" x14ac:dyDescent="0.25">
      <c r="A235" t="s">
        <v>6</v>
      </c>
      <c r="B235" t="s">
        <v>36</v>
      </c>
      <c r="C235" t="s">
        <v>13</v>
      </c>
      <c r="D235" s="1">
        <v>4319</v>
      </c>
      <c r="E235" s="2">
        <v>30</v>
      </c>
    </row>
    <row r="236" spans="1:5" x14ac:dyDescent="0.25">
      <c r="A236" t="s">
        <v>40</v>
      </c>
      <c r="B236" t="s">
        <v>38</v>
      </c>
      <c r="C236" t="s">
        <v>26</v>
      </c>
      <c r="D236" s="1">
        <v>609</v>
      </c>
      <c r="E236" s="2">
        <v>87</v>
      </c>
    </row>
    <row r="237" spans="1:5" x14ac:dyDescent="0.25">
      <c r="A237" t="s">
        <v>40</v>
      </c>
      <c r="B237" t="s">
        <v>39</v>
      </c>
      <c r="C237" t="s">
        <v>27</v>
      </c>
      <c r="D237" s="1">
        <v>6370</v>
      </c>
      <c r="E237" s="2">
        <v>30</v>
      </c>
    </row>
    <row r="238" spans="1:5" x14ac:dyDescent="0.25">
      <c r="A238" t="s">
        <v>5</v>
      </c>
      <c r="B238" t="s">
        <v>38</v>
      </c>
      <c r="C238" t="s">
        <v>19</v>
      </c>
      <c r="D238" s="1">
        <v>5474</v>
      </c>
      <c r="E238" s="2">
        <v>168</v>
      </c>
    </row>
    <row r="239" spans="1:5" x14ac:dyDescent="0.25">
      <c r="A239" t="s">
        <v>40</v>
      </c>
      <c r="B239" t="s">
        <v>36</v>
      </c>
      <c r="C239" t="s">
        <v>27</v>
      </c>
      <c r="D239" s="1">
        <v>3164</v>
      </c>
      <c r="E239" s="2">
        <v>306</v>
      </c>
    </row>
    <row r="240" spans="1:5" x14ac:dyDescent="0.25">
      <c r="A240" t="s">
        <v>6</v>
      </c>
      <c r="B240" t="s">
        <v>35</v>
      </c>
      <c r="C240" t="s">
        <v>4</v>
      </c>
      <c r="D240" s="1">
        <v>1302</v>
      </c>
      <c r="E240" s="2">
        <v>402</v>
      </c>
    </row>
    <row r="241" spans="1:5" x14ac:dyDescent="0.25">
      <c r="A241" t="s">
        <v>3</v>
      </c>
      <c r="B241" t="s">
        <v>37</v>
      </c>
      <c r="C241" t="s">
        <v>28</v>
      </c>
      <c r="D241" s="1">
        <v>7308</v>
      </c>
      <c r="E241" s="2">
        <v>327</v>
      </c>
    </row>
    <row r="242" spans="1:5" x14ac:dyDescent="0.25">
      <c r="A242" t="s">
        <v>40</v>
      </c>
      <c r="B242" t="s">
        <v>37</v>
      </c>
      <c r="C242" t="s">
        <v>27</v>
      </c>
      <c r="D242" s="1">
        <v>6132</v>
      </c>
      <c r="E242" s="2">
        <v>93</v>
      </c>
    </row>
    <row r="243" spans="1:5" x14ac:dyDescent="0.25">
      <c r="A243" t="s">
        <v>10</v>
      </c>
      <c r="B243" t="s">
        <v>35</v>
      </c>
      <c r="C243" t="s">
        <v>14</v>
      </c>
      <c r="D243" s="1">
        <v>3472</v>
      </c>
      <c r="E243" s="2">
        <v>96</v>
      </c>
    </row>
    <row r="244" spans="1:5" x14ac:dyDescent="0.25">
      <c r="A244" t="s">
        <v>8</v>
      </c>
      <c r="B244" t="s">
        <v>39</v>
      </c>
      <c r="C244" t="s">
        <v>18</v>
      </c>
      <c r="D244" s="1">
        <v>9660</v>
      </c>
      <c r="E244" s="2">
        <v>27</v>
      </c>
    </row>
    <row r="245" spans="1:5" x14ac:dyDescent="0.25">
      <c r="A245" t="s">
        <v>9</v>
      </c>
      <c r="B245" t="s">
        <v>38</v>
      </c>
      <c r="C245" t="s">
        <v>26</v>
      </c>
      <c r="D245" s="1">
        <v>2436</v>
      </c>
      <c r="E245" s="2">
        <v>99</v>
      </c>
    </row>
    <row r="246" spans="1:5" x14ac:dyDescent="0.25">
      <c r="A246" t="s">
        <v>9</v>
      </c>
      <c r="B246" t="s">
        <v>38</v>
      </c>
      <c r="C246" t="s">
        <v>33</v>
      </c>
      <c r="D246" s="1">
        <v>9506</v>
      </c>
      <c r="E246" s="2">
        <v>87</v>
      </c>
    </row>
    <row r="247" spans="1:5" x14ac:dyDescent="0.25">
      <c r="A247" t="s">
        <v>10</v>
      </c>
      <c r="B247" t="s">
        <v>37</v>
      </c>
      <c r="C247" t="s">
        <v>21</v>
      </c>
      <c r="D247" s="1">
        <v>245</v>
      </c>
      <c r="E247" s="2">
        <v>288</v>
      </c>
    </row>
    <row r="248" spans="1:5" x14ac:dyDescent="0.25">
      <c r="A248" t="s">
        <v>8</v>
      </c>
      <c r="B248" t="s">
        <v>35</v>
      </c>
      <c r="C248" t="s">
        <v>20</v>
      </c>
      <c r="D248" s="1">
        <v>2702</v>
      </c>
      <c r="E248" s="2">
        <v>363</v>
      </c>
    </row>
    <row r="249" spans="1:5" x14ac:dyDescent="0.25">
      <c r="A249" t="s">
        <v>10</v>
      </c>
      <c r="B249" t="s">
        <v>34</v>
      </c>
      <c r="C249" t="s">
        <v>17</v>
      </c>
      <c r="D249" s="1">
        <v>700</v>
      </c>
      <c r="E249" s="2">
        <v>87</v>
      </c>
    </row>
    <row r="250" spans="1:5" x14ac:dyDescent="0.25">
      <c r="A250" t="s">
        <v>6</v>
      </c>
      <c r="B250" t="s">
        <v>34</v>
      </c>
      <c r="C250" t="s">
        <v>17</v>
      </c>
      <c r="D250" s="1">
        <v>3759</v>
      </c>
      <c r="E250" s="2">
        <v>150</v>
      </c>
    </row>
    <row r="251" spans="1:5" x14ac:dyDescent="0.25">
      <c r="A251" t="s">
        <v>2</v>
      </c>
      <c r="B251" t="s">
        <v>35</v>
      </c>
      <c r="C251" t="s">
        <v>17</v>
      </c>
      <c r="D251" s="1">
        <v>1589</v>
      </c>
      <c r="E251" s="2">
        <v>303</v>
      </c>
    </row>
    <row r="252" spans="1:5" x14ac:dyDescent="0.25">
      <c r="A252" t="s">
        <v>7</v>
      </c>
      <c r="B252" t="s">
        <v>35</v>
      </c>
      <c r="C252" t="s">
        <v>28</v>
      </c>
      <c r="D252" s="1">
        <v>5194</v>
      </c>
      <c r="E252" s="2">
        <v>288</v>
      </c>
    </row>
    <row r="253" spans="1:5" x14ac:dyDescent="0.25">
      <c r="A253" t="s">
        <v>10</v>
      </c>
      <c r="B253" t="s">
        <v>36</v>
      </c>
      <c r="C253" t="s">
        <v>13</v>
      </c>
      <c r="D253" s="1">
        <v>945</v>
      </c>
      <c r="E253" s="2">
        <v>75</v>
      </c>
    </row>
    <row r="254" spans="1:5" x14ac:dyDescent="0.25">
      <c r="A254" t="s">
        <v>40</v>
      </c>
      <c r="B254" t="s">
        <v>38</v>
      </c>
      <c r="C254" t="s">
        <v>31</v>
      </c>
      <c r="D254" s="1">
        <v>1988</v>
      </c>
      <c r="E254" s="2">
        <v>39</v>
      </c>
    </row>
    <row r="255" spans="1:5" x14ac:dyDescent="0.25">
      <c r="A255" t="s">
        <v>6</v>
      </c>
      <c r="B255" t="s">
        <v>34</v>
      </c>
      <c r="C255" t="s">
        <v>32</v>
      </c>
      <c r="D255" s="1">
        <v>6734</v>
      </c>
      <c r="E255" s="2">
        <v>123</v>
      </c>
    </row>
    <row r="256" spans="1:5" x14ac:dyDescent="0.25">
      <c r="A256" t="s">
        <v>40</v>
      </c>
      <c r="B256" t="s">
        <v>36</v>
      </c>
      <c r="C256" t="s">
        <v>4</v>
      </c>
      <c r="D256" s="1">
        <v>217</v>
      </c>
      <c r="E256" s="2">
        <v>36</v>
      </c>
    </row>
    <row r="257" spans="1:5" x14ac:dyDescent="0.25">
      <c r="A257" t="s">
        <v>5</v>
      </c>
      <c r="B257" t="s">
        <v>34</v>
      </c>
      <c r="C257" t="s">
        <v>22</v>
      </c>
      <c r="D257" s="1">
        <v>6279</v>
      </c>
      <c r="E257" s="2">
        <v>237</v>
      </c>
    </row>
    <row r="258" spans="1:5" x14ac:dyDescent="0.25">
      <c r="A258" t="s">
        <v>40</v>
      </c>
      <c r="B258" t="s">
        <v>36</v>
      </c>
      <c r="C258" t="s">
        <v>13</v>
      </c>
      <c r="D258" s="1">
        <v>4424</v>
      </c>
      <c r="E258" s="2">
        <v>201</v>
      </c>
    </row>
    <row r="259" spans="1:5" x14ac:dyDescent="0.25">
      <c r="A259" t="s">
        <v>2</v>
      </c>
      <c r="B259" t="s">
        <v>36</v>
      </c>
      <c r="C259" t="s">
        <v>17</v>
      </c>
      <c r="D259" s="1">
        <v>189</v>
      </c>
      <c r="E259" s="2">
        <v>48</v>
      </c>
    </row>
    <row r="260" spans="1:5" x14ac:dyDescent="0.25">
      <c r="A260" t="s">
        <v>5</v>
      </c>
      <c r="B260" t="s">
        <v>35</v>
      </c>
      <c r="C260" t="s">
        <v>22</v>
      </c>
      <c r="D260" s="1">
        <v>490</v>
      </c>
      <c r="E260" s="2">
        <v>84</v>
      </c>
    </row>
    <row r="261" spans="1:5" x14ac:dyDescent="0.25">
      <c r="A261" t="s">
        <v>8</v>
      </c>
      <c r="B261" t="s">
        <v>37</v>
      </c>
      <c r="C261" t="s">
        <v>21</v>
      </c>
      <c r="D261" s="1">
        <v>434</v>
      </c>
      <c r="E261" s="2">
        <v>87</v>
      </c>
    </row>
    <row r="262" spans="1:5" x14ac:dyDescent="0.25">
      <c r="A262" t="s">
        <v>7</v>
      </c>
      <c r="B262" t="s">
        <v>38</v>
      </c>
      <c r="C262" t="s">
        <v>30</v>
      </c>
      <c r="D262" s="1">
        <v>10129</v>
      </c>
      <c r="E262" s="2">
        <v>312</v>
      </c>
    </row>
    <row r="263" spans="1:5" x14ac:dyDescent="0.25">
      <c r="A263" t="s">
        <v>3</v>
      </c>
      <c r="B263" t="s">
        <v>39</v>
      </c>
      <c r="C263" t="s">
        <v>28</v>
      </c>
      <c r="D263" s="1">
        <v>1652</v>
      </c>
      <c r="E263" s="2">
        <v>102</v>
      </c>
    </row>
    <row r="264" spans="1:5" x14ac:dyDescent="0.25">
      <c r="A264" t="s">
        <v>8</v>
      </c>
      <c r="B264" t="s">
        <v>38</v>
      </c>
      <c r="C264" t="s">
        <v>21</v>
      </c>
      <c r="D264" s="1">
        <v>6433</v>
      </c>
      <c r="E264" s="2">
        <v>78</v>
      </c>
    </row>
    <row r="265" spans="1:5" x14ac:dyDescent="0.25">
      <c r="A265" t="s">
        <v>3</v>
      </c>
      <c r="B265" t="s">
        <v>34</v>
      </c>
      <c r="C265" t="s">
        <v>23</v>
      </c>
      <c r="D265" s="1">
        <v>2212</v>
      </c>
      <c r="E265" s="2">
        <v>117</v>
      </c>
    </row>
    <row r="266" spans="1:5" x14ac:dyDescent="0.25">
      <c r="A266" t="s">
        <v>41</v>
      </c>
      <c r="B266" t="s">
        <v>35</v>
      </c>
      <c r="C266" t="s">
        <v>19</v>
      </c>
      <c r="D266" s="1">
        <v>609</v>
      </c>
      <c r="E266" s="2">
        <v>99</v>
      </c>
    </row>
    <row r="267" spans="1:5" x14ac:dyDescent="0.25">
      <c r="A267" t="s">
        <v>40</v>
      </c>
      <c r="B267" t="s">
        <v>35</v>
      </c>
      <c r="C267" t="s">
        <v>24</v>
      </c>
      <c r="D267" s="1">
        <v>1638</v>
      </c>
      <c r="E267" s="2">
        <v>48</v>
      </c>
    </row>
    <row r="268" spans="1:5" x14ac:dyDescent="0.25">
      <c r="A268" t="s">
        <v>7</v>
      </c>
      <c r="B268" t="s">
        <v>34</v>
      </c>
      <c r="C268" t="s">
        <v>15</v>
      </c>
      <c r="D268" s="1">
        <v>3829</v>
      </c>
      <c r="E268" s="2">
        <v>24</v>
      </c>
    </row>
    <row r="269" spans="1:5" x14ac:dyDescent="0.25">
      <c r="A269" t="s">
        <v>40</v>
      </c>
      <c r="B269" t="s">
        <v>39</v>
      </c>
      <c r="C269" t="s">
        <v>15</v>
      </c>
      <c r="D269" s="1">
        <v>5775</v>
      </c>
      <c r="E269" s="2">
        <v>42</v>
      </c>
    </row>
    <row r="270" spans="1:5" x14ac:dyDescent="0.25">
      <c r="A270" t="s">
        <v>6</v>
      </c>
      <c r="B270" t="s">
        <v>35</v>
      </c>
      <c r="C270" t="s">
        <v>20</v>
      </c>
      <c r="D270" s="1">
        <v>1071</v>
      </c>
      <c r="E270" s="2">
        <v>270</v>
      </c>
    </row>
    <row r="271" spans="1:5" x14ac:dyDescent="0.25">
      <c r="A271" t="s">
        <v>8</v>
      </c>
      <c r="B271" t="s">
        <v>36</v>
      </c>
      <c r="C271" t="s">
        <v>23</v>
      </c>
      <c r="D271" s="1">
        <v>5019</v>
      </c>
      <c r="E271" s="2">
        <v>150</v>
      </c>
    </row>
    <row r="272" spans="1:5" x14ac:dyDescent="0.25">
      <c r="A272" t="s">
        <v>2</v>
      </c>
      <c r="B272" t="s">
        <v>37</v>
      </c>
      <c r="C272" t="s">
        <v>15</v>
      </c>
      <c r="D272" s="1">
        <v>2863</v>
      </c>
      <c r="E272" s="2">
        <v>42</v>
      </c>
    </row>
    <row r="273" spans="1:5" x14ac:dyDescent="0.25">
      <c r="A273" t="s">
        <v>40</v>
      </c>
      <c r="B273" t="s">
        <v>35</v>
      </c>
      <c r="C273" t="s">
        <v>29</v>
      </c>
      <c r="D273" s="1">
        <v>1617</v>
      </c>
      <c r="E273" s="2">
        <v>126</v>
      </c>
    </row>
    <row r="274" spans="1:5" x14ac:dyDescent="0.25">
      <c r="A274" t="s">
        <v>6</v>
      </c>
      <c r="B274" t="s">
        <v>37</v>
      </c>
      <c r="C274" t="s">
        <v>26</v>
      </c>
      <c r="D274" s="1">
        <v>6818</v>
      </c>
      <c r="E274" s="2">
        <v>6</v>
      </c>
    </row>
    <row r="275" spans="1:5" x14ac:dyDescent="0.25">
      <c r="A275" t="s">
        <v>3</v>
      </c>
      <c r="B275" t="s">
        <v>35</v>
      </c>
      <c r="C275" t="s">
        <v>15</v>
      </c>
      <c r="D275" s="1">
        <v>6657</v>
      </c>
      <c r="E275" s="2">
        <v>276</v>
      </c>
    </row>
    <row r="276" spans="1:5" x14ac:dyDescent="0.25">
      <c r="A276" t="s">
        <v>3</v>
      </c>
      <c r="B276" t="s">
        <v>34</v>
      </c>
      <c r="C276" t="s">
        <v>17</v>
      </c>
      <c r="D276" s="1">
        <v>2919</v>
      </c>
      <c r="E276" s="2">
        <v>93</v>
      </c>
    </row>
    <row r="277" spans="1:5" x14ac:dyDescent="0.25">
      <c r="A277" t="s">
        <v>2</v>
      </c>
      <c r="B277" t="s">
        <v>36</v>
      </c>
      <c r="C277" t="s">
        <v>31</v>
      </c>
      <c r="D277" s="1">
        <v>3094</v>
      </c>
      <c r="E277" s="2">
        <v>246</v>
      </c>
    </row>
    <row r="278" spans="1:5" x14ac:dyDescent="0.25">
      <c r="A278" t="s">
        <v>6</v>
      </c>
      <c r="B278" t="s">
        <v>39</v>
      </c>
      <c r="C278" t="s">
        <v>24</v>
      </c>
      <c r="D278" s="1">
        <v>2989</v>
      </c>
      <c r="E278" s="2">
        <v>3</v>
      </c>
    </row>
    <row r="279" spans="1:5" x14ac:dyDescent="0.25">
      <c r="A279" t="s">
        <v>8</v>
      </c>
      <c r="B279" t="s">
        <v>38</v>
      </c>
      <c r="C279" t="s">
        <v>27</v>
      </c>
      <c r="D279" s="1">
        <v>2268</v>
      </c>
      <c r="E279" s="2">
        <v>63</v>
      </c>
    </row>
    <row r="280" spans="1:5" x14ac:dyDescent="0.25">
      <c r="A280" t="s">
        <v>5</v>
      </c>
      <c r="B280" t="s">
        <v>35</v>
      </c>
      <c r="C280" t="s">
        <v>31</v>
      </c>
      <c r="D280" s="1">
        <v>4753</v>
      </c>
      <c r="E280" s="2">
        <v>246</v>
      </c>
    </row>
    <row r="281" spans="1:5" x14ac:dyDescent="0.25">
      <c r="A281" t="s">
        <v>2</v>
      </c>
      <c r="B281" t="s">
        <v>34</v>
      </c>
      <c r="C281" t="s">
        <v>19</v>
      </c>
      <c r="D281" s="1">
        <v>7511</v>
      </c>
      <c r="E281" s="2">
        <v>120</v>
      </c>
    </row>
    <row r="282" spans="1:5" x14ac:dyDescent="0.25">
      <c r="A282" t="s">
        <v>2</v>
      </c>
      <c r="B282" t="s">
        <v>38</v>
      </c>
      <c r="C282" t="s">
        <v>31</v>
      </c>
      <c r="D282" s="1">
        <v>4326</v>
      </c>
      <c r="E282" s="2">
        <v>348</v>
      </c>
    </row>
    <row r="283" spans="1:5" x14ac:dyDescent="0.25">
      <c r="A283" t="s">
        <v>41</v>
      </c>
      <c r="B283" t="s">
        <v>34</v>
      </c>
      <c r="C283" t="s">
        <v>23</v>
      </c>
      <c r="D283" s="1">
        <v>4935</v>
      </c>
      <c r="E283" s="2">
        <v>126</v>
      </c>
    </row>
    <row r="284" spans="1:5" x14ac:dyDescent="0.25">
      <c r="A284" t="s">
        <v>6</v>
      </c>
      <c r="B284" t="s">
        <v>35</v>
      </c>
      <c r="C284" t="s">
        <v>30</v>
      </c>
      <c r="D284" s="1">
        <v>4781</v>
      </c>
      <c r="E284" s="2">
        <v>123</v>
      </c>
    </row>
    <row r="285" spans="1:5" x14ac:dyDescent="0.25">
      <c r="A285" t="s">
        <v>5</v>
      </c>
      <c r="B285" t="s">
        <v>38</v>
      </c>
      <c r="C285" t="s">
        <v>25</v>
      </c>
      <c r="D285" s="1">
        <v>7483</v>
      </c>
      <c r="E285" s="2">
        <v>45</v>
      </c>
    </row>
    <row r="286" spans="1:5" x14ac:dyDescent="0.25">
      <c r="A286" t="s">
        <v>10</v>
      </c>
      <c r="B286" t="s">
        <v>38</v>
      </c>
      <c r="C286" t="s">
        <v>4</v>
      </c>
      <c r="D286" s="1">
        <v>6860</v>
      </c>
      <c r="E286" s="2">
        <v>126</v>
      </c>
    </row>
    <row r="287" spans="1:5" x14ac:dyDescent="0.25">
      <c r="A287" t="s">
        <v>40</v>
      </c>
      <c r="B287" t="s">
        <v>37</v>
      </c>
      <c r="C287" t="s">
        <v>29</v>
      </c>
      <c r="D287" s="1">
        <v>9002</v>
      </c>
      <c r="E287" s="2">
        <v>72</v>
      </c>
    </row>
    <row r="288" spans="1:5" x14ac:dyDescent="0.25">
      <c r="A288" t="s">
        <v>6</v>
      </c>
      <c r="B288" t="s">
        <v>36</v>
      </c>
      <c r="C288" t="s">
        <v>29</v>
      </c>
      <c r="D288" s="1">
        <v>1400</v>
      </c>
      <c r="E288" s="2">
        <v>135</v>
      </c>
    </row>
    <row r="289" spans="1:5" x14ac:dyDescent="0.25">
      <c r="A289" t="s">
        <v>10</v>
      </c>
      <c r="B289" t="s">
        <v>34</v>
      </c>
      <c r="C289" t="s">
        <v>22</v>
      </c>
      <c r="D289" s="1">
        <v>4053</v>
      </c>
      <c r="E289" s="2">
        <v>24</v>
      </c>
    </row>
    <row r="290" spans="1:5" x14ac:dyDescent="0.25">
      <c r="A290" t="s">
        <v>7</v>
      </c>
      <c r="B290" t="s">
        <v>36</v>
      </c>
      <c r="C290" t="s">
        <v>31</v>
      </c>
      <c r="D290" s="1">
        <v>2149</v>
      </c>
      <c r="E290" s="2">
        <v>117</v>
      </c>
    </row>
    <row r="291" spans="1:5" x14ac:dyDescent="0.25">
      <c r="A291" t="s">
        <v>3</v>
      </c>
      <c r="B291" t="s">
        <v>39</v>
      </c>
      <c r="C291" t="s">
        <v>29</v>
      </c>
      <c r="D291" s="1">
        <v>3640</v>
      </c>
      <c r="E291" s="2">
        <v>51</v>
      </c>
    </row>
    <row r="292" spans="1:5" x14ac:dyDescent="0.25">
      <c r="A292" t="s">
        <v>2</v>
      </c>
      <c r="B292" t="s">
        <v>39</v>
      </c>
      <c r="C292" t="s">
        <v>23</v>
      </c>
      <c r="D292" s="1">
        <v>630</v>
      </c>
      <c r="E292" s="2">
        <v>36</v>
      </c>
    </row>
    <row r="293" spans="1:5" x14ac:dyDescent="0.25">
      <c r="A293" t="s">
        <v>9</v>
      </c>
      <c r="B293" t="s">
        <v>35</v>
      </c>
      <c r="C293" t="s">
        <v>27</v>
      </c>
      <c r="D293" s="1">
        <v>2429</v>
      </c>
      <c r="E293" s="2">
        <v>144</v>
      </c>
    </row>
    <row r="294" spans="1:5" x14ac:dyDescent="0.25">
      <c r="A294" t="s">
        <v>9</v>
      </c>
      <c r="B294" t="s">
        <v>36</v>
      </c>
      <c r="C294" t="s">
        <v>25</v>
      </c>
      <c r="D294" s="1">
        <v>2142</v>
      </c>
      <c r="E294" s="2">
        <v>114</v>
      </c>
    </row>
    <row r="295" spans="1:5" x14ac:dyDescent="0.25">
      <c r="A295" t="s">
        <v>7</v>
      </c>
      <c r="B295" t="s">
        <v>37</v>
      </c>
      <c r="C295" t="s">
        <v>30</v>
      </c>
      <c r="D295" s="1">
        <v>6454</v>
      </c>
      <c r="E295" s="2">
        <v>54</v>
      </c>
    </row>
    <row r="296" spans="1:5" x14ac:dyDescent="0.25">
      <c r="A296" t="s">
        <v>7</v>
      </c>
      <c r="B296" t="s">
        <v>37</v>
      </c>
      <c r="C296" t="s">
        <v>16</v>
      </c>
      <c r="D296" s="1">
        <v>4487</v>
      </c>
      <c r="E296" s="2">
        <v>333</v>
      </c>
    </row>
    <row r="297" spans="1:5" x14ac:dyDescent="0.25">
      <c r="A297" t="s">
        <v>3</v>
      </c>
      <c r="B297" t="s">
        <v>37</v>
      </c>
      <c r="C297" t="s">
        <v>4</v>
      </c>
      <c r="D297" s="1">
        <v>938</v>
      </c>
      <c r="E297" s="2">
        <v>366</v>
      </c>
    </row>
    <row r="298" spans="1:5" x14ac:dyDescent="0.25">
      <c r="A298" t="s">
        <v>3</v>
      </c>
      <c r="B298" t="s">
        <v>38</v>
      </c>
      <c r="C298" t="s">
        <v>26</v>
      </c>
      <c r="D298" s="1">
        <v>8841</v>
      </c>
      <c r="E298" s="2">
        <v>303</v>
      </c>
    </row>
    <row r="299" spans="1:5" x14ac:dyDescent="0.25">
      <c r="A299" t="s">
        <v>2</v>
      </c>
      <c r="B299" t="s">
        <v>39</v>
      </c>
      <c r="C299" t="s">
        <v>33</v>
      </c>
      <c r="D299" s="1">
        <v>4018</v>
      </c>
      <c r="E299" s="2">
        <v>126</v>
      </c>
    </row>
    <row r="300" spans="1:5" x14ac:dyDescent="0.25">
      <c r="A300" t="s">
        <v>41</v>
      </c>
      <c r="B300" t="s">
        <v>37</v>
      </c>
      <c r="C300" t="s">
        <v>15</v>
      </c>
      <c r="D300" s="1">
        <v>714</v>
      </c>
      <c r="E300" s="2">
        <v>231</v>
      </c>
    </row>
    <row r="301" spans="1:5" x14ac:dyDescent="0.25">
      <c r="A301" t="s">
        <v>9</v>
      </c>
      <c r="B301" t="s">
        <v>38</v>
      </c>
      <c r="C301" t="s">
        <v>25</v>
      </c>
      <c r="D301" s="1">
        <v>3850</v>
      </c>
      <c r="E301" s="2">
        <v>102</v>
      </c>
    </row>
    <row r="302" spans="1:5" x14ac:dyDescent="0.25">
      <c r="D302" s="1"/>
      <c r="E302" s="2"/>
    </row>
    <row r="303" spans="1:5" x14ac:dyDescent="0.25">
      <c r="D303" s="1"/>
      <c r="E303" s="2"/>
    </row>
    <row r="304" spans="1:5" x14ac:dyDescent="0.25">
      <c r="D304" s="1"/>
      <c r="E304" s="2"/>
    </row>
    <row r="305" spans="4:5" x14ac:dyDescent="0.25">
      <c r="D305" s="1"/>
      <c r="E305" s="2"/>
    </row>
    <row r="306" spans="4:5" x14ac:dyDescent="0.25">
      <c r="D306" s="1"/>
      <c r="E306" s="2"/>
    </row>
    <row r="307" spans="4:5" x14ac:dyDescent="0.25">
      <c r="D307" s="1"/>
      <c r="E307" s="2"/>
    </row>
    <row r="308" spans="4:5" x14ac:dyDescent="0.25">
      <c r="D308" s="1"/>
      <c r="E308" s="2"/>
    </row>
    <row r="309" spans="4:5" x14ac:dyDescent="0.25">
      <c r="D309" s="1"/>
      <c r="E309" s="2"/>
    </row>
    <row r="310" spans="4:5" x14ac:dyDescent="0.25">
      <c r="D310" s="1"/>
      <c r="E310" s="2"/>
    </row>
    <row r="311" spans="4:5" x14ac:dyDescent="0.25">
      <c r="D311" s="1"/>
      <c r="E311" s="2"/>
    </row>
    <row r="312" spans="4:5" x14ac:dyDescent="0.25">
      <c r="D312" s="1"/>
      <c r="E312" s="2"/>
    </row>
    <row r="313" spans="4:5" x14ac:dyDescent="0.25">
      <c r="D313" s="1"/>
      <c r="E313" s="2"/>
    </row>
    <row r="314" spans="4:5" x14ac:dyDescent="0.25">
      <c r="D314" s="1"/>
      <c r="E314" s="2"/>
    </row>
    <row r="315" spans="4:5" x14ac:dyDescent="0.25">
      <c r="D315" s="1"/>
      <c r="E315" s="2"/>
    </row>
    <row r="316" spans="4:5" x14ac:dyDescent="0.25">
      <c r="D316" s="1"/>
      <c r="E316" s="2"/>
    </row>
    <row r="317" spans="4:5" x14ac:dyDescent="0.25">
      <c r="D317" s="1"/>
      <c r="E317" s="2"/>
    </row>
    <row r="318" spans="4:5" x14ac:dyDescent="0.25">
      <c r="D318" s="1"/>
      <c r="E318" s="2"/>
    </row>
    <row r="319" spans="4:5" x14ac:dyDescent="0.25">
      <c r="D319" s="1"/>
      <c r="E319" s="2"/>
    </row>
    <row r="320" spans="4:5" x14ac:dyDescent="0.25">
      <c r="D320" s="1"/>
      <c r="E320" s="2"/>
    </row>
    <row r="321" spans="4:5" x14ac:dyDescent="0.25">
      <c r="D321" s="1"/>
      <c r="E321" s="2"/>
    </row>
    <row r="322" spans="4:5" x14ac:dyDescent="0.25">
      <c r="D322" s="1"/>
      <c r="E322" s="2"/>
    </row>
    <row r="323" spans="4:5" x14ac:dyDescent="0.25">
      <c r="D323" s="1"/>
      <c r="E323" s="2"/>
    </row>
    <row r="324" spans="4:5" x14ac:dyDescent="0.25">
      <c r="D324" s="1"/>
      <c r="E324" s="2"/>
    </row>
    <row r="325" spans="4:5" x14ac:dyDescent="0.25">
      <c r="D325" s="1"/>
      <c r="E325" s="2"/>
    </row>
    <row r="326" spans="4:5" x14ac:dyDescent="0.25">
      <c r="D326" s="1"/>
      <c r="E326" s="2"/>
    </row>
    <row r="327" spans="4:5" x14ac:dyDescent="0.25">
      <c r="D327" s="1"/>
      <c r="E327" s="2"/>
    </row>
    <row r="328" spans="4:5" x14ac:dyDescent="0.25">
      <c r="D328" s="1"/>
      <c r="E328" s="2"/>
    </row>
    <row r="329" spans="4:5" x14ac:dyDescent="0.25">
      <c r="D329" s="1"/>
      <c r="E329" s="2"/>
    </row>
    <row r="330" spans="4:5" x14ac:dyDescent="0.25">
      <c r="D330" s="1"/>
      <c r="E330" s="2"/>
    </row>
    <row r="331" spans="4:5" x14ac:dyDescent="0.25">
      <c r="D331" s="1"/>
      <c r="E331" s="2"/>
    </row>
    <row r="332" spans="4:5" x14ac:dyDescent="0.25">
      <c r="D332" s="1"/>
      <c r="E332" s="2"/>
    </row>
    <row r="333" spans="4:5" x14ac:dyDescent="0.25">
      <c r="D333" s="1"/>
      <c r="E333" s="2"/>
    </row>
    <row r="334" spans="4:5" x14ac:dyDescent="0.25">
      <c r="D334" s="1"/>
      <c r="E334" s="2"/>
    </row>
    <row r="335" spans="4:5" x14ac:dyDescent="0.25">
      <c r="D335" s="1"/>
      <c r="E335" s="2"/>
    </row>
    <row r="336" spans="4:5" x14ac:dyDescent="0.25">
      <c r="D336" s="1"/>
      <c r="E336" s="2"/>
    </row>
    <row r="337" spans="4:5" x14ac:dyDescent="0.25">
      <c r="D337" s="1"/>
      <c r="E337" s="2"/>
    </row>
    <row r="338" spans="4:5" x14ac:dyDescent="0.25">
      <c r="D338" s="1"/>
      <c r="E338" s="2"/>
    </row>
    <row r="339" spans="4:5" x14ac:dyDescent="0.25">
      <c r="D339" s="1"/>
      <c r="E339" s="2"/>
    </row>
    <row r="340" spans="4:5" x14ac:dyDescent="0.25">
      <c r="D340" s="1"/>
      <c r="E340" s="2"/>
    </row>
    <row r="341" spans="4:5" x14ac:dyDescent="0.25">
      <c r="D341" s="1"/>
      <c r="E341" s="2"/>
    </row>
    <row r="342" spans="4:5" x14ac:dyDescent="0.25">
      <c r="D342" s="1"/>
      <c r="E342" s="2"/>
    </row>
    <row r="343" spans="4:5" x14ac:dyDescent="0.25">
      <c r="D343" s="1"/>
      <c r="E343" s="2"/>
    </row>
    <row r="344" spans="4:5" x14ac:dyDescent="0.25">
      <c r="D344" s="1"/>
      <c r="E344" s="2"/>
    </row>
    <row r="345" spans="4:5" x14ac:dyDescent="0.25">
      <c r="D345" s="1"/>
      <c r="E345" s="2"/>
    </row>
    <row r="346" spans="4:5" x14ac:dyDescent="0.25">
      <c r="D346" s="1"/>
      <c r="E346" s="2"/>
    </row>
    <row r="347" spans="4:5" x14ac:dyDescent="0.25">
      <c r="D347" s="1"/>
      <c r="E347" s="2"/>
    </row>
    <row r="348" spans="4:5" x14ac:dyDescent="0.25">
      <c r="D348" s="1"/>
      <c r="E348" s="2"/>
    </row>
    <row r="349" spans="4:5" x14ac:dyDescent="0.25">
      <c r="D349" s="1"/>
      <c r="E349" s="2"/>
    </row>
    <row r="350" spans="4:5" x14ac:dyDescent="0.25">
      <c r="D350" s="1"/>
      <c r="E350" s="2"/>
    </row>
    <row r="351" spans="4:5" x14ac:dyDescent="0.25">
      <c r="D351" s="1"/>
      <c r="E351" s="2"/>
    </row>
    <row r="352" spans="4:5" x14ac:dyDescent="0.25">
      <c r="D352" s="1"/>
      <c r="E352" s="2"/>
    </row>
    <row r="353" spans="4:5" x14ac:dyDescent="0.25">
      <c r="D353" s="1"/>
      <c r="E353" s="2"/>
    </row>
    <row r="354" spans="4:5" x14ac:dyDescent="0.25">
      <c r="D354" s="1"/>
      <c r="E354" s="2"/>
    </row>
    <row r="355" spans="4:5" x14ac:dyDescent="0.25">
      <c r="D355" s="1"/>
      <c r="E355" s="2"/>
    </row>
    <row r="356" spans="4:5" x14ac:dyDescent="0.25">
      <c r="D356" s="1"/>
      <c r="E356" s="2"/>
    </row>
    <row r="357" spans="4:5" x14ac:dyDescent="0.25">
      <c r="D357" s="1"/>
      <c r="E357" s="2"/>
    </row>
    <row r="358" spans="4:5" x14ac:dyDescent="0.25">
      <c r="D358" s="1"/>
      <c r="E358" s="2"/>
    </row>
    <row r="359" spans="4:5" x14ac:dyDescent="0.25">
      <c r="D359" s="1"/>
      <c r="E359" s="2"/>
    </row>
    <row r="360" spans="4:5" x14ac:dyDescent="0.25">
      <c r="D360" s="1"/>
      <c r="E360" s="2"/>
    </row>
    <row r="361" spans="4:5" x14ac:dyDescent="0.25">
      <c r="D361" s="1"/>
      <c r="E361" s="2"/>
    </row>
    <row r="362" spans="4:5" x14ac:dyDescent="0.25">
      <c r="D362" s="1"/>
      <c r="E362" s="2"/>
    </row>
    <row r="363" spans="4:5" x14ac:dyDescent="0.25">
      <c r="D363" s="1"/>
      <c r="E363" s="2"/>
    </row>
    <row r="364" spans="4:5" x14ac:dyDescent="0.25">
      <c r="D364" s="1"/>
      <c r="E364" s="2"/>
    </row>
    <row r="365" spans="4:5" x14ac:dyDescent="0.25">
      <c r="D365" s="1"/>
      <c r="E365" s="2"/>
    </row>
    <row r="366" spans="4:5" x14ac:dyDescent="0.25">
      <c r="D366" s="1"/>
      <c r="E366" s="2"/>
    </row>
    <row r="367" spans="4:5" x14ac:dyDescent="0.25">
      <c r="D367" s="1"/>
      <c r="E367" s="2"/>
    </row>
    <row r="368" spans="4:5" x14ac:dyDescent="0.25">
      <c r="D368" s="1"/>
      <c r="E368" s="2"/>
    </row>
    <row r="369" spans="4:5" x14ac:dyDescent="0.25">
      <c r="D369" s="1"/>
      <c r="E369" s="2"/>
    </row>
    <row r="370" spans="4:5" x14ac:dyDescent="0.25">
      <c r="D370" s="1"/>
      <c r="E370" s="2"/>
    </row>
    <row r="371" spans="4:5" x14ac:dyDescent="0.25">
      <c r="D371" s="1"/>
      <c r="E371" s="2"/>
    </row>
    <row r="372" spans="4:5" x14ac:dyDescent="0.25">
      <c r="D372" s="1"/>
      <c r="E372" s="2"/>
    </row>
    <row r="373" spans="4:5" x14ac:dyDescent="0.25">
      <c r="D373" s="1"/>
      <c r="E373" s="2"/>
    </row>
    <row r="374" spans="4:5" x14ac:dyDescent="0.25">
      <c r="D374" s="1"/>
      <c r="E374" s="2"/>
    </row>
    <row r="375" spans="4:5" x14ac:dyDescent="0.25">
      <c r="D375" s="1"/>
      <c r="E375" s="2"/>
    </row>
    <row r="376" spans="4:5" x14ac:dyDescent="0.25">
      <c r="D376" s="1"/>
      <c r="E376" s="2"/>
    </row>
    <row r="377" spans="4:5" x14ac:dyDescent="0.25">
      <c r="D377" s="1"/>
      <c r="E377" s="2"/>
    </row>
    <row r="378" spans="4:5" x14ac:dyDescent="0.25">
      <c r="D378" s="1"/>
      <c r="E378" s="2"/>
    </row>
    <row r="379" spans="4:5" x14ac:dyDescent="0.25">
      <c r="D379" s="1"/>
      <c r="E379" s="2"/>
    </row>
    <row r="380" spans="4:5" x14ac:dyDescent="0.25">
      <c r="D380" s="1"/>
      <c r="E380" s="2"/>
    </row>
    <row r="381" spans="4:5" x14ac:dyDescent="0.25">
      <c r="D381" s="1"/>
      <c r="E381" s="2"/>
    </row>
    <row r="382" spans="4:5" x14ac:dyDescent="0.25">
      <c r="D382" s="1"/>
      <c r="E382" s="2"/>
    </row>
    <row r="383" spans="4:5" x14ac:dyDescent="0.25">
      <c r="D383" s="1"/>
      <c r="E383" s="2"/>
    </row>
    <row r="384" spans="4:5" x14ac:dyDescent="0.25">
      <c r="D384" s="1"/>
      <c r="E384" s="2"/>
    </row>
    <row r="385" spans="4:5" x14ac:dyDescent="0.25">
      <c r="D385" s="1"/>
      <c r="E385" s="2"/>
    </row>
    <row r="386" spans="4:5" x14ac:dyDescent="0.25">
      <c r="D386" s="1"/>
      <c r="E386" s="2"/>
    </row>
    <row r="387" spans="4:5" x14ac:dyDescent="0.25">
      <c r="D387" s="1"/>
      <c r="E387" s="2"/>
    </row>
    <row r="388" spans="4:5" x14ac:dyDescent="0.25">
      <c r="D388" s="1"/>
      <c r="E388" s="2"/>
    </row>
    <row r="389" spans="4:5" x14ac:dyDescent="0.25">
      <c r="D389" s="1"/>
      <c r="E389" s="2"/>
    </row>
    <row r="390" spans="4:5" x14ac:dyDescent="0.25">
      <c r="D390" s="1"/>
      <c r="E390" s="2"/>
    </row>
    <row r="391" spans="4:5" x14ac:dyDescent="0.25">
      <c r="D391" s="1"/>
      <c r="E391" s="2"/>
    </row>
    <row r="392" spans="4:5" x14ac:dyDescent="0.25">
      <c r="D392" s="1"/>
      <c r="E392" s="2"/>
    </row>
    <row r="393" spans="4:5" x14ac:dyDescent="0.25">
      <c r="D393" s="1"/>
      <c r="E393" s="2"/>
    </row>
    <row r="394" spans="4:5" x14ac:dyDescent="0.25">
      <c r="D394" s="1"/>
      <c r="E394" s="2"/>
    </row>
    <row r="395" spans="4:5" x14ac:dyDescent="0.25">
      <c r="D395" s="1"/>
      <c r="E395" s="2"/>
    </row>
    <row r="396" spans="4:5" x14ac:dyDescent="0.25">
      <c r="D396" s="1"/>
      <c r="E396" s="2"/>
    </row>
    <row r="397" spans="4:5" x14ac:dyDescent="0.25">
      <c r="D397" s="1"/>
      <c r="E397" s="2"/>
    </row>
    <row r="398" spans="4:5" x14ac:dyDescent="0.25">
      <c r="D398" s="1"/>
      <c r="E398" s="2"/>
    </row>
    <row r="399" spans="4:5" x14ac:dyDescent="0.25">
      <c r="D399" s="1"/>
      <c r="E399" s="2"/>
    </row>
    <row r="400" spans="4:5" x14ac:dyDescent="0.25">
      <c r="D400" s="1"/>
      <c r="E400" s="2"/>
    </row>
    <row r="401" spans="4:5" x14ac:dyDescent="0.25">
      <c r="D401" s="1"/>
      <c r="E401" s="2"/>
    </row>
    <row r="402" spans="4:5" x14ac:dyDescent="0.25">
      <c r="D402" s="1"/>
      <c r="E402" s="2"/>
    </row>
    <row r="403" spans="4:5" x14ac:dyDescent="0.25">
      <c r="D403" s="1"/>
      <c r="E403" s="2"/>
    </row>
    <row r="404" spans="4:5" x14ac:dyDescent="0.25">
      <c r="D404" s="1"/>
      <c r="E404" s="2"/>
    </row>
    <row r="405" spans="4:5" x14ac:dyDescent="0.25">
      <c r="D405" s="1"/>
      <c r="E405" s="2"/>
    </row>
    <row r="406" spans="4:5" x14ac:dyDescent="0.25">
      <c r="D406" s="1"/>
      <c r="E406" s="2"/>
    </row>
    <row r="407" spans="4:5" x14ac:dyDescent="0.25">
      <c r="D407" s="1"/>
      <c r="E407" s="2"/>
    </row>
    <row r="408" spans="4:5" x14ac:dyDescent="0.25">
      <c r="D408" s="1"/>
      <c r="E408" s="2"/>
    </row>
    <row r="409" spans="4:5" x14ac:dyDescent="0.25">
      <c r="D409" s="1"/>
      <c r="E409" s="2"/>
    </row>
    <row r="410" spans="4:5" x14ac:dyDescent="0.25">
      <c r="D410" s="1"/>
      <c r="E410" s="2"/>
    </row>
    <row r="411" spans="4:5" x14ac:dyDescent="0.25">
      <c r="D411" s="1"/>
      <c r="E411" s="2"/>
    </row>
    <row r="412" spans="4:5" x14ac:dyDescent="0.25">
      <c r="D412" s="1"/>
      <c r="E412" s="2"/>
    </row>
    <row r="413" spans="4:5" x14ac:dyDescent="0.25">
      <c r="D413" s="1"/>
      <c r="E413" s="2"/>
    </row>
    <row r="414" spans="4:5" x14ac:dyDescent="0.25">
      <c r="D414" s="1"/>
      <c r="E414" s="2"/>
    </row>
    <row r="415" spans="4:5" x14ac:dyDescent="0.25">
      <c r="D415" s="1"/>
      <c r="E415" s="2"/>
    </row>
    <row r="416" spans="4:5" x14ac:dyDescent="0.25">
      <c r="D416" s="1"/>
      <c r="E416" s="2"/>
    </row>
    <row r="417" spans="4:5" x14ac:dyDescent="0.25">
      <c r="D417" s="1"/>
      <c r="E417" s="2"/>
    </row>
    <row r="418" spans="4:5" x14ac:dyDescent="0.25">
      <c r="D418" s="1"/>
      <c r="E418" s="2"/>
    </row>
    <row r="419" spans="4:5" x14ac:dyDescent="0.25">
      <c r="D419" s="1"/>
      <c r="E419" s="2"/>
    </row>
    <row r="420" spans="4:5" x14ac:dyDescent="0.25">
      <c r="D420" s="1"/>
      <c r="E420" s="2"/>
    </row>
    <row r="421" spans="4:5" x14ac:dyDescent="0.25">
      <c r="D421" s="1"/>
      <c r="E421" s="2"/>
    </row>
    <row r="422" spans="4:5" x14ac:dyDescent="0.25">
      <c r="D422" s="1"/>
      <c r="E422" s="2"/>
    </row>
    <row r="423" spans="4:5" x14ac:dyDescent="0.25">
      <c r="D423" s="1"/>
      <c r="E423" s="2"/>
    </row>
    <row r="424" spans="4:5" x14ac:dyDescent="0.25">
      <c r="D424" s="1"/>
      <c r="E424" s="2"/>
    </row>
    <row r="425" spans="4:5" x14ac:dyDescent="0.25">
      <c r="D425" s="1"/>
      <c r="E425" s="2"/>
    </row>
    <row r="426" spans="4:5" x14ac:dyDescent="0.25">
      <c r="D426" s="1"/>
      <c r="E426" s="2"/>
    </row>
    <row r="427" spans="4:5" x14ac:dyDescent="0.25">
      <c r="D427" s="1"/>
      <c r="E427" s="2"/>
    </row>
    <row r="428" spans="4:5" x14ac:dyDescent="0.25">
      <c r="D428" s="1"/>
      <c r="E428" s="2"/>
    </row>
    <row r="429" spans="4:5" x14ac:dyDescent="0.25">
      <c r="D429" s="1"/>
      <c r="E429" s="2"/>
    </row>
    <row r="430" spans="4:5" x14ac:dyDescent="0.25">
      <c r="D430" s="1"/>
      <c r="E430" s="2"/>
    </row>
    <row r="431" spans="4:5" x14ac:dyDescent="0.25">
      <c r="D431" s="1"/>
      <c r="E431" s="2"/>
    </row>
    <row r="432" spans="4:5" x14ac:dyDescent="0.25">
      <c r="D432" s="1"/>
      <c r="E432" s="2"/>
    </row>
    <row r="433" spans="4:5" x14ac:dyDescent="0.25">
      <c r="D433" s="1"/>
      <c r="E433" s="2"/>
    </row>
    <row r="434" spans="4:5" x14ac:dyDescent="0.25">
      <c r="D434" s="1"/>
      <c r="E434" s="2"/>
    </row>
    <row r="435" spans="4:5" x14ac:dyDescent="0.25">
      <c r="D435" s="1"/>
      <c r="E435" s="2"/>
    </row>
    <row r="436" spans="4:5" x14ac:dyDescent="0.25">
      <c r="D436" s="1"/>
      <c r="E436" s="2"/>
    </row>
    <row r="437" spans="4:5" x14ac:dyDescent="0.25">
      <c r="D437" s="1"/>
      <c r="E437" s="2"/>
    </row>
    <row r="438" spans="4:5" x14ac:dyDescent="0.25">
      <c r="D438" s="1"/>
      <c r="E438" s="2"/>
    </row>
    <row r="439" spans="4:5" x14ac:dyDescent="0.25">
      <c r="D439" s="1"/>
      <c r="E439" s="2"/>
    </row>
    <row r="440" spans="4:5" x14ac:dyDescent="0.25">
      <c r="D440" s="1"/>
      <c r="E440" s="2"/>
    </row>
    <row r="441" spans="4:5" x14ac:dyDescent="0.25">
      <c r="D441" s="1"/>
      <c r="E441" s="2"/>
    </row>
    <row r="442" spans="4:5" x14ac:dyDescent="0.25">
      <c r="D442" s="1"/>
      <c r="E442" s="2"/>
    </row>
    <row r="443" spans="4:5" x14ac:dyDescent="0.25">
      <c r="D443" s="1"/>
      <c r="E443" s="2"/>
    </row>
    <row r="444" spans="4:5" x14ac:dyDescent="0.25">
      <c r="D444" s="1"/>
      <c r="E444" s="2"/>
    </row>
    <row r="445" spans="4:5" x14ac:dyDescent="0.25">
      <c r="D445" s="1"/>
      <c r="E445" s="2"/>
    </row>
    <row r="446" spans="4:5" x14ac:dyDescent="0.25">
      <c r="D446" s="1"/>
      <c r="E446" s="2"/>
    </row>
    <row r="447" spans="4:5" x14ac:dyDescent="0.25">
      <c r="D447" s="1"/>
      <c r="E447" s="2"/>
    </row>
    <row r="448" spans="4:5" x14ac:dyDescent="0.25">
      <c r="D448" s="1"/>
      <c r="E448" s="2"/>
    </row>
    <row r="449" spans="4:5" x14ac:dyDescent="0.25">
      <c r="D449" s="1"/>
      <c r="E449" s="2"/>
    </row>
    <row r="450" spans="4:5" x14ac:dyDescent="0.25">
      <c r="D450" s="1"/>
      <c r="E450" s="2"/>
    </row>
    <row r="451" spans="4:5" x14ac:dyDescent="0.25">
      <c r="D451" s="1"/>
      <c r="E451" s="2"/>
    </row>
    <row r="452" spans="4:5" x14ac:dyDescent="0.25">
      <c r="D452" s="1"/>
      <c r="E452" s="2"/>
    </row>
    <row r="453" spans="4:5" x14ac:dyDescent="0.25">
      <c r="D453" s="1"/>
      <c r="E453" s="2"/>
    </row>
    <row r="454" spans="4:5" x14ac:dyDescent="0.25">
      <c r="D454" s="1"/>
      <c r="E454" s="2"/>
    </row>
    <row r="455" spans="4:5" x14ac:dyDescent="0.25">
      <c r="D455" s="1"/>
      <c r="E455" s="2"/>
    </row>
    <row r="456" spans="4:5" x14ac:dyDescent="0.25">
      <c r="D456" s="1"/>
      <c r="E456" s="2"/>
    </row>
    <row r="457" spans="4:5" x14ac:dyDescent="0.25">
      <c r="D457" s="1"/>
      <c r="E457" s="2"/>
    </row>
    <row r="458" spans="4:5" x14ac:dyDescent="0.25">
      <c r="D458" s="1"/>
      <c r="E458" s="2"/>
    </row>
    <row r="459" spans="4:5" x14ac:dyDescent="0.25">
      <c r="D459" s="1"/>
      <c r="E459" s="2"/>
    </row>
    <row r="460" spans="4:5" x14ac:dyDescent="0.25">
      <c r="D460" s="1"/>
      <c r="E460" s="2"/>
    </row>
    <row r="461" spans="4:5" x14ac:dyDescent="0.25">
      <c r="D461" s="1"/>
      <c r="E461" s="2"/>
    </row>
    <row r="462" spans="4:5" x14ac:dyDescent="0.25">
      <c r="D462" s="1"/>
      <c r="E462" s="2"/>
    </row>
    <row r="463" spans="4:5" x14ac:dyDescent="0.25">
      <c r="D463" s="1"/>
      <c r="E463" s="2"/>
    </row>
    <row r="464" spans="4:5" x14ac:dyDescent="0.25">
      <c r="D464" s="1"/>
      <c r="E464" s="2"/>
    </row>
    <row r="465" spans="4:5" x14ac:dyDescent="0.25">
      <c r="D465" s="1"/>
      <c r="E465" s="2"/>
    </row>
    <row r="466" spans="4:5" x14ac:dyDescent="0.25">
      <c r="D466" s="1"/>
      <c r="E466" s="2"/>
    </row>
    <row r="467" spans="4:5" x14ac:dyDescent="0.25">
      <c r="D467" s="1"/>
      <c r="E467" s="2"/>
    </row>
    <row r="468" spans="4:5" x14ac:dyDescent="0.25">
      <c r="D468" s="1"/>
      <c r="E468" s="2"/>
    </row>
    <row r="469" spans="4:5" x14ac:dyDescent="0.25">
      <c r="D469" s="1"/>
      <c r="E469" s="2"/>
    </row>
    <row r="470" spans="4:5" x14ac:dyDescent="0.25">
      <c r="D470" s="1"/>
      <c r="E470" s="2"/>
    </row>
    <row r="471" spans="4:5" x14ac:dyDescent="0.25">
      <c r="D471" s="1"/>
      <c r="E471" s="2"/>
    </row>
    <row r="472" spans="4:5" x14ac:dyDescent="0.25">
      <c r="D472" s="1"/>
      <c r="E472" s="2"/>
    </row>
    <row r="473" spans="4:5" x14ac:dyDescent="0.25">
      <c r="D473" s="1"/>
      <c r="E473" s="2"/>
    </row>
    <row r="474" spans="4:5" x14ac:dyDescent="0.25">
      <c r="D474" s="1"/>
      <c r="E474" s="2"/>
    </row>
    <row r="475" spans="4:5" x14ac:dyDescent="0.25">
      <c r="D475" s="1"/>
      <c r="E475" s="2"/>
    </row>
    <row r="476" spans="4:5" x14ac:dyDescent="0.25">
      <c r="D476" s="1"/>
      <c r="E476" s="2"/>
    </row>
    <row r="477" spans="4:5" x14ac:dyDescent="0.25">
      <c r="D477" s="1"/>
      <c r="E477" s="2"/>
    </row>
    <row r="478" spans="4:5" x14ac:dyDescent="0.25">
      <c r="D478" s="1"/>
      <c r="E478" s="2"/>
    </row>
    <row r="479" spans="4:5" x14ac:dyDescent="0.25">
      <c r="D479" s="1"/>
      <c r="E479" s="2"/>
    </row>
    <row r="480" spans="4:5" x14ac:dyDescent="0.25">
      <c r="D480" s="1"/>
      <c r="E480" s="2"/>
    </row>
    <row r="481" spans="4:5" x14ac:dyDescent="0.25">
      <c r="D481" s="1"/>
      <c r="E481" s="2"/>
    </row>
    <row r="482" spans="4:5" x14ac:dyDescent="0.25">
      <c r="D482" s="1"/>
      <c r="E482" s="2"/>
    </row>
    <row r="483" spans="4:5" x14ac:dyDescent="0.25">
      <c r="D483" s="1"/>
      <c r="E483" s="2"/>
    </row>
    <row r="484" spans="4:5" x14ac:dyDescent="0.25">
      <c r="D484" s="1"/>
      <c r="E484" s="2"/>
    </row>
    <row r="485" spans="4:5" x14ac:dyDescent="0.25">
      <c r="D485" s="1"/>
      <c r="E485" s="2"/>
    </row>
    <row r="486" spans="4:5" x14ac:dyDescent="0.25">
      <c r="D486" s="1"/>
      <c r="E486" s="2"/>
    </row>
    <row r="487" spans="4:5" x14ac:dyDescent="0.25">
      <c r="D487" s="1"/>
      <c r="E487" s="2"/>
    </row>
    <row r="488" spans="4:5" x14ac:dyDescent="0.25">
      <c r="D488" s="1"/>
      <c r="E488" s="2"/>
    </row>
    <row r="489" spans="4:5" x14ac:dyDescent="0.25">
      <c r="D489" s="1"/>
      <c r="E489" s="2"/>
    </row>
    <row r="490" spans="4:5" x14ac:dyDescent="0.25">
      <c r="D490" s="1"/>
      <c r="E490" s="2"/>
    </row>
    <row r="491" spans="4:5" x14ac:dyDescent="0.25">
      <c r="D491" s="1"/>
      <c r="E491" s="2"/>
    </row>
    <row r="492" spans="4:5" x14ac:dyDescent="0.25">
      <c r="D492" s="1"/>
      <c r="E492" s="2"/>
    </row>
    <row r="493" spans="4:5" x14ac:dyDescent="0.25">
      <c r="D493" s="1"/>
      <c r="E493" s="2"/>
    </row>
    <row r="494" spans="4:5" x14ac:dyDescent="0.25">
      <c r="D494" s="1"/>
      <c r="E494" s="2"/>
    </row>
    <row r="495" spans="4:5" x14ac:dyDescent="0.25">
      <c r="D495" s="1"/>
      <c r="E495" s="2"/>
    </row>
    <row r="496" spans="4:5" x14ac:dyDescent="0.25">
      <c r="D496" s="1"/>
      <c r="E496" s="2"/>
    </row>
    <row r="497" spans="4:5" x14ac:dyDescent="0.25">
      <c r="D497" s="1"/>
      <c r="E497" s="2"/>
    </row>
    <row r="498" spans="4:5" x14ac:dyDescent="0.25">
      <c r="D498" s="1"/>
      <c r="E498" s="2"/>
    </row>
    <row r="499" spans="4:5" x14ac:dyDescent="0.25">
      <c r="D499" s="1"/>
      <c r="E499" s="2"/>
    </row>
    <row r="500" spans="4:5" x14ac:dyDescent="0.25">
      <c r="D500" s="1"/>
      <c r="E500" s="2"/>
    </row>
    <row r="501" spans="4:5" x14ac:dyDescent="0.25">
      <c r="D501" s="1"/>
      <c r="E501" s="2"/>
    </row>
    <row r="502" spans="4:5" x14ac:dyDescent="0.25">
      <c r="D502" s="1"/>
      <c r="E502" s="2"/>
    </row>
    <row r="503" spans="4:5" x14ac:dyDescent="0.25">
      <c r="D503" s="1"/>
      <c r="E503" s="2"/>
    </row>
    <row r="504" spans="4:5" x14ac:dyDescent="0.25">
      <c r="D504" s="1"/>
      <c r="E504" s="2"/>
    </row>
    <row r="505" spans="4:5" x14ac:dyDescent="0.25">
      <c r="D505" s="1"/>
      <c r="E505" s="2"/>
    </row>
    <row r="506" spans="4:5" x14ac:dyDescent="0.25">
      <c r="D506" s="1"/>
      <c r="E506" s="2"/>
    </row>
    <row r="507" spans="4:5" x14ac:dyDescent="0.25">
      <c r="D507" s="1"/>
      <c r="E507" s="2"/>
    </row>
    <row r="508" spans="4:5" x14ac:dyDescent="0.25">
      <c r="D508" s="1"/>
      <c r="E508" s="2"/>
    </row>
    <row r="509" spans="4:5" x14ac:dyDescent="0.25">
      <c r="D509" s="1"/>
      <c r="E509" s="2"/>
    </row>
    <row r="510" spans="4:5" x14ac:dyDescent="0.25">
      <c r="D510" s="1"/>
      <c r="E510" s="2"/>
    </row>
    <row r="511" spans="4:5" x14ac:dyDescent="0.25">
      <c r="D511" s="1"/>
      <c r="E511" s="2"/>
    </row>
    <row r="512" spans="4:5" x14ac:dyDescent="0.25">
      <c r="D512" s="1"/>
      <c r="E512" s="2"/>
    </row>
    <row r="513" spans="4:5" x14ac:dyDescent="0.25">
      <c r="D513" s="1"/>
      <c r="E513" s="2"/>
    </row>
    <row r="514" spans="4:5" x14ac:dyDescent="0.25">
      <c r="D514" s="1"/>
      <c r="E514" s="2"/>
    </row>
    <row r="515" spans="4:5" x14ac:dyDescent="0.25">
      <c r="D515" s="1"/>
      <c r="E515" s="2"/>
    </row>
    <row r="516" spans="4:5" x14ac:dyDescent="0.25">
      <c r="D516" s="1"/>
      <c r="E516" s="2"/>
    </row>
    <row r="517" spans="4:5" x14ac:dyDescent="0.25">
      <c r="D517" s="1"/>
      <c r="E517" s="2"/>
    </row>
    <row r="518" spans="4:5" x14ac:dyDescent="0.25">
      <c r="D518" s="1"/>
      <c r="E518" s="2"/>
    </row>
    <row r="519" spans="4:5" x14ac:dyDescent="0.25">
      <c r="D519" s="1"/>
      <c r="E519" s="2"/>
    </row>
    <row r="520" spans="4:5" x14ac:dyDescent="0.25">
      <c r="D520" s="1"/>
      <c r="E520" s="2"/>
    </row>
    <row r="521" spans="4:5" x14ac:dyDescent="0.25">
      <c r="D521" s="1"/>
      <c r="E521" s="2"/>
    </row>
    <row r="522" spans="4:5" x14ac:dyDescent="0.25">
      <c r="D522" s="1"/>
      <c r="E522" s="2"/>
    </row>
    <row r="523" spans="4:5" x14ac:dyDescent="0.25">
      <c r="D523" s="1"/>
      <c r="E523" s="2"/>
    </row>
    <row r="524" spans="4:5" x14ac:dyDescent="0.25">
      <c r="D524" s="1"/>
      <c r="E524" s="2"/>
    </row>
    <row r="525" spans="4:5" x14ac:dyDescent="0.25">
      <c r="D525" s="1"/>
      <c r="E525" s="2"/>
    </row>
    <row r="526" spans="4:5" x14ac:dyDescent="0.25">
      <c r="D526" s="1"/>
      <c r="E526" s="2"/>
    </row>
    <row r="527" spans="4:5" x14ac:dyDescent="0.25">
      <c r="D527" s="1"/>
      <c r="E527" s="2"/>
    </row>
    <row r="528" spans="4:5" x14ac:dyDescent="0.25">
      <c r="D528" s="1"/>
      <c r="E528" s="2"/>
    </row>
    <row r="529" spans="4:5" x14ac:dyDescent="0.25">
      <c r="D529" s="1"/>
      <c r="E529" s="2"/>
    </row>
    <row r="530" spans="4:5" x14ac:dyDescent="0.25">
      <c r="D530" s="1"/>
      <c r="E530" s="2"/>
    </row>
    <row r="531" spans="4:5" x14ac:dyDescent="0.25">
      <c r="D531" s="1"/>
      <c r="E531" s="2"/>
    </row>
    <row r="532" spans="4:5" x14ac:dyDescent="0.25">
      <c r="D532" s="1"/>
      <c r="E532" s="2"/>
    </row>
    <row r="533" spans="4:5" x14ac:dyDescent="0.25">
      <c r="D533" s="1"/>
      <c r="E533" s="2"/>
    </row>
    <row r="534" spans="4:5" x14ac:dyDescent="0.25">
      <c r="D534" s="1"/>
      <c r="E534" s="2"/>
    </row>
    <row r="535" spans="4:5" x14ac:dyDescent="0.25">
      <c r="D535" s="1"/>
      <c r="E535" s="2"/>
    </row>
    <row r="536" spans="4:5" x14ac:dyDescent="0.25">
      <c r="D536" s="1"/>
      <c r="E536" s="2"/>
    </row>
    <row r="537" spans="4:5" x14ac:dyDescent="0.25">
      <c r="D537" s="1"/>
      <c r="E537" s="2"/>
    </row>
    <row r="538" spans="4:5" x14ac:dyDescent="0.25">
      <c r="D538" s="1"/>
      <c r="E538" s="2"/>
    </row>
    <row r="539" spans="4:5" x14ac:dyDescent="0.25">
      <c r="D539" s="1"/>
      <c r="E539" s="2"/>
    </row>
    <row r="540" spans="4:5" x14ac:dyDescent="0.25">
      <c r="D540" s="1"/>
      <c r="E540" s="2"/>
    </row>
    <row r="541" spans="4:5" x14ac:dyDescent="0.25">
      <c r="D541" s="1"/>
      <c r="E541" s="2"/>
    </row>
    <row r="542" spans="4:5" x14ac:dyDescent="0.25">
      <c r="D542" s="1"/>
      <c r="E542" s="2"/>
    </row>
    <row r="543" spans="4:5" x14ac:dyDescent="0.25">
      <c r="D543" s="1"/>
      <c r="E543" s="2"/>
    </row>
    <row r="544" spans="4:5" x14ac:dyDescent="0.25">
      <c r="D544" s="1"/>
      <c r="E544" s="2"/>
    </row>
    <row r="545" spans="4:5" x14ac:dyDescent="0.25">
      <c r="D545" s="1"/>
      <c r="E545" s="2"/>
    </row>
    <row r="546" spans="4:5" x14ac:dyDescent="0.25">
      <c r="D546" s="1"/>
      <c r="E546" s="2"/>
    </row>
    <row r="547" spans="4:5" x14ac:dyDescent="0.25">
      <c r="D547" s="1"/>
      <c r="E547" s="2"/>
    </row>
    <row r="548" spans="4:5" x14ac:dyDescent="0.25">
      <c r="D548" s="1"/>
      <c r="E548" s="2"/>
    </row>
    <row r="549" spans="4:5" x14ac:dyDescent="0.25">
      <c r="D549" s="1"/>
      <c r="E549" s="2"/>
    </row>
    <row r="550" spans="4:5" x14ac:dyDescent="0.25">
      <c r="D550" s="1"/>
      <c r="E550" s="2"/>
    </row>
    <row r="551" spans="4:5" x14ac:dyDescent="0.25">
      <c r="D551" s="1"/>
      <c r="E551" s="2"/>
    </row>
    <row r="552" spans="4:5" x14ac:dyDescent="0.25">
      <c r="D552" s="1"/>
      <c r="E552" s="2"/>
    </row>
    <row r="553" spans="4:5" x14ac:dyDescent="0.25">
      <c r="D553" s="1"/>
      <c r="E553" s="2"/>
    </row>
    <row r="554" spans="4:5" x14ac:dyDescent="0.25">
      <c r="D554" s="1"/>
      <c r="E554" s="2"/>
    </row>
    <row r="555" spans="4:5" x14ac:dyDescent="0.25">
      <c r="D555" s="1"/>
      <c r="E555" s="2"/>
    </row>
    <row r="556" spans="4:5" x14ac:dyDescent="0.25">
      <c r="D556" s="1"/>
      <c r="E556" s="2"/>
    </row>
    <row r="557" spans="4:5" x14ac:dyDescent="0.25">
      <c r="D557" s="1"/>
      <c r="E557" s="2"/>
    </row>
    <row r="558" spans="4:5" x14ac:dyDescent="0.25">
      <c r="D558" s="1"/>
      <c r="E558" s="2"/>
    </row>
    <row r="559" spans="4:5" x14ac:dyDescent="0.25">
      <c r="D559" s="1"/>
      <c r="E559" s="2"/>
    </row>
    <row r="560" spans="4:5" x14ac:dyDescent="0.25">
      <c r="D560" s="1"/>
      <c r="E560" s="2"/>
    </row>
    <row r="561" spans="4:5" x14ac:dyDescent="0.25">
      <c r="D561" s="1"/>
      <c r="E561" s="2"/>
    </row>
    <row r="562" spans="4:5" x14ac:dyDescent="0.25">
      <c r="D562" s="1"/>
      <c r="E562" s="2"/>
    </row>
    <row r="563" spans="4:5" x14ac:dyDescent="0.25">
      <c r="D563" s="1"/>
      <c r="E563" s="2"/>
    </row>
    <row r="564" spans="4:5" x14ac:dyDescent="0.25">
      <c r="D564" s="1"/>
      <c r="E564" s="2"/>
    </row>
    <row r="565" spans="4:5" x14ac:dyDescent="0.25">
      <c r="D565" s="1"/>
      <c r="E565" s="2"/>
    </row>
    <row r="566" spans="4:5" x14ac:dyDescent="0.25">
      <c r="D566" s="1"/>
      <c r="E566" s="2"/>
    </row>
    <row r="567" spans="4:5" x14ac:dyDescent="0.25">
      <c r="D567" s="1"/>
      <c r="E567" s="2"/>
    </row>
    <row r="568" spans="4:5" x14ac:dyDescent="0.25">
      <c r="D568" s="1"/>
      <c r="E568" s="2"/>
    </row>
    <row r="569" spans="4:5" x14ac:dyDescent="0.25">
      <c r="D569" s="1"/>
      <c r="E569" s="2"/>
    </row>
    <row r="570" spans="4:5" x14ac:dyDescent="0.25">
      <c r="D570" s="1"/>
      <c r="E570" s="2"/>
    </row>
    <row r="571" spans="4:5" x14ac:dyDescent="0.25">
      <c r="D571" s="1"/>
      <c r="E571" s="2"/>
    </row>
    <row r="572" spans="4:5" x14ac:dyDescent="0.25">
      <c r="D572" s="1"/>
      <c r="E572" s="2"/>
    </row>
    <row r="573" spans="4:5" x14ac:dyDescent="0.25">
      <c r="D573" s="1"/>
      <c r="E573" s="2"/>
    </row>
    <row r="574" spans="4:5" x14ac:dyDescent="0.25">
      <c r="D574" s="1"/>
      <c r="E574" s="2"/>
    </row>
    <row r="575" spans="4:5" x14ac:dyDescent="0.25">
      <c r="D575" s="1"/>
      <c r="E575" s="2"/>
    </row>
    <row r="576" spans="4:5" x14ac:dyDescent="0.25">
      <c r="D576" s="1"/>
      <c r="E576" s="2"/>
    </row>
    <row r="577" spans="4:5" x14ac:dyDescent="0.25">
      <c r="D577" s="1"/>
      <c r="E577" s="2"/>
    </row>
    <row r="578" spans="4:5" x14ac:dyDescent="0.25">
      <c r="D578" s="1"/>
      <c r="E578" s="2"/>
    </row>
    <row r="579" spans="4:5" x14ac:dyDescent="0.25">
      <c r="D579" s="1"/>
      <c r="E579" s="2"/>
    </row>
    <row r="580" spans="4:5" x14ac:dyDescent="0.25">
      <c r="D580" s="1"/>
      <c r="E580" s="2"/>
    </row>
    <row r="581" spans="4:5" x14ac:dyDescent="0.25">
      <c r="D581" s="1"/>
      <c r="E581" s="2"/>
    </row>
    <row r="582" spans="4:5" x14ac:dyDescent="0.25">
      <c r="D582" s="1"/>
      <c r="E582" s="2"/>
    </row>
    <row r="583" spans="4:5" x14ac:dyDescent="0.25">
      <c r="D583" s="1"/>
      <c r="E583" s="2"/>
    </row>
    <row r="584" spans="4:5" x14ac:dyDescent="0.25">
      <c r="D584" s="1"/>
      <c r="E584" s="2"/>
    </row>
    <row r="585" spans="4:5" x14ac:dyDescent="0.25">
      <c r="D585" s="1"/>
      <c r="E585" s="2"/>
    </row>
    <row r="586" spans="4:5" x14ac:dyDescent="0.25">
      <c r="D586" s="1"/>
      <c r="E586" s="2"/>
    </row>
    <row r="587" spans="4:5" x14ac:dyDescent="0.25">
      <c r="D587" s="1"/>
      <c r="E587" s="2"/>
    </row>
    <row r="588" spans="4:5" x14ac:dyDescent="0.25">
      <c r="D588" s="1"/>
      <c r="E588" s="2"/>
    </row>
    <row r="589" spans="4:5" x14ac:dyDescent="0.25">
      <c r="D589" s="1"/>
      <c r="E589" s="2"/>
    </row>
    <row r="590" spans="4:5" x14ac:dyDescent="0.25">
      <c r="D590" s="1"/>
      <c r="E590" s="2"/>
    </row>
    <row r="591" spans="4:5" x14ac:dyDescent="0.25">
      <c r="D591" s="1"/>
      <c r="E591" s="2"/>
    </row>
    <row r="592" spans="4:5" x14ac:dyDescent="0.25">
      <c r="D592" s="1"/>
      <c r="E592" s="2"/>
    </row>
    <row r="593" spans="4:5" x14ac:dyDescent="0.25">
      <c r="D593" s="1"/>
      <c r="E593" s="2"/>
    </row>
    <row r="594" spans="4:5" x14ac:dyDescent="0.25">
      <c r="D594" s="1"/>
      <c r="E594" s="2"/>
    </row>
    <row r="595" spans="4:5" x14ac:dyDescent="0.25">
      <c r="D595" s="1"/>
      <c r="E595" s="2"/>
    </row>
    <row r="596" spans="4:5" x14ac:dyDescent="0.25">
      <c r="D596" s="1"/>
      <c r="E596" s="2"/>
    </row>
    <row r="597" spans="4:5" x14ac:dyDescent="0.25">
      <c r="D597" s="1"/>
      <c r="E597" s="2"/>
    </row>
    <row r="598" spans="4:5" x14ac:dyDescent="0.25">
      <c r="D598" s="1"/>
      <c r="E598" s="2"/>
    </row>
    <row r="599" spans="4:5" x14ac:dyDescent="0.25">
      <c r="D599" s="1"/>
      <c r="E599" s="2"/>
    </row>
    <row r="600" spans="4:5" x14ac:dyDescent="0.25">
      <c r="D600" s="1"/>
      <c r="E600" s="2"/>
    </row>
    <row r="601" spans="4:5" x14ac:dyDescent="0.25">
      <c r="D601" s="1"/>
      <c r="E601" s="2"/>
    </row>
    <row r="602" spans="4:5" x14ac:dyDescent="0.25">
      <c r="D602" s="1"/>
      <c r="E602" s="2"/>
    </row>
    <row r="603" spans="4:5" x14ac:dyDescent="0.25">
      <c r="D603" s="1"/>
      <c r="E603" s="2"/>
    </row>
    <row r="604" spans="4:5" x14ac:dyDescent="0.25">
      <c r="D604" s="1"/>
      <c r="E604" s="2"/>
    </row>
    <row r="605" spans="4:5" x14ac:dyDescent="0.25">
      <c r="D605" s="1"/>
      <c r="E605" s="2"/>
    </row>
    <row r="606" spans="4:5" x14ac:dyDescent="0.25">
      <c r="D606" s="1"/>
      <c r="E606" s="2"/>
    </row>
    <row r="607" spans="4:5" x14ac:dyDescent="0.25">
      <c r="D607" s="1"/>
      <c r="E607" s="2"/>
    </row>
    <row r="608" spans="4:5" x14ac:dyDescent="0.25">
      <c r="D608" s="1"/>
      <c r="E608" s="2"/>
    </row>
    <row r="609" spans="4:5" x14ac:dyDescent="0.25">
      <c r="D609" s="1"/>
      <c r="E609" s="2"/>
    </row>
    <row r="610" spans="4:5" x14ac:dyDescent="0.25">
      <c r="D610" s="1"/>
      <c r="E610" s="2"/>
    </row>
    <row r="611" spans="4:5" x14ac:dyDescent="0.25">
      <c r="D611" s="1"/>
      <c r="E611" s="2"/>
    </row>
    <row r="612" spans="4:5" x14ac:dyDescent="0.25">
      <c r="D612" s="1"/>
      <c r="E612" s="2"/>
    </row>
    <row r="613" spans="4:5" x14ac:dyDescent="0.25">
      <c r="D613" s="1"/>
      <c r="E613" s="2"/>
    </row>
    <row r="614" spans="4:5" x14ac:dyDescent="0.25">
      <c r="D614" s="1"/>
      <c r="E614" s="2"/>
    </row>
    <row r="615" spans="4:5" x14ac:dyDescent="0.25">
      <c r="D615" s="1"/>
      <c r="E615" s="2"/>
    </row>
    <row r="616" spans="4:5" x14ac:dyDescent="0.25">
      <c r="D616" s="1"/>
      <c r="E616" s="2"/>
    </row>
    <row r="617" spans="4:5" x14ac:dyDescent="0.25">
      <c r="D617" s="1"/>
      <c r="E617" s="2"/>
    </row>
    <row r="618" spans="4:5" x14ac:dyDescent="0.25">
      <c r="D618" s="1"/>
      <c r="E618" s="2"/>
    </row>
    <row r="619" spans="4:5" x14ac:dyDescent="0.25">
      <c r="D619" s="1"/>
      <c r="E619" s="2"/>
    </row>
    <row r="620" spans="4:5" x14ac:dyDescent="0.25">
      <c r="D620" s="1"/>
      <c r="E620" s="2"/>
    </row>
    <row r="621" spans="4:5" x14ac:dyDescent="0.25">
      <c r="D621" s="1"/>
      <c r="E621" s="2"/>
    </row>
    <row r="622" spans="4:5" x14ac:dyDescent="0.25">
      <c r="D622" s="1"/>
      <c r="E622" s="2"/>
    </row>
    <row r="623" spans="4:5" x14ac:dyDescent="0.25">
      <c r="D623" s="1"/>
      <c r="E623" s="2"/>
    </row>
    <row r="624" spans="4:5" x14ac:dyDescent="0.25">
      <c r="D624" s="1"/>
      <c r="E624" s="2"/>
    </row>
    <row r="625" spans="4:5" x14ac:dyDescent="0.25">
      <c r="D625" s="1"/>
      <c r="E625" s="2"/>
    </row>
    <row r="626" spans="4:5" x14ac:dyDescent="0.25">
      <c r="D626" s="1"/>
      <c r="E626" s="2"/>
    </row>
    <row r="627" spans="4:5" x14ac:dyDescent="0.25">
      <c r="D627" s="1"/>
      <c r="E627" s="2"/>
    </row>
    <row r="628" spans="4:5" x14ac:dyDescent="0.25">
      <c r="D628" s="1"/>
      <c r="E628" s="2"/>
    </row>
    <row r="629" spans="4:5" x14ac:dyDescent="0.25">
      <c r="D629" s="1"/>
      <c r="E629" s="2"/>
    </row>
    <row r="630" spans="4:5" x14ac:dyDescent="0.25">
      <c r="D630" s="1"/>
      <c r="E630" s="2"/>
    </row>
    <row r="631" spans="4:5" x14ac:dyDescent="0.25">
      <c r="D631" s="1"/>
      <c r="E631" s="2"/>
    </row>
    <row r="632" spans="4:5" x14ac:dyDescent="0.25">
      <c r="D632" s="1"/>
      <c r="E632" s="2"/>
    </row>
    <row r="633" spans="4:5" x14ac:dyDescent="0.25">
      <c r="D633" s="1"/>
      <c r="E633" s="2"/>
    </row>
    <row r="634" spans="4:5" x14ac:dyDescent="0.25">
      <c r="D634" s="1"/>
      <c r="E634" s="2"/>
    </row>
    <row r="635" spans="4:5" x14ac:dyDescent="0.25">
      <c r="D635" s="1"/>
      <c r="E635" s="2"/>
    </row>
    <row r="636" spans="4:5" x14ac:dyDescent="0.25">
      <c r="D636" s="1"/>
      <c r="E636" s="2"/>
    </row>
    <row r="637" spans="4:5" x14ac:dyDescent="0.25">
      <c r="D637" s="1"/>
      <c r="E637" s="2"/>
    </row>
    <row r="638" spans="4:5" x14ac:dyDescent="0.25">
      <c r="D638" s="1"/>
      <c r="E638" s="2"/>
    </row>
    <row r="639" spans="4:5" x14ac:dyDescent="0.25">
      <c r="D639" s="1"/>
      <c r="E639" s="2"/>
    </row>
    <row r="640" spans="4:5" x14ac:dyDescent="0.25">
      <c r="D640" s="1"/>
      <c r="E640" s="2"/>
    </row>
    <row r="641" spans="4:5" x14ac:dyDescent="0.25">
      <c r="D641" s="1"/>
      <c r="E641" s="2"/>
    </row>
    <row r="642" spans="4:5" x14ac:dyDescent="0.25">
      <c r="D642" s="1"/>
      <c r="E642" s="2"/>
    </row>
    <row r="643" spans="4:5" x14ac:dyDescent="0.25">
      <c r="D643" s="1"/>
      <c r="E643" s="2"/>
    </row>
    <row r="644" spans="4:5" x14ac:dyDescent="0.25">
      <c r="D644" s="1"/>
      <c r="E644" s="2"/>
    </row>
    <row r="645" spans="4:5" x14ac:dyDescent="0.25">
      <c r="D645" s="1"/>
      <c r="E645" s="2"/>
    </row>
    <row r="646" spans="4:5" x14ac:dyDescent="0.25">
      <c r="D646" s="1"/>
      <c r="E646" s="2"/>
    </row>
    <row r="647" spans="4:5" x14ac:dyDescent="0.25">
      <c r="D647" s="1"/>
      <c r="E647" s="2"/>
    </row>
    <row r="648" spans="4:5" x14ac:dyDescent="0.25">
      <c r="D648" s="1"/>
      <c r="E648" s="2"/>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M8" sqref="M8"/>
    </sheetView>
  </sheetViews>
  <sheetFormatPr defaultRowHeight="15" x14ac:dyDescent="0.25"/>
  <cols>
    <col min="1" max="1" width="24.140625" bestFit="1" customWidth="1"/>
    <col min="2" max="2" width="14.85546875" bestFit="1" customWidth="1"/>
    <col min="4" max="4" width="16.28515625" bestFit="1" customWidth="1"/>
    <col min="5" max="5" width="14.85546875" customWidth="1"/>
    <col min="7" max="7" width="8.85546875" bestFit="1" customWidth="1"/>
    <col min="8" max="8" width="17.7109375" customWidth="1"/>
    <col min="9" max="9" width="12.85546875" bestFit="1" customWidth="1"/>
    <col min="10" max="10" width="19.42578125" customWidth="1"/>
    <col min="11" max="11" width="13.42578125" customWidth="1"/>
    <col min="12" max="12" width="13.42578125" bestFit="1" customWidth="1"/>
    <col min="13" max="13" width="13.42578125" customWidth="1"/>
  </cols>
  <sheetData>
    <row r="1" spans="1:11" x14ac:dyDescent="0.25">
      <c r="A1" s="33" t="s">
        <v>53</v>
      </c>
      <c r="B1" s="33"/>
      <c r="C1" s="33"/>
      <c r="E1" s="34" t="s">
        <v>51</v>
      </c>
      <c r="F1" s="35"/>
      <c r="G1" s="35"/>
      <c r="H1" s="36"/>
      <c r="J1" s="33" t="s">
        <v>59</v>
      </c>
      <c r="K1" s="33"/>
    </row>
    <row r="2" spans="1:11" x14ac:dyDescent="0.25">
      <c r="A2" s="33"/>
      <c r="B2" s="33"/>
      <c r="C2" s="33"/>
      <c r="E2" s="37"/>
      <c r="F2" s="38"/>
      <c r="G2" s="38"/>
      <c r="H2" s="39"/>
      <c r="J2" s="33"/>
      <c r="K2" s="33"/>
    </row>
    <row r="3" spans="1:11" x14ac:dyDescent="0.25">
      <c r="A3" s="6"/>
      <c r="B3" s="6" t="s">
        <v>1</v>
      </c>
      <c r="C3" s="6" t="s">
        <v>42</v>
      </c>
      <c r="E3" s="15" t="s">
        <v>51</v>
      </c>
      <c r="F3" s="16" t="s">
        <v>1</v>
      </c>
      <c r="G3" s="16" t="s">
        <v>54</v>
      </c>
      <c r="H3" s="17" t="s">
        <v>42</v>
      </c>
      <c r="J3" s="20" t="s">
        <v>55</v>
      </c>
      <c r="K3" t="s">
        <v>58</v>
      </c>
    </row>
    <row r="4" spans="1:11" x14ac:dyDescent="0.25">
      <c r="A4" s="6" t="s">
        <v>44</v>
      </c>
      <c r="B4" s="23">
        <f>AVERAGE(Data[Amount])</f>
        <v>4136.2299999999996</v>
      </c>
      <c r="C4" s="23">
        <f>AVERAGE(Data[Units])</f>
        <v>152.19999999999999</v>
      </c>
      <c r="E4" s="8" t="s">
        <v>34</v>
      </c>
      <c r="F4" s="10">
        <f>SUMIFS(Data[Amount],Data[Geography],E4)</f>
        <v>252469</v>
      </c>
      <c r="G4" s="10">
        <f t="shared" ref="G4:G9" si="0">F4</f>
        <v>252469</v>
      </c>
      <c r="H4" s="18">
        <f>SUMIFS(Data[Units],Data[Geography],E4)</f>
        <v>8760</v>
      </c>
      <c r="J4" s="21" t="s">
        <v>15</v>
      </c>
      <c r="K4" s="5">
        <v>44.990867579908674</v>
      </c>
    </row>
    <row r="5" spans="1:11" x14ac:dyDescent="0.25">
      <c r="A5" s="6" t="s">
        <v>45</v>
      </c>
      <c r="B5" s="23">
        <f>MEDIAN(Data[Amount])</f>
        <v>3437</v>
      </c>
      <c r="C5" s="23">
        <f>MEDIAN(Data[Units])</f>
        <v>124.5</v>
      </c>
      <c r="E5" s="8" t="s">
        <v>36</v>
      </c>
      <c r="F5" s="10">
        <f>SUMIFS(Data[Amount],Data[Geography],E5)</f>
        <v>237944</v>
      </c>
      <c r="G5" s="10">
        <f t="shared" si="0"/>
        <v>237944</v>
      </c>
      <c r="H5" s="18">
        <f>SUMIFS(Data[Units],Data[Geography],E5)</f>
        <v>7302</v>
      </c>
      <c r="J5" s="21" t="s">
        <v>33</v>
      </c>
      <c r="K5" s="5">
        <v>37.303128371089535</v>
      </c>
    </row>
    <row r="6" spans="1:11" x14ac:dyDescent="0.25">
      <c r="A6" s="6" t="s">
        <v>46</v>
      </c>
      <c r="B6" s="23">
        <f>MAX(Data[Amount])</f>
        <v>16184</v>
      </c>
      <c r="C6" s="23">
        <f>MAX(Data[Units])</f>
        <v>525</v>
      </c>
      <c r="E6" s="7" t="s">
        <v>37</v>
      </c>
      <c r="F6" s="10">
        <f>SUMIFS(Data[Amount],Data[Geography],E6)</f>
        <v>218813</v>
      </c>
      <c r="G6" s="10">
        <f t="shared" si="0"/>
        <v>218813</v>
      </c>
      <c r="H6" s="18">
        <f>SUMIFS(Data[Units],Data[Geography],E6)</f>
        <v>7431</v>
      </c>
      <c r="J6" s="21" t="s">
        <v>24</v>
      </c>
      <c r="K6" s="5">
        <v>33.88697318007663</v>
      </c>
    </row>
    <row r="7" spans="1:11" x14ac:dyDescent="0.25">
      <c r="A7" s="6" t="s">
        <v>47</v>
      </c>
      <c r="B7" s="23">
        <f>MIN(Data[Amount])</f>
        <v>0</v>
      </c>
      <c r="C7" s="23">
        <f>MIN(Data[Units])</f>
        <v>0</v>
      </c>
      <c r="E7" s="8" t="s">
        <v>35</v>
      </c>
      <c r="F7" s="10">
        <f>SUMIFS(Data[Amount],Data[Geography],E7)</f>
        <v>189434</v>
      </c>
      <c r="G7" s="10">
        <f t="shared" si="0"/>
        <v>189434</v>
      </c>
      <c r="H7" s="18">
        <f>SUMIFS(Data[Units],Data[Geography],E7)</f>
        <v>10158</v>
      </c>
      <c r="J7" s="21" t="s">
        <v>26</v>
      </c>
      <c r="K7" s="5">
        <v>32.807189542483663</v>
      </c>
    </row>
    <row r="8" spans="1:11" x14ac:dyDescent="0.25">
      <c r="A8" s="6" t="s">
        <v>48</v>
      </c>
      <c r="B8" s="23">
        <f>_xlfn.QUARTILE.INC(Data[Amount],1)</f>
        <v>1652</v>
      </c>
      <c r="C8" s="23">
        <f>_xlfn.QUARTILE.INC(Data[Units],1)</f>
        <v>54</v>
      </c>
      <c r="E8" s="7" t="s">
        <v>39</v>
      </c>
      <c r="F8" s="10">
        <f>SUMIFS(Data[Amount],Data[Geography],E8)</f>
        <v>173530</v>
      </c>
      <c r="G8" s="10">
        <f t="shared" si="0"/>
        <v>173530</v>
      </c>
      <c r="H8" s="18">
        <f>SUMIFS(Data[Units],Data[Geography],E8)</f>
        <v>5745</v>
      </c>
      <c r="J8" s="21" t="s">
        <v>22</v>
      </c>
      <c r="K8" s="5">
        <v>32.301656920077974</v>
      </c>
    </row>
    <row r="9" spans="1:11" x14ac:dyDescent="0.25">
      <c r="A9" s="6" t="s">
        <v>49</v>
      </c>
      <c r="B9" s="23">
        <f>_xlfn.QUARTILE.INC(Data[Amount],3)</f>
        <v>6179.25</v>
      </c>
      <c r="C9" s="23">
        <f>_xlfn.QUARTILE.INC(Data[Units],3)</f>
        <v>220.5</v>
      </c>
      <c r="E9" s="9" t="s">
        <v>38</v>
      </c>
      <c r="F9" s="11">
        <f>SUMIFS(Data[Amount],Data[Geography],E9)</f>
        <v>168679</v>
      </c>
      <c r="G9" s="11">
        <f t="shared" si="0"/>
        <v>168679</v>
      </c>
      <c r="H9" s="19">
        <f>SUMIFS(Data[Units],Data[Geography],E9)</f>
        <v>6264</v>
      </c>
    </row>
    <row r="10" spans="1:11" x14ac:dyDescent="0.25">
      <c r="A10" s="6" t="s">
        <v>50</v>
      </c>
      <c r="B10" s="23">
        <f>B6-B7</f>
        <v>16184</v>
      </c>
      <c r="C10" s="23">
        <f>C6-C7</f>
        <v>525</v>
      </c>
    </row>
    <row r="11" spans="1:11" x14ac:dyDescent="0.25">
      <c r="A11" s="13"/>
      <c r="B11" s="14"/>
      <c r="C11" s="14"/>
    </row>
    <row r="12" spans="1:11" x14ac:dyDescent="0.25">
      <c r="A12" s="6" t="s">
        <v>52</v>
      </c>
      <c r="B12" s="12">
        <f>ROWS('Exploratory Analysis'!I16:I38)</f>
        <v>23</v>
      </c>
    </row>
    <row r="14" spans="1:11" x14ac:dyDescent="0.25">
      <c r="A14" s="40" t="s">
        <v>60</v>
      </c>
      <c r="B14" s="40"/>
      <c r="D14" s="40" t="s">
        <v>61</v>
      </c>
      <c r="E14" s="40"/>
    </row>
    <row r="15" spans="1:11" x14ac:dyDescent="0.25">
      <c r="A15" s="20" t="s">
        <v>55</v>
      </c>
      <c r="B15" t="s">
        <v>57</v>
      </c>
      <c r="D15" s="20" t="s">
        <v>55</v>
      </c>
      <c r="E15" t="s">
        <v>57</v>
      </c>
    </row>
    <row r="16" spans="1:11" x14ac:dyDescent="0.25">
      <c r="A16" s="21" t="s">
        <v>38</v>
      </c>
      <c r="B16" s="5">
        <v>25221</v>
      </c>
      <c r="D16" s="21" t="s">
        <v>38</v>
      </c>
      <c r="E16" s="5">
        <v>6069</v>
      </c>
    </row>
    <row r="17" spans="1:5" x14ac:dyDescent="0.25">
      <c r="A17" s="22" t="s">
        <v>5</v>
      </c>
      <c r="B17" s="5">
        <v>25221</v>
      </c>
      <c r="D17" s="22" t="s">
        <v>41</v>
      </c>
      <c r="E17" s="5">
        <v>6069</v>
      </c>
    </row>
    <row r="18" spans="1:5" x14ac:dyDescent="0.25">
      <c r="A18" s="21" t="s">
        <v>36</v>
      </c>
      <c r="B18" s="5">
        <v>39620</v>
      </c>
      <c r="D18" s="21" t="s">
        <v>36</v>
      </c>
      <c r="E18" s="5">
        <v>5019</v>
      </c>
    </row>
    <row r="19" spans="1:5" x14ac:dyDescent="0.25">
      <c r="A19" s="22" t="s">
        <v>5</v>
      </c>
      <c r="B19" s="5">
        <v>39620</v>
      </c>
      <c r="D19" s="22" t="s">
        <v>8</v>
      </c>
      <c r="E19" s="5">
        <v>5019</v>
      </c>
    </row>
    <row r="20" spans="1:5" x14ac:dyDescent="0.25">
      <c r="A20" s="21" t="s">
        <v>34</v>
      </c>
      <c r="B20" s="5">
        <v>41559</v>
      </c>
      <c r="D20" s="21" t="s">
        <v>34</v>
      </c>
      <c r="E20" s="5">
        <v>5516</v>
      </c>
    </row>
    <row r="21" spans="1:5" x14ac:dyDescent="0.25">
      <c r="A21" s="22" t="s">
        <v>5</v>
      </c>
      <c r="B21" s="5">
        <v>41559</v>
      </c>
      <c r="D21" s="22" t="s">
        <v>8</v>
      </c>
      <c r="E21" s="5">
        <v>5516</v>
      </c>
    </row>
    <row r="22" spans="1:5" x14ac:dyDescent="0.25">
      <c r="A22" s="21" t="s">
        <v>37</v>
      </c>
      <c r="B22" s="5">
        <v>43568</v>
      </c>
      <c r="D22" s="21" t="s">
        <v>37</v>
      </c>
      <c r="E22" s="5">
        <v>7987</v>
      </c>
    </row>
    <row r="23" spans="1:5" x14ac:dyDescent="0.25">
      <c r="A23" s="22" t="s">
        <v>7</v>
      </c>
      <c r="B23" s="5">
        <v>43568</v>
      </c>
      <c r="D23" s="22" t="s">
        <v>10</v>
      </c>
      <c r="E23" s="5">
        <v>7987</v>
      </c>
    </row>
    <row r="24" spans="1:5" x14ac:dyDescent="0.25">
      <c r="A24" s="21" t="s">
        <v>39</v>
      </c>
      <c r="B24" s="5">
        <v>45752</v>
      </c>
      <c r="D24" s="21" t="s">
        <v>39</v>
      </c>
      <c r="E24" s="5">
        <v>3976</v>
      </c>
    </row>
    <row r="25" spans="1:5" x14ac:dyDescent="0.25">
      <c r="A25" s="22" t="s">
        <v>2</v>
      </c>
      <c r="B25" s="5">
        <v>45752</v>
      </c>
      <c r="D25" s="22" t="s">
        <v>41</v>
      </c>
      <c r="E25" s="5">
        <v>3976</v>
      </c>
    </row>
    <row r="26" spans="1:5" x14ac:dyDescent="0.25">
      <c r="A26" s="21" t="s">
        <v>35</v>
      </c>
      <c r="B26" s="5">
        <v>38325</v>
      </c>
      <c r="D26" s="21" t="s">
        <v>35</v>
      </c>
      <c r="E26" s="5">
        <v>2142</v>
      </c>
    </row>
    <row r="27" spans="1:5" x14ac:dyDescent="0.25">
      <c r="A27" s="22" t="s">
        <v>40</v>
      </c>
      <c r="B27" s="5">
        <v>38325</v>
      </c>
      <c r="D27" s="22" t="s">
        <v>2</v>
      </c>
      <c r="E27" s="5">
        <v>2142</v>
      </c>
    </row>
    <row r="28" spans="1:5" x14ac:dyDescent="0.25">
      <c r="A28" s="21" t="s">
        <v>56</v>
      </c>
      <c r="B28" s="5">
        <v>234045</v>
      </c>
      <c r="D28" s="21" t="s">
        <v>56</v>
      </c>
      <c r="E28" s="5">
        <v>30709</v>
      </c>
    </row>
  </sheetData>
  <mergeCells count="5">
    <mergeCell ref="A1:C2"/>
    <mergeCell ref="E1:H2"/>
    <mergeCell ref="J1:K2"/>
    <mergeCell ref="A14:B14"/>
    <mergeCell ref="D14:E14"/>
  </mergeCells>
  <conditionalFormatting sqref="G4:G9">
    <cfRule type="dataBar" priority="1">
      <dataBar showValue="0">
        <cfvo type="min"/>
        <cfvo type="max"/>
        <color rgb="FF00B0F0"/>
      </dataBar>
      <extLst>
        <ext xmlns:x14="http://schemas.microsoft.com/office/spreadsheetml/2009/9/main" uri="{B025F937-C7B1-47D3-B67F-A62EFF666E3E}">
          <x14:id>{255F46E9-EF38-4BC8-87A7-3B505DD71E51}</x14:id>
        </ext>
      </extLst>
    </cfRule>
  </conditionalFormatting>
  <pageMargins left="0.7" right="0.7" top="0.75" bottom="0.75" header="0.3" footer="0.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255F46E9-EF38-4BC8-87A7-3B505DD71E51}">
            <x14:dataBar minLength="0" maxLength="100" gradient="0">
              <x14:cfvo type="autoMin"/>
              <x14:cfvo type="autoMax"/>
              <x14:negativeFillColor rgb="FFFF0000"/>
              <x14:axisColor rgb="FF000000"/>
            </x14:dataBar>
          </x14:cfRule>
          <xm:sqref>G4:G9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1"/>
  <sheetViews>
    <sheetView workbookViewId="0">
      <selection activeCell="N1" sqref="N1:O22"/>
    </sheetView>
  </sheetViews>
  <sheetFormatPr defaultRowHeight="15" x14ac:dyDescent="0.25"/>
  <cols>
    <col min="1" max="1" width="16" bestFit="1" customWidth="1"/>
    <col min="2" max="2" width="12.5703125" bestFit="1" customWidth="1"/>
    <col min="3" max="3" width="21.85546875" bestFit="1" customWidth="1"/>
    <col min="6" max="6" width="12.5703125" bestFit="1" customWidth="1"/>
    <col min="7" max="7" width="9.85546875" bestFit="1" customWidth="1"/>
    <col min="11" max="11" width="21.85546875" bestFit="1" customWidth="1"/>
    <col min="12" max="12" width="14.5703125" bestFit="1" customWidth="1"/>
    <col min="14" max="14" width="21.85546875" customWidth="1"/>
    <col min="15" max="15" width="17.7109375" customWidth="1"/>
    <col min="16" max="17" width="17.7109375" bestFit="1" customWidth="1"/>
  </cols>
  <sheetData>
    <row r="1" spans="1:15" x14ac:dyDescent="0.25">
      <c r="A1" s="3" t="s">
        <v>11</v>
      </c>
      <c r="B1" s="3" t="s">
        <v>12</v>
      </c>
      <c r="C1" s="3" t="s">
        <v>0</v>
      </c>
      <c r="D1" s="4" t="s">
        <v>1</v>
      </c>
      <c r="E1" s="4" t="s">
        <v>42</v>
      </c>
      <c r="F1" s="3" t="s">
        <v>62</v>
      </c>
      <c r="G1" s="3" t="s">
        <v>63</v>
      </c>
      <c r="H1" s="24" t="s">
        <v>70</v>
      </c>
      <c r="K1" t="s">
        <v>0</v>
      </c>
      <c r="L1" t="s">
        <v>43</v>
      </c>
      <c r="N1" s="20" t="s">
        <v>55</v>
      </c>
      <c r="O1" s="5" t="s">
        <v>64</v>
      </c>
    </row>
    <row r="2" spans="1:15" x14ac:dyDescent="0.25">
      <c r="A2" t="s">
        <v>40</v>
      </c>
      <c r="B2" t="s">
        <v>37</v>
      </c>
      <c r="C2" t="s">
        <v>30</v>
      </c>
      <c r="D2" s="1">
        <v>1624</v>
      </c>
      <c r="E2" s="2">
        <v>114</v>
      </c>
      <c r="F2" s="5">
        <f>VLOOKUP(Data8[[#This Row],[Product]],products9[],2,FALSE)</f>
        <v>14.49</v>
      </c>
      <c r="G2" s="5">
        <f>Data8[[#This Row],[Cost Per Unit]]*Data8[[#This Row],[Units]]</f>
        <v>1651.8600000000001</v>
      </c>
      <c r="H2">
        <f>Data8[[#This Row],[Amount]]-Data8[[#This Row],[Cost]]</f>
        <v>-27.860000000000127</v>
      </c>
      <c r="K2" t="s">
        <v>13</v>
      </c>
      <c r="L2" s="5">
        <v>9.33</v>
      </c>
      <c r="N2" s="21" t="s">
        <v>14</v>
      </c>
      <c r="O2" s="1">
        <v>1644.5</v>
      </c>
    </row>
    <row r="3" spans="1:15" x14ac:dyDescent="0.25">
      <c r="A3" t="s">
        <v>8</v>
      </c>
      <c r="B3" t="s">
        <v>35</v>
      </c>
      <c r="C3" t="s">
        <v>32</v>
      </c>
      <c r="D3" s="1">
        <v>6706</v>
      </c>
      <c r="E3" s="2">
        <v>459</v>
      </c>
      <c r="F3" s="5">
        <f>VLOOKUP(Data8[[#This Row],[Product]],products9[],2,FALSE)</f>
        <v>8.65</v>
      </c>
      <c r="G3" s="5">
        <f>Data8[[#This Row],[Cost Per Unit]]*Data8[[#This Row],[Units]]</f>
        <v>3970.3500000000004</v>
      </c>
      <c r="H3">
        <f>Data8[[#This Row],[Amount]]-Data8[[#This Row],[Cost]]</f>
        <v>2735.6499999999996</v>
      </c>
      <c r="K3" t="s">
        <v>14</v>
      </c>
      <c r="L3" s="5">
        <v>11.7</v>
      </c>
      <c r="N3" s="21" t="s">
        <v>30</v>
      </c>
      <c r="O3" s="1">
        <v>-1901.3400000000001</v>
      </c>
    </row>
    <row r="4" spans="1:15" x14ac:dyDescent="0.25">
      <c r="A4" t="s">
        <v>9</v>
      </c>
      <c r="B4" t="s">
        <v>35</v>
      </c>
      <c r="C4" t="s">
        <v>4</v>
      </c>
      <c r="D4" s="1">
        <v>959</v>
      </c>
      <c r="E4" s="2">
        <v>147</v>
      </c>
      <c r="F4" s="5">
        <f>VLOOKUP(Data8[[#This Row],[Product]],products9[],2,FALSE)</f>
        <v>11.88</v>
      </c>
      <c r="G4" s="5">
        <f>Data8[[#This Row],[Cost Per Unit]]*Data8[[#This Row],[Units]]</f>
        <v>1746.3600000000001</v>
      </c>
      <c r="H4">
        <f>Data8[[#This Row],[Amount]]-Data8[[#This Row],[Cost]]</f>
        <v>-787.36000000000013</v>
      </c>
      <c r="K4" t="s">
        <v>4</v>
      </c>
      <c r="L4" s="5">
        <v>11.88</v>
      </c>
      <c r="N4" s="21" t="s">
        <v>24</v>
      </c>
      <c r="O4" s="1">
        <v>7922.67</v>
      </c>
    </row>
    <row r="5" spans="1:15" x14ac:dyDescent="0.25">
      <c r="A5" t="s">
        <v>41</v>
      </c>
      <c r="B5" t="s">
        <v>36</v>
      </c>
      <c r="C5" t="s">
        <v>18</v>
      </c>
      <c r="D5" s="1">
        <v>9632</v>
      </c>
      <c r="E5" s="2">
        <v>288</v>
      </c>
      <c r="F5" s="5">
        <f>VLOOKUP(Data8[[#This Row],[Product]],products9[],2,FALSE)</f>
        <v>6.47</v>
      </c>
      <c r="G5" s="5">
        <f>Data8[[#This Row],[Cost Per Unit]]*Data8[[#This Row],[Units]]</f>
        <v>1863.36</v>
      </c>
      <c r="H5">
        <f>Data8[[#This Row],[Amount]]-Data8[[#This Row],[Cost]]</f>
        <v>7768.64</v>
      </c>
      <c r="K5" t="s">
        <v>15</v>
      </c>
      <c r="L5" s="5">
        <v>11.73</v>
      </c>
      <c r="N5" s="21" t="s">
        <v>19</v>
      </c>
      <c r="O5" s="1">
        <v>12542.16</v>
      </c>
    </row>
    <row r="6" spans="1:15" x14ac:dyDescent="0.25">
      <c r="A6" t="s">
        <v>6</v>
      </c>
      <c r="B6" t="s">
        <v>39</v>
      </c>
      <c r="C6" t="s">
        <v>25</v>
      </c>
      <c r="D6" s="1">
        <v>2100</v>
      </c>
      <c r="E6" s="2">
        <v>414</v>
      </c>
      <c r="F6" s="5">
        <f>VLOOKUP(Data8[[#This Row],[Product]],products9[],2,FALSE)</f>
        <v>13.15</v>
      </c>
      <c r="G6" s="5">
        <f>Data8[[#This Row],[Cost Per Unit]]*Data8[[#This Row],[Units]]</f>
        <v>5444.1</v>
      </c>
      <c r="H6">
        <f>Data8[[#This Row],[Amount]]-Data8[[#This Row],[Cost]]</f>
        <v>-3344.1000000000004</v>
      </c>
      <c r="K6" t="s">
        <v>16</v>
      </c>
      <c r="L6" s="5">
        <v>8.7899999999999991</v>
      </c>
      <c r="N6" s="21" t="s">
        <v>22</v>
      </c>
      <c r="O6" s="1">
        <v>6711.1500000000005</v>
      </c>
    </row>
    <row r="7" spans="1:15" x14ac:dyDescent="0.25">
      <c r="A7" t="s">
        <v>40</v>
      </c>
      <c r="B7" t="s">
        <v>35</v>
      </c>
      <c r="C7" t="s">
        <v>33</v>
      </c>
      <c r="D7" s="1">
        <v>8869</v>
      </c>
      <c r="E7" s="2">
        <v>432</v>
      </c>
      <c r="F7" s="5">
        <f>VLOOKUP(Data8[[#This Row],[Product]],products9[],2,FALSE)</f>
        <v>12.37</v>
      </c>
      <c r="G7" s="5">
        <f>Data8[[#This Row],[Cost Per Unit]]*Data8[[#This Row],[Units]]</f>
        <v>5343.8399999999992</v>
      </c>
      <c r="H7">
        <f>Data8[[#This Row],[Amount]]-Data8[[#This Row],[Cost]]</f>
        <v>3525.1600000000008</v>
      </c>
      <c r="K7" t="s">
        <v>17</v>
      </c>
      <c r="L7" s="5">
        <v>3.11</v>
      </c>
      <c r="N7" s="21" t="s">
        <v>4</v>
      </c>
      <c r="O7" s="1">
        <v>-45.240000000000009</v>
      </c>
    </row>
    <row r="8" spans="1:15" x14ac:dyDescent="0.25">
      <c r="A8" t="s">
        <v>6</v>
      </c>
      <c r="B8" t="s">
        <v>38</v>
      </c>
      <c r="C8" t="s">
        <v>31</v>
      </c>
      <c r="D8" s="1">
        <v>2681</v>
      </c>
      <c r="E8" s="2">
        <v>54</v>
      </c>
      <c r="F8" s="5">
        <f>VLOOKUP(Data8[[#This Row],[Product]],products9[],2,FALSE)</f>
        <v>5.79</v>
      </c>
      <c r="G8" s="5">
        <f>Data8[[#This Row],[Cost Per Unit]]*Data8[[#This Row],[Units]]</f>
        <v>312.66000000000003</v>
      </c>
      <c r="H8">
        <f>Data8[[#This Row],[Amount]]-Data8[[#This Row],[Cost]]</f>
        <v>2368.34</v>
      </c>
      <c r="K8" t="s">
        <v>18</v>
      </c>
      <c r="L8" s="5">
        <v>6.47</v>
      </c>
      <c r="N8" s="21" t="s">
        <v>26</v>
      </c>
      <c r="O8" s="1">
        <v>19679.8</v>
      </c>
    </row>
    <row r="9" spans="1:15" x14ac:dyDescent="0.25">
      <c r="A9" t="s">
        <v>8</v>
      </c>
      <c r="B9" t="s">
        <v>35</v>
      </c>
      <c r="C9" t="s">
        <v>22</v>
      </c>
      <c r="D9" s="1">
        <v>5012</v>
      </c>
      <c r="E9" s="2">
        <v>210</v>
      </c>
      <c r="F9" s="5">
        <f>VLOOKUP(Data8[[#This Row],[Product]],products9[],2,FALSE)</f>
        <v>9.77</v>
      </c>
      <c r="G9" s="5">
        <f>Data8[[#This Row],[Cost Per Unit]]*Data8[[#This Row],[Units]]</f>
        <v>2051.6999999999998</v>
      </c>
      <c r="H9">
        <f>Data8[[#This Row],[Amount]]-Data8[[#This Row],[Cost]]</f>
        <v>2960.3</v>
      </c>
      <c r="K9" t="s">
        <v>19</v>
      </c>
      <c r="L9" s="5">
        <v>7.64</v>
      </c>
      <c r="N9" s="21" t="s">
        <v>28</v>
      </c>
      <c r="O9" s="1">
        <v>13222.439999999999</v>
      </c>
    </row>
    <row r="10" spans="1:15" x14ac:dyDescent="0.25">
      <c r="A10" t="s">
        <v>7</v>
      </c>
      <c r="B10" t="s">
        <v>38</v>
      </c>
      <c r="C10" t="s">
        <v>14</v>
      </c>
      <c r="D10" s="1">
        <v>1281</v>
      </c>
      <c r="E10" s="2">
        <v>75</v>
      </c>
      <c r="F10" s="5">
        <f>VLOOKUP(Data8[[#This Row],[Product]],products9[],2,FALSE)</f>
        <v>11.7</v>
      </c>
      <c r="G10" s="5">
        <f>Data8[[#This Row],[Cost Per Unit]]*Data8[[#This Row],[Units]]</f>
        <v>877.5</v>
      </c>
      <c r="H10">
        <f>Data8[[#This Row],[Amount]]-Data8[[#This Row],[Cost]]</f>
        <v>403.5</v>
      </c>
      <c r="K10" t="s">
        <v>20</v>
      </c>
      <c r="L10" s="5">
        <v>10.62</v>
      </c>
      <c r="N10" s="21" t="s">
        <v>32</v>
      </c>
      <c r="O10" s="1">
        <v>11700.7</v>
      </c>
    </row>
    <row r="11" spans="1:15" x14ac:dyDescent="0.25">
      <c r="A11" t="s">
        <v>5</v>
      </c>
      <c r="B11" t="s">
        <v>37</v>
      </c>
      <c r="C11" t="s">
        <v>14</v>
      </c>
      <c r="D11" s="1">
        <v>4991</v>
      </c>
      <c r="E11" s="2">
        <v>12</v>
      </c>
      <c r="F11" s="5">
        <f>VLOOKUP(Data8[[#This Row],[Product]],products9[],2,FALSE)</f>
        <v>11.7</v>
      </c>
      <c r="G11" s="5">
        <f>Data8[[#This Row],[Cost Per Unit]]*Data8[[#This Row],[Units]]</f>
        <v>140.39999999999998</v>
      </c>
      <c r="H11">
        <f>Data8[[#This Row],[Amount]]-Data8[[#This Row],[Cost]]</f>
        <v>4850.6000000000004</v>
      </c>
      <c r="K11" t="s">
        <v>21</v>
      </c>
      <c r="L11" s="5">
        <v>9</v>
      </c>
      <c r="N11" s="21" t="s">
        <v>17</v>
      </c>
      <c r="O11" s="1">
        <v>20048.82</v>
      </c>
    </row>
    <row r="12" spans="1:15" x14ac:dyDescent="0.25">
      <c r="A12" t="s">
        <v>2</v>
      </c>
      <c r="B12" t="s">
        <v>39</v>
      </c>
      <c r="C12" t="s">
        <v>25</v>
      </c>
      <c r="D12" s="1">
        <v>1785</v>
      </c>
      <c r="E12" s="2">
        <v>462</v>
      </c>
      <c r="F12" s="5">
        <f>VLOOKUP(Data8[[#This Row],[Product]],products9[],2,FALSE)</f>
        <v>13.15</v>
      </c>
      <c r="G12" s="5">
        <f>Data8[[#This Row],[Cost Per Unit]]*Data8[[#This Row],[Units]]</f>
        <v>6075.3</v>
      </c>
      <c r="H12">
        <f>Data8[[#This Row],[Amount]]-Data8[[#This Row],[Cost]]</f>
        <v>-4290.3</v>
      </c>
      <c r="K12" t="s">
        <v>22</v>
      </c>
      <c r="L12" s="5">
        <v>9.77</v>
      </c>
      <c r="N12" s="21" t="s">
        <v>23</v>
      </c>
      <c r="O12" s="1">
        <v>15433.08</v>
      </c>
    </row>
    <row r="13" spans="1:15" x14ac:dyDescent="0.25">
      <c r="A13" t="s">
        <v>3</v>
      </c>
      <c r="B13" t="s">
        <v>37</v>
      </c>
      <c r="C13" t="s">
        <v>17</v>
      </c>
      <c r="D13" s="1">
        <v>3983</v>
      </c>
      <c r="E13" s="2">
        <v>144</v>
      </c>
      <c r="F13" s="5">
        <f>VLOOKUP(Data8[[#This Row],[Product]],products9[],2,FALSE)</f>
        <v>3.11</v>
      </c>
      <c r="G13" s="5">
        <f>Data8[[#This Row],[Cost Per Unit]]*Data8[[#This Row],[Units]]</f>
        <v>447.84</v>
      </c>
      <c r="H13">
        <f>Data8[[#This Row],[Amount]]-Data8[[#This Row],[Cost]]</f>
        <v>3535.16</v>
      </c>
      <c r="K13" t="s">
        <v>23</v>
      </c>
      <c r="L13" s="5">
        <v>6.49</v>
      </c>
      <c r="N13" s="21" t="s">
        <v>29</v>
      </c>
      <c r="O13" s="1">
        <v>4962.68</v>
      </c>
    </row>
    <row r="14" spans="1:15" x14ac:dyDescent="0.25">
      <c r="A14" t="s">
        <v>9</v>
      </c>
      <c r="B14" t="s">
        <v>38</v>
      </c>
      <c r="C14" t="s">
        <v>16</v>
      </c>
      <c r="D14" s="1">
        <v>2646</v>
      </c>
      <c r="E14" s="2">
        <v>120</v>
      </c>
      <c r="F14" s="5">
        <f>VLOOKUP(Data8[[#This Row],[Product]],products9[],2,FALSE)</f>
        <v>8.7899999999999991</v>
      </c>
      <c r="G14" s="5">
        <f>Data8[[#This Row],[Cost Per Unit]]*Data8[[#This Row],[Units]]</f>
        <v>1054.8</v>
      </c>
      <c r="H14">
        <f>Data8[[#This Row],[Amount]]-Data8[[#This Row],[Cost]]</f>
        <v>1591.2</v>
      </c>
      <c r="K14" t="s">
        <v>24</v>
      </c>
      <c r="L14" s="5">
        <v>4.97</v>
      </c>
      <c r="N14" s="21" t="s">
        <v>13</v>
      </c>
      <c r="O14" s="1">
        <v>-251.82</v>
      </c>
    </row>
    <row r="15" spans="1:15" x14ac:dyDescent="0.25">
      <c r="A15" t="s">
        <v>2</v>
      </c>
      <c r="B15" t="s">
        <v>34</v>
      </c>
      <c r="C15" t="s">
        <v>13</v>
      </c>
      <c r="D15" s="1">
        <v>252</v>
      </c>
      <c r="E15" s="2">
        <v>54</v>
      </c>
      <c r="F15" s="5">
        <f>VLOOKUP(Data8[[#This Row],[Product]],products9[],2,FALSE)</f>
        <v>9.33</v>
      </c>
      <c r="G15" s="5">
        <f>Data8[[#This Row],[Cost Per Unit]]*Data8[[#This Row],[Units]]</f>
        <v>503.82</v>
      </c>
      <c r="H15">
        <f>Data8[[#This Row],[Amount]]-Data8[[#This Row],[Cost]]</f>
        <v>-251.82</v>
      </c>
      <c r="K15" t="s">
        <v>25</v>
      </c>
      <c r="L15" s="5">
        <v>13.15</v>
      </c>
      <c r="N15" s="21" t="s">
        <v>16</v>
      </c>
      <c r="O15" s="1">
        <v>216.68000000000029</v>
      </c>
    </row>
    <row r="16" spans="1:15" x14ac:dyDescent="0.25">
      <c r="A16" t="s">
        <v>3</v>
      </c>
      <c r="B16" t="s">
        <v>35</v>
      </c>
      <c r="C16" t="s">
        <v>25</v>
      </c>
      <c r="D16" s="1">
        <v>2464</v>
      </c>
      <c r="E16" s="2">
        <v>234</v>
      </c>
      <c r="F16" s="5">
        <f>VLOOKUP(Data8[[#This Row],[Product]],products9[],2,FALSE)</f>
        <v>13.15</v>
      </c>
      <c r="G16" s="5">
        <f>Data8[[#This Row],[Cost Per Unit]]*Data8[[#This Row],[Units]]</f>
        <v>3077.1</v>
      </c>
      <c r="H16">
        <f>Data8[[#This Row],[Amount]]-Data8[[#This Row],[Cost]]</f>
        <v>-613.09999999999991</v>
      </c>
      <c r="K16" t="s">
        <v>26</v>
      </c>
      <c r="L16" s="5">
        <v>5.6</v>
      </c>
      <c r="N16" s="21" t="s">
        <v>20</v>
      </c>
      <c r="O16" s="1">
        <v>18379.060000000001</v>
      </c>
    </row>
    <row r="17" spans="1:15" x14ac:dyDescent="0.25">
      <c r="A17" t="s">
        <v>3</v>
      </c>
      <c r="B17" t="s">
        <v>35</v>
      </c>
      <c r="C17" t="s">
        <v>29</v>
      </c>
      <c r="D17" s="1">
        <v>2114</v>
      </c>
      <c r="E17" s="2">
        <v>66</v>
      </c>
      <c r="F17" s="5">
        <f>VLOOKUP(Data8[[#This Row],[Product]],products9[],2,FALSE)</f>
        <v>7.16</v>
      </c>
      <c r="G17" s="5">
        <f>Data8[[#This Row],[Cost Per Unit]]*Data8[[#This Row],[Units]]</f>
        <v>472.56</v>
      </c>
      <c r="H17">
        <f>Data8[[#This Row],[Amount]]-Data8[[#This Row],[Cost]]</f>
        <v>1641.44</v>
      </c>
      <c r="K17" t="s">
        <v>27</v>
      </c>
      <c r="L17" s="5">
        <v>16.73</v>
      </c>
      <c r="N17" s="21" t="s">
        <v>27</v>
      </c>
      <c r="O17" s="1">
        <v>7444.01</v>
      </c>
    </row>
    <row r="18" spans="1:15" x14ac:dyDescent="0.25">
      <c r="A18" t="s">
        <v>6</v>
      </c>
      <c r="B18" t="s">
        <v>37</v>
      </c>
      <c r="C18" t="s">
        <v>31</v>
      </c>
      <c r="D18" s="1">
        <v>7693</v>
      </c>
      <c r="E18" s="2">
        <v>87</v>
      </c>
      <c r="F18" s="5">
        <f>VLOOKUP(Data8[[#This Row],[Product]],products9[],2,FALSE)</f>
        <v>5.79</v>
      </c>
      <c r="G18" s="5">
        <f>Data8[[#This Row],[Cost Per Unit]]*Data8[[#This Row],[Units]]</f>
        <v>503.73</v>
      </c>
      <c r="H18">
        <f>Data8[[#This Row],[Amount]]-Data8[[#This Row],[Cost]]</f>
        <v>7189.27</v>
      </c>
      <c r="K18" t="s">
        <v>28</v>
      </c>
      <c r="L18" s="5">
        <v>10.38</v>
      </c>
      <c r="N18" s="21" t="s">
        <v>33</v>
      </c>
      <c r="O18" s="1">
        <v>9655.6200000000008</v>
      </c>
    </row>
    <row r="19" spans="1:15" x14ac:dyDescent="0.25">
      <c r="A19" t="s">
        <v>5</v>
      </c>
      <c r="B19" t="s">
        <v>34</v>
      </c>
      <c r="C19" t="s">
        <v>20</v>
      </c>
      <c r="D19" s="1">
        <v>15610</v>
      </c>
      <c r="E19" s="2">
        <v>339</v>
      </c>
      <c r="F19" s="5">
        <f>VLOOKUP(Data8[[#This Row],[Product]],products9[],2,FALSE)</f>
        <v>10.62</v>
      </c>
      <c r="G19" s="5">
        <f>Data8[[#This Row],[Cost Per Unit]]*Data8[[#This Row],[Units]]</f>
        <v>3600.18</v>
      </c>
      <c r="H19">
        <f>Data8[[#This Row],[Amount]]-Data8[[#This Row],[Cost]]</f>
        <v>12009.82</v>
      </c>
      <c r="K19" t="s">
        <v>29</v>
      </c>
      <c r="L19" s="5">
        <v>7.16</v>
      </c>
      <c r="N19" s="21" t="s">
        <v>15</v>
      </c>
      <c r="O19" s="1">
        <v>9735.7999999999993</v>
      </c>
    </row>
    <row r="20" spans="1:15" x14ac:dyDescent="0.25">
      <c r="A20" t="s">
        <v>41</v>
      </c>
      <c r="B20" t="s">
        <v>34</v>
      </c>
      <c r="C20" t="s">
        <v>22</v>
      </c>
      <c r="D20" s="1">
        <v>336</v>
      </c>
      <c r="E20" s="2">
        <v>144</v>
      </c>
      <c r="F20" s="5">
        <f>VLOOKUP(Data8[[#This Row],[Product]],products9[],2,FALSE)</f>
        <v>9.77</v>
      </c>
      <c r="G20" s="5">
        <f>Data8[[#This Row],[Cost Per Unit]]*Data8[[#This Row],[Units]]</f>
        <v>1406.8799999999999</v>
      </c>
      <c r="H20">
        <f>Data8[[#This Row],[Amount]]-Data8[[#This Row],[Cost]]</f>
        <v>-1070.8799999999999</v>
      </c>
      <c r="K20" t="s">
        <v>30</v>
      </c>
      <c r="L20" s="5">
        <v>14.49</v>
      </c>
      <c r="N20" s="21" t="s">
        <v>31</v>
      </c>
      <c r="O20" s="1">
        <v>1839.48</v>
      </c>
    </row>
    <row r="21" spans="1:15" x14ac:dyDescent="0.25">
      <c r="A21" t="s">
        <v>2</v>
      </c>
      <c r="B21" t="s">
        <v>39</v>
      </c>
      <c r="C21" t="s">
        <v>20</v>
      </c>
      <c r="D21" s="1">
        <v>9443</v>
      </c>
      <c r="E21" s="2">
        <v>162</v>
      </c>
      <c r="F21" s="5">
        <f>VLOOKUP(Data8[[#This Row],[Product]],products9[],2,FALSE)</f>
        <v>10.62</v>
      </c>
      <c r="G21" s="5">
        <f>Data8[[#This Row],[Cost Per Unit]]*Data8[[#This Row],[Units]]</f>
        <v>1720.4399999999998</v>
      </c>
      <c r="H21">
        <f>Data8[[#This Row],[Amount]]-Data8[[#This Row],[Cost]]</f>
        <v>7722.56</v>
      </c>
      <c r="K21" t="s">
        <v>31</v>
      </c>
      <c r="L21" s="5">
        <v>5.79</v>
      </c>
      <c r="N21" s="21" t="s">
        <v>21</v>
      </c>
      <c r="O21" s="1">
        <v>6589</v>
      </c>
    </row>
    <row r="22" spans="1:15" x14ac:dyDescent="0.25">
      <c r="A22" t="s">
        <v>9</v>
      </c>
      <c r="B22" t="s">
        <v>34</v>
      </c>
      <c r="C22" t="s">
        <v>23</v>
      </c>
      <c r="D22" s="1">
        <v>8155</v>
      </c>
      <c r="E22" s="2">
        <v>90</v>
      </c>
      <c r="F22" s="5">
        <f>VLOOKUP(Data8[[#This Row],[Product]],products9[],2,FALSE)</f>
        <v>6.49</v>
      </c>
      <c r="G22" s="5">
        <f>Data8[[#This Row],[Cost Per Unit]]*Data8[[#This Row],[Units]]</f>
        <v>584.1</v>
      </c>
      <c r="H22">
        <f>Data8[[#This Row],[Amount]]-Data8[[#This Row],[Cost]]</f>
        <v>7570.9</v>
      </c>
      <c r="K22" t="s">
        <v>32</v>
      </c>
      <c r="L22" s="5">
        <v>8.65</v>
      </c>
      <c r="N22" s="21" t="s">
        <v>25</v>
      </c>
      <c r="O22" s="1">
        <v>6258.35</v>
      </c>
    </row>
    <row r="23" spans="1:15" x14ac:dyDescent="0.25">
      <c r="A23" t="s">
        <v>8</v>
      </c>
      <c r="B23" t="s">
        <v>38</v>
      </c>
      <c r="C23" t="s">
        <v>23</v>
      </c>
      <c r="D23" s="1">
        <v>1701</v>
      </c>
      <c r="E23" s="2">
        <v>234</v>
      </c>
      <c r="F23" s="5">
        <f>VLOOKUP(Data8[[#This Row],[Product]],products9[],2,FALSE)</f>
        <v>6.49</v>
      </c>
      <c r="G23" s="5">
        <f>Data8[[#This Row],[Cost Per Unit]]*Data8[[#This Row],[Units]]</f>
        <v>1518.66</v>
      </c>
      <c r="H23">
        <f>Data8[[#This Row],[Amount]]-Data8[[#This Row],[Cost]]</f>
        <v>182.33999999999992</v>
      </c>
      <c r="K23" t="s">
        <v>33</v>
      </c>
      <c r="L23" s="5">
        <v>12.37</v>
      </c>
      <c r="N23" s="21" t="s">
        <v>56</v>
      </c>
      <c r="O23" s="1">
        <v>171787.59999999998</v>
      </c>
    </row>
    <row r="24" spans="1:15" x14ac:dyDescent="0.25">
      <c r="A24" t="s">
        <v>10</v>
      </c>
      <c r="B24" t="s">
        <v>38</v>
      </c>
      <c r="C24" t="s">
        <v>22</v>
      </c>
      <c r="D24" s="1">
        <v>2205</v>
      </c>
      <c r="E24" s="2">
        <v>141</v>
      </c>
      <c r="F24" s="5">
        <f>VLOOKUP(Data8[[#This Row],[Product]],products9[],2,FALSE)</f>
        <v>9.77</v>
      </c>
      <c r="G24" s="5">
        <f>Data8[[#This Row],[Cost Per Unit]]*Data8[[#This Row],[Units]]</f>
        <v>1377.57</v>
      </c>
      <c r="H24">
        <f>Data8[[#This Row],[Amount]]-Data8[[#This Row],[Cost]]</f>
        <v>827.43000000000006</v>
      </c>
    </row>
    <row r="25" spans="1:15" x14ac:dyDescent="0.25">
      <c r="A25" t="s">
        <v>8</v>
      </c>
      <c r="B25" t="s">
        <v>37</v>
      </c>
      <c r="C25" t="s">
        <v>19</v>
      </c>
      <c r="D25" s="1">
        <v>1771</v>
      </c>
      <c r="E25" s="2">
        <v>204</v>
      </c>
      <c r="F25" s="5">
        <f>VLOOKUP(Data8[[#This Row],[Product]],products9[],2,FALSE)</f>
        <v>7.64</v>
      </c>
      <c r="G25" s="5">
        <f>Data8[[#This Row],[Cost Per Unit]]*Data8[[#This Row],[Units]]</f>
        <v>1558.56</v>
      </c>
      <c r="H25">
        <f>Data8[[#This Row],[Amount]]-Data8[[#This Row],[Cost]]</f>
        <v>212.44000000000005</v>
      </c>
    </row>
    <row r="26" spans="1:15" x14ac:dyDescent="0.25">
      <c r="A26" t="s">
        <v>41</v>
      </c>
      <c r="B26" t="s">
        <v>35</v>
      </c>
      <c r="C26" t="s">
        <v>15</v>
      </c>
      <c r="D26" s="1">
        <v>2114</v>
      </c>
      <c r="E26" s="2">
        <v>186</v>
      </c>
      <c r="F26" s="5">
        <f>VLOOKUP(Data8[[#This Row],[Product]],products9[],2,FALSE)</f>
        <v>11.73</v>
      </c>
      <c r="G26" s="5">
        <f>Data8[[#This Row],[Cost Per Unit]]*Data8[[#This Row],[Units]]</f>
        <v>2181.7800000000002</v>
      </c>
      <c r="H26">
        <f>Data8[[#This Row],[Amount]]-Data8[[#This Row],[Cost]]</f>
        <v>-67.7800000000002</v>
      </c>
    </row>
    <row r="27" spans="1:15" x14ac:dyDescent="0.25">
      <c r="A27" t="s">
        <v>41</v>
      </c>
      <c r="B27" t="s">
        <v>36</v>
      </c>
      <c r="C27" t="s">
        <v>13</v>
      </c>
      <c r="D27" s="1">
        <v>10311</v>
      </c>
      <c r="E27" s="2">
        <v>231</v>
      </c>
      <c r="F27" s="5">
        <f>VLOOKUP(Data8[[#This Row],[Product]],products9[],2,FALSE)</f>
        <v>9.33</v>
      </c>
      <c r="G27" s="5">
        <f>Data8[[#This Row],[Cost Per Unit]]*Data8[[#This Row],[Units]]</f>
        <v>2155.23</v>
      </c>
      <c r="H27">
        <f>Data8[[#This Row],[Amount]]-Data8[[#This Row],[Cost]]</f>
        <v>8155.77</v>
      </c>
    </row>
    <row r="28" spans="1:15" x14ac:dyDescent="0.25">
      <c r="A28" t="s">
        <v>3</v>
      </c>
      <c r="B28" t="s">
        <v>39</v>
      </c>
      <c r="C28" t="s">
        <v>16</v>
      </c>
      <c r="D28" s="1">
        <v>21</v>
      </c>
      <c r="E28" s="2">
        <v>168</v>
      </c>
      <c r="F28" s="5">
        <f>VLOOKUP(Data8[[#This Row],[Product]],products9[],2,FALSE)</f>
        <v>8.7899999999999991</v>
      </c>
      <c r="G28" s="5">
        <f>Data8[[#This Row],[Cost Per Unit]]*Data8[[#This Row],[Units]]</f>
        <v>1476.7199999999998</v>
      </c>
      <c r="H28">
        <f>Data8[[#This Row],[Amount]]-Data8[[#This Row],[Cost]]</f>
        <v>-1455.7199999999998</v>
      </c>
    </row>
    <row r="29" spans="1:15" x14ac:dyDescent="0.25">
      <c r="A29" t="s">
        <v>10</v>
      </c>
      <c r="B29" t="s">
        <v>35</v>
      </c>
      <c r="C29" t="s">
        <v>20</v>
      </c>
      <c r="D29" s="1">
        <v>1974</v>
      </c>
      <c r="E29" s="2">
        <v>195</v>
      </c>
      <c r="F29" s="5">
        <f>VLOOKUP(Data8[[#This Row],[Product]],products9[],2,FALSE)</f>
        <v>10.62</v>
      </c>
      <c r="G29" s="5">
        <f>Data8[[#This Row],[Cost Per Unit]]*Data8[[#This Row],[Units]]</f>
        <v>2070.8999999999996</v>
      </c>
      <c r="H29">
        <f>Data8[[#This Row],[Amount]]-Data8[[#This Row],[Cost]]</f>
        <v>-96.899999999999636</v>
      </c>
    </row>
    <row r="30" spans="1:15" x14ac:dyDescent="0.25">
      <c r="A30" t="s">
        <v>5</v>
      </c>
      <c r="B30" t="s">
        <v>36</v>
      </c>
      <c r="C30" t="s">
        <v>23</v>
      </c>
      <c r="D30" s="1">
        <v>6314</v>
      </c>
      <c r="E30" s="2">
        <v>15</v>
      </c>
      <c r="F30" s="5">
        <f>VLOOKUP(Data8[[#This Row],[Product]],products9[],2,FALSE)</f>
        <v>6.49</v>
      </c>
      <c r="G30" s="5">
        <f>Data8[[#This Row],[Cost Per Unit]]*Data8[[#This Row],[Units]]</f>
        <v>97.350000000000009</v>
      </c>
      <c r="H30">
        <f>Data8[[#This Row],[Amount]]-Data8[[#This Row],[Cost]]</f>
        <v>6216.65</v>
      </c>
    </row>
    <row r="31" spans="1:15" x14ac:dyDescent="0.25">
      <c r="A31" t="s">
        <v>10</v>
      </c>
      <c r="B31" t="s">
        <v>37</v>
      </c>
      <c r="C31" t="s">
        <v>23</v>
      </c>
      <c r="D31" s="1">
        <v>4683</v>
      </c>
      <c r="E31" s="2">
        <v>30</v>
      </c>
      <c r="F31" s="5">
        <f>VLOOKUP(Data8[[#This Row],[Product]],products9[],2,FALSE)</f>
        <v>6.49</v>
      </c>
      <c r="G31" s="5">
        <f>Data8[[#This Row],[Cost Per Unit]]*Data8[[#This Row],[Units]]</f>
        <v>194.70000000000002</v>
      </c>
      <c r="H31">
        <f>Data8[[#This Row],[Amount]]-Data8[[#This Row],[Cost]]</f>
        <v>4488.3</v>
      </c>
    </row>
    <row r="32" spans="1:15" x14ac:dyDescent="0.25">
      <c r="A32" t="s">
        <v>41</v>
      </c>
      <c r="B32" t="s">
        <v>37</v>
      </c>
      <c r="C32" t="s">
        <v>24</v>
      </c>
      <c r="D32" s="1">
        <v>6398</v>
      </c>
      <c r="E32" s="2">
        <v>102</v>
      </c>
      <c r="F32" s="5">
        <f>VLOOKUP(Data8[[#This Row],[Product]],products9[],2,FALSE)</f>
        <v>4.97</v>
      </c>
      <c r="G32" s="5">
        <f>Data8[[#This Row],[Cost Per Unit]]*Data8[[#This Row],[Units]]</f>
        <v>506.94</v>
      </c>
      <c r="H32">
        <f>Data8[[#This Row],[Amount]]-Data8[[#This Row],[Cost]]</f>
        <v>5891.06</v>
      </c>
    </row>
    <row r="33" spans="1:8" x14ac:dyDescent="0.25">
      <c r="A33" t="s">
        <v>2</v>
      </c>
      <c r="B33" t="s">
        <v>35</v>
      </c>
      <c r="C33" t="s">
        <v>19</v>
      </c>
      <c r="D33" s="1">
        <v>553</v>
      </c>
      <c r="E33" s="2">
        <v>15</v>
      </c>
      <c r="F33" s="5">
        <f>VLOOKUP(Data8[[#This Row],[Product]],products9[],2,FALSE)</f>
        <v>7.64</v>
      </c>
      <c r="G33" s="5">
        <f>Data8[[#This Row],[Cost Per Unit]]*Data8[[#This Row],[Units]]</f>
        <v>114.6</v>
      </c>
      <c r="H33">
        <f>Data8[[#This Row],[Amount]]-Data8[[#This Row],[Cost]]</f>
        <v>438.4</v>
      </c>
    </row>
    <row r="34" spans="1:8" x14ac:dyDescent="0.25">
      <c r="A34" t="s">
        <v>8</v>
      </c>
      <c r="B34" t="s">
        <v>39</v>
      </c>
      <c r="C34" t="s">
        <v>30</v>
      </c>
      <c r="D34" s="1">
        <v>7021</v>
      </c>
      <c r="E34" s="2">
        <v>183</v>
      </c>
      <c r="F34" s="5">
        <f>VLOOKUP(Data8[[#This Row],[Product]],products9[],2,FALSE)</f>
        <v>14.49</v>
      </c>
      <c r="G34" s="5">
        <f>Data8[[#This Row],[Cost Per Unit]]*Data8[[#This Row],[Units]]</f>
        <v>2651.67</v>
      </c>
      <c r="H34">
        <f>Data8[[#This Row],[Amount]]-Data8[[#This Row],[Cost]]</f>
        <v>4369.33</v>
      </c>
    </row>
    <row r="35" spans="1:8" x14ac:dyDescent="0.25">
      <c r="A35" t="s">
        <v>40</v>
      </c>
      <c r="B35" t="s">
        <v>39</v>
      </c>
      <c r="C35" t="s">
        <v>22</v>
      </c>
      <c r="D35" s="1">
        <v>5817</v>
      </c>
      <c r="E35" s="2">
        <v>12</v>
      </c>
      <c r="F35" s="5">
        <f>VLOOKUP(Data8[[#This Row],[Product]],products9[],2,FALSE)</f>
        <v>9.77</v>
      </c>
      <c r="G35" s="5">
        <f>Data8[[#This Row],[Cost Per Unit]]*Data8[[#This Row],[Units]]</f>
        <v>117.24</v>
      </c>
      <c r="H35">
        <f>Data8[[#This Row],[Amount]]-Data8[[#This Row],[Cost]]</f>
        <v>5699.76</v>
      </c>
    </row>
    <row r="36" spans="1:8" x14ac:dyDescent="0.25">
      <c r="A36" t="s">
        <v>41</v>
      </c>
      <c r="B36" t="s">
        <v>39</v>
      </c>
      <c r="C36" t="s">
        <v>14</v>
      </c>
      <c r="D36" s="1">
        <v>3976</v>
      </c>
      <c r="E36" s="2">
        <v>72</v>
      </c>
      <c r="F36" s="5">
        <f>VLOOKUP(Data8[[#This Row],[Product]],products9[],2,FALSE)</f>
        <v>11.7</v>
      </c>
      <c r="G36" s="5">
        <f>Data8[[#This Row],[Cost Per Unit]]*Data8[[#This Row],[Units]]</f>
        <v>842.4</v>
      </c>
      <c r="H36">
        <f>Data8[[#This Row],[Amount]]-Data8[[#This Row],[Cost]]</f>
        <v>3133.6</v>
      </c>
    </row>
    <row r="37" spans="1:8" x14ac:dyDescent="0.25">
      <c r="A37" t="s">
        <v>6</v>
      </c>
      <c r="B37" t="s">
        <v>38</v>
      </c>
      <c r="C37" t="s">
        <v>27</v>
      </c>
      <c r="D37" s="1">
        <v>1134</v>
      </c>
      <c r="E37" s="2">
        <v>282</v>
      </c>
      <c r="F37" s="5">
        <f>VLOOKUP(Data8[[#This Row],[Product]],products9[],2,FALSE)</f>
        <v>16.73</v>
      </c>
      <c r="G37" s="5">
        <f>Data8[[#This Row],[Cost Per Unit]]*Data8[[#This Row],[Units]]</f>
        <v>4717.8599999999997</v>
      </c>
      <c r="H37">
        <f>Data8[[#This Row],[Amount]]-Data8[[#This Row],[Cost]]</f>
        <v>-3583.8599999999997</v>
      </c>
    </row>
    <row r="38" spans="1:8" x14ac:dyDescent="0.25">
      <c r="A38" t="s">
        <v>2</v>
      </c>
      <c r="B38" t="s">
        <v>39</v>
      </c>
      <c r="C38" t="s">
        <v>28</v>
      </c>
      <c r="D38" s="1">
        <v>6027</v>
      </c>
      <c r="E38" s="2">
        <v>144</v>
      </c>
      <c r="F38" s="5">
        <f>VLOOKUP(Data8[[#This Row],[Product]],products9[],2,FALSE)</f>
        <v>10.38</v>
      </c>
      <c r="G38" s="5">
        <f>Data8[[#This Row],[Cost Per Unit]]*Data8[[#This Row],[Units]]</f>
        <v>1494.72</v>
      </c>
      <c r="H38">
        <f>Data8[[#This Row],[Amount]]-Data8[[#This Row],[Cost]]</f>
        <v>4532.28</v>
      </c>
    </row>
    <row r="39" spans="1:8" x14ac:dyDescent="0.25">
      <c r="A39" t="s">
        <v>6</v>
      </c>
      <c r="B39" t="s">
        <v>37</v>
      </c>
      <c r="C39" t="s">
        <v>16</v>
      </c>
      <c r="D39" s="1">
        <v>1904</v>
      </c>
      <c r="E39" s="2">
        <v>405</v>
      </c>
      <c r="F39" s="5">
        <f>VLOOKUP(Data8[[#This Row],[Product]],products9[],2,FALSE)</f>
        <v>8.7899999999999991</v>
      </c>
      <c r="G39" s="5">
        <f>Data8[[#This Row],[Cost Per Unit]]*Data8[[#This Row],[Units]]</f>
        <v>3559.95</v>
      </c>
      <c r="H39">
        <f>Data8[[#This Row],[Amount]]-Data8[[#This Row],[Cost]]</f>
        <v>-1655.9499999999998</v>
      </c>
    </row>
    <row r="40" spans="1:8" x14ac:dyDescent="0.25">
      <c r="A40" t="s">
        <v>7</v>
      </c>
      <c r="B40" t="s">
        <v>34</v>
      </c>
      <c r="C40" t="s">
        <v>32</v>
      </c>
      <c r="D40" s="1">
        <v>3262</v>
      </c>
      <c r="E40" s="2">
        <v>75</v>
      </c>
      <c r="F40" s="5">
        <f>VLOOKUP(Data8[[#This Row],[Product]],products9[],2,FALSE)</f>
        <v>8.65</v>
      </c>
      <c r="G40" s="5">
        <f>Data8[[#This Row],[Cost Per Unit]]*Data8[[#This Row],[Units]]</f>
        <v>648.75</v>
      </c>
      <c r="H40">
        <f>Data8[[#This Row],[Amount]]-Data8[[#This Row],[Cost]]</f>
        <v>2613.25</v>
      </c>
    </row>
    <row r="41" spans="1:8" x14ac:dyDescent="0.25">
      <c r="A41" t="s">
        <v>40</v>
      </c>
      <c r="B41" t="s">
        <v>34</v>
      </c>
      <c r="C41" t="s">
        <v>27</v>
      </c>
      <c r="D41" s="1">
        <v>2289</v>
      </c>
      <c r="E41" s="2">
        <v>135</v>
      </c>
      <c r="F41" s="5">
        <f>VLOOKUP(Data8[[#This Row],[Product]],products9[],2,FALSE)</f>
        <v>16.73</v>
      </c>
      <c r="G41" s="5">
        <f>Data8[[#This Row],[Cost Per Unit]]*Data8[[#This Row],[Units]]</f>
        <v>2258.5500000000002</v>
      </c>
      <c r="H41">
        <f>Data8[[#This Row],[Amount]]-Data8[[#This Row],[Cost]]</f>
        <v>30.449999999999818</v>
      </c>
    </row>
    <row r="42" spans="1:8" x14ac:dyDescent="0.25">
      <c r="A42" t="s">
        <v>5</v>
      </c>
      <c r="B42" t="s">
        <v>34</v>
      </c>
      <c r="C42" t="s">
        <v>27</v>
      </c>
      <c r="D42" s="1">
        <v>6986</v>
      </c>
      <c r="E42" s="2">
        <v>21</v>
      </c>
      <c r="F42" s="5">
        <f>VLOOKUP(Data8[[#This Row],[Product]],products9[],2,FALSE)</f>
        <v>16.73</v>
      </c>
      <c r="G42" s="5">
        <f>Data8[[#This Row],[Cost Per Unit]]*Data8[[#This Row],[Units]]</f>
        <v>351.33</v>
      </c>
      <c r="H42">
        <f>Data8[[#This Row],[Amount]]-Data8[[#This Row],[Cost]]</f>
        <v>6634.67</v>
      </c>
    </row>
    <row r="43" spans="1:8" x14ac:dyDescent="0.25">
      <c r="A43" t="s">
        <v>2</v>
      </c>
      <c r="B43" t="s">
        <v>38</v>
      </c>
      <c r="C43" t="s">
        <v>23</v>
      </c>
      <c r="D43" s="1">
        <v>4417</v>
      </c>
      <c r="E43" s="2">
        <v>153</v>
      </c>
      <c r="F43" s="5">
        <f>VLOOKUP(Data8[[#This Row],[Product]],products9[],2,FALSE)</f>
        <v>6.49</v>
      </c>
      <c r="G43" s="5">
        <f>Data8[[#This Row],[Cost Per Unit]]*Data8[[#This Row],[Units]]</f>
        <v>992.97</v>
      </c>
      <c r="H43">
        <f>Data8[[#This Row],[Amount]]-Data8[[#This Row],[Cost]]</f>
        <v>3424.0299999999997</v>
      </c>
    </row>
    <row r="44" spans="1:8" x14ac:dyDescent="0.25">
      <c r="A44" t="s">
        <v>6</v>
      </c>
      <c r="B44" t="s">
        <v>34</v>
      </c>
      <c r="C44" t="s">
        <v>15</v>
      </c>
      <c r="D44" s="1">
        <v>1442</v>
      </c>
      <c r="E44" s="2">
        <v>15</v>
      </c>
      <c r="F44" s="5">
        <f>VLOOKUP(Data8[[#This Row],[Product]],products9[],2,FALSE)</f>
        <v>11.73</v>
      </c>
      <c r="G44" s="5">
        <f>Data8[[#This Row],[Cost Per Unit]]*Data8[[#This Row],[Units]]</f>
        <v>175.95000000000002</v>
      </c>
      <c r="H44">
        <f>Data8[[#This Row],[Amount]]-Data8[[#This Row],[Cost]]</f>
        <v>1266.05</v>
      </c>
    </row>
    <row r="45" spans="1:8" x14ac:dyDescent="0.25">
      <c r="A45" t="s">
        <v>3</v>
      </c>
      <c r="B45" t="s">
        <v>35</v>
      </c>
      <c r="C45" t="s">
        <v>14</v>
      </c>
      <c r="D45" s="1">
        <v>2415</v>
      </c>
      <c r="E45" s="2">
        <v>255</v>
      </c>
      <c r="F45" s="5">
        <f>VLOOKUP(Data8[[#This Row],[Product]],products9[],2,FALSE)</f>
        <v>11.7</v>
      </c>
      <c r="G45" s="5">
        <f>Data8[[#This Row],[Cost Per Unit]]*Data8[[#This Row],[Units]]</f>
        <v>2983.5</v>
      </c>
      <c r="H45">
        <f>Data8[[#This Row],[Amount]]-Data8[[#This Row],[Cost]]</f>
        <v>-568.5</v>
      </c>
    </row>
    <row r="46" spans="1:8" x14ac:dyDescent="0.25">
      <c r="A46" t="s">
        <v>2</v>
      </c>
      <c r="B46" t="s">
        <v>37</v>
      </c>
      <c r="C46" t="s">
        <v>19</v>
      </c>
      <c r="D46" s="1">
        <v>238</v>
      </c>
      <c r="E46" s="2">
        <v>18</v>
      </c>
      <c r="F46" s="5">
        <f>VLOOKUP(Data8[[#This Row],[Product]],products9[],2,FALSE)</f>
        <v>7.64</v>
      </c>
      <c r="G46" s="5">
        <f>Data8[[#This Row],[Cost Per Unit]]*Data8[[#This Row],[Units]]</f>
        <v>137.51999999999998</v>
      </c>
      <c r="H46">
        <f>Data8[[#This Row],[Amount]]-Data8[[#This Row],[Cost]]</f>
        <v>100.48000000000002</v>
      </c>
    </row>
    <row r="47" spans="1:8" x14ac:dyDescent="0.25">
      <c r="A47" t="s">
        <v>6</v>
      </c>
      <c r="B47" t="s">
        <v>37</v>
      </c>
      <c r="C47" t="s">
        <v>23</v>
      </c>
      <c r="D47" s="1">
        <v>4949</v>
      </c>
      <c r="E47" s="2">
        <v>189</v>
      </c>
      <c r="F47" s="5">
        <f>VLOOKUP(Data8[[#This Row],[Product]],products9[],2,FALSE)</f>
        <v>6.49</v>
      </c>
      <c r="G47" s="5">
        <f>Data8[[#This Row],[Cost Per Unit]]*Data8[[#This Row],[Units]]</f>
        <v>1226.6100000000001</v>
      </c>
      <c r="H47">
        <f>Data8[[#This Row],[Amount]]-Data8[[#This Row],[Cost]]</f>
        <v>3722.39</v>
      </c>
    </row>
    <row r="48" spans="1:8" x14ac:dyDescent="0.25">
      <c r="A48" t="s">
        <v>5</v>
      </c>
      <c r="B48" t="s">
        <v>38</v>
      </c>
      <c r="C48" t="s">
        <v>32</v>
      </c>
      <c r="D48" s="1">
        <v>5075</v>
      </c>
      <c r="E48" s="2">
        <v>21</v>
      </c>
      <c r="F48" s="5">
        <f>VLOOKUP(Data8[[#This Row],[Product]],products9[],2,FALSE)</f>
        <v>8.65</v>
      </c>
      <c r="G48" s="5">
        <f>Data8[[#This Row],[Cost Per Unit]]*Data8[[#This Row],[Units]]</f>
        <v>181.65</v>
      </c>
      <c r="H48">
        <f>Data8[[#This Row],[Amount]]-Data8[[#This Row],[Cost]]</f>
        <v>4893.3500000000004</v>
      </c>
    </row>
    <row r="49" spans="1:8" x14ac:dyDescent="0.25">
      <c r="A49" t="s">
        <v>3</v>
      </c>
      <c r="B49" t="s">
        <v>36</v>
      </c>
      <c r="C49" t="s">
        <v>16</v>
      </c>
      <c r="D49" s="1">
        <v>9198</v>
      </c>
      <c r="E49" s="2">
        <v>36</v>
      </c>
      <c r="F49" s="5">
        <f>VLOOKUP(Data8[[#This Row],[Product]],products9[],2,FALSE)</f>
        <v>8.7899999999999991</v>
      </c>
      <c r="G49" s="5">
        <f>Data8[[#This Row],[Cost Per Unit]]*Data8[[#This Row],[Units]]</f>
        <v>316.43999999999994</v>
      </c>
      <c r="H49">
        <f>Data8[[#This Row],[Amount]]-Data8[[#This Row],[Cost]]</f>
        <v>8881.56</v>
      </c>
    </row>
    <row r="50" spans="1:8" x14ac:dyDescent="0.25">
      <c r="A50" t="s">
        <v>6</v>
      </c>
      <c r="B50" t="s">
        <v>34</v>
      </c>
      <c r="C50" t="s">
        <v>29</v>
      </c>
      <c r="D50" s="1">
        <v>3339</v>
      </c>
      <c r="E50" s="2">
        <v>75</v>
      </c>
      <c r="F50" s="5">
        <f>VLOOKUP(Data8[[#This Row],[Product]],products9[],2,FALSE)</f>
        <v>7.16</v>
      </c>
      <c r="G50" s="5">
        <f>Data8[[#This Row],[Cost Per Unit]]*Data8[[#This Row],[Units]]</f>
        <v>537</v>
      </c>
      <c r="H50">
        <f>Data8[[#This Row],[Amount]]-Data8[[#This Row],[Cost]]</f>
        <v>2802</v>
      </c>
    </row>
    <row r="51" spans="1:8" x14ac:dyDescent="0.25">
      <c r="A51" t="s">
        <v>40</v>
      </c>
      <c r="B51" t="s">
        <v>34</v>
      </c>
      <c r="C51" t="s">
        <v>17</v>
      </c>
      <c r="D51" s="1">
        <v>5019</v>
      </c>
      <c r="E51" s="2">
        <v>156</v>
      </c>
      <c r="F51" s="5">
        <f>VLOOKUP(Data8[[#This Row],[Product]],products9[],2,FALSE)</f>
        <v>3.11</v>
      </c>
      <c r="G51" s="5">
        <f>Data8[[#This Row],[Cost Per Unit]]*Data8[[#This Row],[Units]]</f>
        <v>485.15999999999997</v>
      </c>
      <c r="H51">
        <f>Data8[[#This Row],[Amount]]-Data8[[#This Row],[Cost]]</f>
        <v>4533.84</v>
      </c>
    </row>
    <row r="52" spans="1:8" x14ac:dyDescent="0.25">
      <c r="A52" t="s">
        <v>5</v>
      </c>
      <c r="B52" t="s">
        <v>36</v>
      </c>
      <c r="C52" t="s">
        <v>16</v>
      </c>
      <c r="D52" s="1">
        <v>16184</v>
      </c>
      <c r="E52" s="2">
        <v>39</v>
      </c>
      <c r="F52" s="5">
        <f>VLOOKUP(Data8[[#This Row],[Product]],products9[],2,FALSE)</f>
        <v>8.7899999999999991</v>
      </c>
      <c r="G52" s="5">
        <f>Data8[[#This Row],[Cost Per Unit]]*Data8[[#This Row],[Units]]</f>
        <v>342.80999999999995</v>
      </c>
      <c r="H52">
        <f>Data8[[#This Row],[Amount]]-Data8[[#This Row],[Cost]]</f>
        <v>15841.19</v>
      </c>
    </row>
    <row r="53" spans="1:8" x14ac:dyDescent="0.25">
      <c r="A53" t="s">
        <v>6</v>
      </c>
      <c r="B53" t="s">
        <v>36</v>
      </c>
      <c r="C53" t="s">
        <v>21</v>
      </c>
      <c r="D53" s="1">
        <v>497</v>
      </c>
      <c r="E53" s="2">
        <v>63</v>
      </c>
      <c r="F53" s="5">
        <f>VLOOKUP(Data8[[#This Row],[Product]],products9[],2,FALSE)</f>
        <v>9</v>
      </c>
      <c r="G53" s="5">
        <f>Data8[[#This Row],[Cost Per Unit]]*Data8[[#This Row],[Units]]</f>
        <v>567</v>
      </c>
      <c r="H53">
        <f>Data8[[#This Row],[Amount]]-Data8[[#This Row],[Cost]]</f>
        <v>-70</v>
      </c>
    </row>
    <row r="54" spans="1:8" x14ac:dyDescent="0.25">
      <c r="A54" t="s">
        <v>2</v>
      </c>
      <c r="B54" t="s">
        <v>36</v>
      </c>
      <c r="C54" t="s">
        <v>29</v>
      </c>
      <c r="D54" s="1">
        <v>8211</v>
      </c>
      <c r="E54" s="2">
        <v>75</v>
      </c>
      <c r="F54" s="5">
        <f>VLOOKUP(Data8[[#This Row],[Product]],products9[],2,FALSE)</f>
        <v>7.16</v>
      </c>
      <c r="G54" s="5">
        <f>Data8[[#This Row],[Cost Per Unit]]*Data8[[#This Row],[Units]]</f>
        <v>537</v>
      </c>
      <c r="H54">
        <f>Data8[[#This Row],[Amount]]-Data8[[#This Row],[Cost]]</f>
        <v>7674</v>
      </c>
    </row>
    <row r="55" spans="1:8" x14ac:dyDescent="0.25">
      <c r="A55" t="s">
        <v>2</v>
      </c>
      <c r="B55" t="s">
        <v>38</v>
      </c>
      <c r="C55" t="s">
        <v>28</v>
      </c>
      <c r="D55" s="1">
        <v>6580</v>
      </c>
      <c r="E55" s="2">
        <v>183</v>
      </c>
      <c r="F55" s="5">
        <f>VLOOKUP(Data8[[#This Row],[Product]],products9[],2,FALSE)</f>
        <v>10.38</v>
      </c>
      <c r="G55" s="5">
        <f>Data8[[#This Row],[Cost Per Unit]]*Data8[[#This Row],[Units]]</f>
        <v>1899.5400000000002</v>
      </c>
      <c r="H55">
        <f>Data8[[#This Row],[Amount]]-Data8[[#This Row],[Cost]]</f>
        <v>4680.46</v>
      </c>
    </row>
    <row r="56" spans="1:8" x14ac:dyDescent="0.25">
      <c r="A56" t="s">
        <v>41</v>
      </c>
      <c r="B56" t="s">
        <v>35</v>
      </c>
      <c r="C56" t="s">
        <v>13</v>
      </c>
      <c r="D56" s="1">
        <v>4760</v>
      </c>
      <c r="E56" s="2">
        <v>69</v>
      </c>
      <c r="F56" s="5">
        <f>VLOOKUP(Data8[[#This Row],[Product]],products9[],2,FALSE)</f>
        <v>9.33</v>
      </c>
      <c r="G56" s="5">
        <f>Data8[[#This Row],[Cost Per Unit]]*Data8[[#This Row],[Units]]</f>
        <v>643.77</v>
      </c>
      <c r="H56">
        <f>Data8[[#This Row],[Amount]]-Data8[[#This Row],[Cost]]</f>
        <v>4116.2299999999996</v>
      </c>
    </row>
    <row r="57" spans="1:8" x14ac:dyDescent="0.25">
      <c r="A57" t="s">
        <v>40</v>
      </c>
      <c r="B57" t="s">
        <v>36</v>
      </c>
      <c r="C57" t="s">
        <v>25</v>
      </c>
      <c r="D57" s="1">
        <v>5439</v>
      </c>
      <c r="E57" s="2">
        <v>30</v>
      </c>
      <c r="F57" s="5">
        <f>VLOOKUP(Data8[[#This Row],[Product]],products9[],2,FALSE)</f>
        <v>13.15</v>
      </c>
      <c r="G57" s="5">
        <f>Data8[[#This Row],[Cost Per Unit]]*Data8[[#This Row],[Units]]</f>
        <v>394.5</v>
      </c>
      <c r="H57">
        <f>Data8[[#This Row],[Amount]]-Data8[[#This Row],[Cost]]</f>
        <v>5044.5</v>
      </c>
    </row>
    <row r="58" spans="1:8" x14ac:dyDescent="0.25">
      <c r="A58" t="s">
        <v>41</v>
      </c>
      <c r="B58" t="s">
        <v>34</v>
      </c>
      <c r="C58" t="s">
        <v>17</v>
      </c>
      <c r="D58" s="1">
        <v>1463</v>
      </c>
      <c r="E58" s="2">
        <v>39</v>
      </c>
      <c r="F58" s="5">
        <f>VLOOKUP(Data8[[#This Row],[Product]],products9[],2,FALSE)</f>
        <v>3.11</v>
      </c>
      <c r="G58" s="5">
        <f>Data8[[#This Row],[Cost Per Unit]]*Data8[[#This Row],[Units]]</f>
        <v>121.28999999999999</v>
      </c>
      <c r="H58">
        <f>Data8[[#This Row],[Amount]]-Data8[[#This Row],[Cost]]</f>
        <v>1341.71</v>
      </c>
    </row>
    <row r="59" spans="1:8" x14ac:dyDescent="0.25">
      <c r="A59" t="s">
        <v>3</v>
      </c>
      <c r="B59" t="s">
        <v>34</v>
      </c>
      <c r="C59" t="s">
        <v>32</v>
      </c>
      <c r="D59" s="1">
        <v>7777</v>
      </c>
      <c r="E59" s="2">
        <v>504</v>
      </c>
      <c r="F59" s="5">
        <f>VLOOKUP(Data8[[#This Row],[Product]],products9[],2,FALSE)</f>
        <v>8.65</v>
      </c>
      <c r="G59" s="5">
        <f>Data8[[#This Row],[Cost Per Unit]]*Data8[[#This Row],[Units]]</f>
        <v>4359.6000000000004</v>
      </c>
      <c r="H59">
        <f>Data8[[#This Row],[Amount]]-Data8[[#This Row],[Cost]]</f>
        <v>3417.3999999999996</v>
      </c>
    </row>
    <row r="60" spans="1:8" x14ac:dyDescent="0.25">
      <c r="A60" t="s">
        <v>9</v>
      </c>
      <c r="B60" t="s">
        <v>37</v>
      </c>
      <c r="C60" t="s">
        <v>29</v>
      </c>
      <c r="D60" s="1">
        <v>1085</v>
      </c>
      <c r="E60" s="2">
        <v>273</v>
      </c>
      <c r="F60" s="5">
        <f>VLOOKUP(Data8[[#This Row],[Product]],products9[],2,FALSE)</f>
        <v>7.16</v>
      </c>
      <c r="G60" s="5">
        <f>Data8[[#This Row],[Cost Per Unit]]*Data8[[#This Row],[Units]]</f>
        <v>1954.68</v>
      </c>
      <c r="H60">
        <f>Data8[[#This Row],[Amount]]-Data8[[#This Row],[Cost]]</f>
        <v>-869.68000000000006</v>
      </c>
    </row>
    <row r="61" spans="1:8" x14ac:dyDescent="0.25">
      <c r="A61" t="s">
        <v>5</v>
      </c>
      <c r="B61" t="s">
        <v>37</v>
      </c>
      <c r="C61" t="s">
        <v>31</v>
      </c>
      <c r="D61" s="1">
        <v>182</v>
      </c>
      <c r="E61" s="2">
        <v>48</v>
      </c>
      <c r="F61" s="5">
        <f>VLOOKUP(Data8[[#This Row],[Product]],products9[],2,FALSE)</f>
        <v>5.79</v>
      </c>
      <c r="G61" s="5">
        <f>Data8[[#This Row],[Cost Per Unit]]*Data8[[#This Row],[Units]]</f>
        <v>277.92</v>
      </c>
      <c r="H61">
        <f>Data8[[#This Row],[Amount]]-Data8[[#This Row],[Cost]]</f>
        <v>-95.920000000000016</v>
      </c>
    </row>
    <row r="62" spans="1:8" x14ac:dyDescent="0.25">
      <c r="A62" t="s">
        <v>6</v>
      </c>
      <c r="B62" t="s">
        <v>34</v>
      </c>
      <c r="C62" t="s">
        <v>27</v>
      </c>
      <c r="D62" s="1">
        <v>4242</v>
      </c>
      <c r="E62" s="2">
        <v>207</v>
      </c>
      <c r="F62" s="5">
        <f>VLOOKUP(Data8[[#This Row],[Product]],products9[],2,FALSE)</f>
        <v>16.73</v>
      </c>
      <c r="G62" s="5">
        <f>Data8[[#This Row],[Cost Per Unit]]*Data8[[#This Row],[Units]]</f>
        <v>3463.11</v>
      </c>
      <c r="H62">
        <f>Data8[[#This Row],[Amount]]-Data8[[#This Row],[Cost]]</f>
        <v>778.88999999999987</v>
      </c>
    </row>
    <row r="63" spans="1:8" x14ac:dyDescent="0.25">
      <c r="A63" t="s">
        <v>6</v>
      </c>
      <c r="B63" t="s">
        <v>36</v>
      </c>
      <c r="C63" t="s">
        <v>32</v>
      </c>
      <c r="D63" s="1">
        <v>6118</v>
      </c>
      <c r="E63" s="2">
        <v>9</v>
      </c>
      <c r="F63" s="5">
        <f>VLOOKUP(Data8[[#This Row],[Product]],products9[],2,FALSE)</f>
        <v>8.65</v>
      </c>
      <c r="G63" s="5">
        <f>Data8[[#This Row],[Cost Per Unit]]*Data8[[#This Row],[Units]]</f>
        <v>77.850000000000009</v>
      </c>
      <c r="H63">
        <f>Data8[[#This Row],[Amount]]-Data8[[#This Row],[Cost]]</f>
        <v>6040.15</v>
      </c>
    </row>
    <row r="64" spans="1:8" x14ac:dyDescent="0.25">
      <c r="A64" t="s">
        <v>10</v>
      </c>
      <c r="B64" t="s">
        <v>36</v>
      </c>
      <c r="C64" t="s">
        <v>23</v>
      </c>
      <c r="D64" s="1">
        <v>2317</v>
      </c>
      <c r="E64" s="2">
        <v>261</v>
      </c>
      <c r="F64" s="5">
        <f>VLOOKUP(Data8[[#This Row],[Product]],products9[],2,FALSE)</f>
        <v>6.49</v>
      </c>
      <c r="G64" s="5">
        <f>Data8[[#This Row],[Cost Per Unit]]*Data8[[#This Row],[Units]]</f>
        <v>1693.89</v>
      </c>
      <c r="H64">
        <f>Data8[[#This Row],[Amount]]-Data8[[#This Row],[Cost]]</f>
        <v>623.1099999999999</v>
      </c>
    </row>
    <row r="65" spans="1:8" x14ac:dyDescent="0.25">
      <c r="A65" t="s">
        <v>6</v>
      </c>
      <c r="B65" t="s">
        <v>38</v>
      </c>
      <c r="C65" t="s">
        <v>16</v>
      </c>
      <c r="D65" s="1">
        <v>938</v>
      </c>
      <c r="E65" s="2">
        <v>6</v>
      </c>
      <c r="F65" s="5">
        <f>VLOOKUP(Data8[[#This Row],[Product]],products9[],2,FALSE)</f>
        <v>8.7899999999999991</v>
      </c>
      <c r="G65" s="5">
        <f>Data8[[#This Row],[Cost Per Unit]]*Data8[[#This Row],[Units]]</f>
        <v>52.739999999999995</v>
      </c>
      <c r="H65">
        <f>Data8[[#This Row],[Amount]]-Data8[[#This Row],[Cost]]</f>
        <v>885.26</v>
      </c>
    </row>
    <row r="66" spans="1:8" x14ac:dyDescent="0.25">
      <c r="A66" t="s">
        <v>8</v>
      </c>
      <c r="B66" t="s">
        <v>37</v>
      </c>
      <c r="C66" t="s">
        <v>15</v>
      </c>
      <c r="D66" s="1">
        <v>9709</v>
      </c>
      <c r="E66" s="2">
        <v>30</v>
      </c>
      <c r="F66" s="5">
        <f>VLOOKUP(Data8[[#This Row],[Product]],products9[],2,FALSE)</f>
        <v>11.73</v>
      </c>
      <c r="G66" s="5">
        <f>Data8[[#This Row],[Cost Per Unit]]*Data8[[#This Row],[Units]]</f>
        <v>351.90000000000003</v>
      </c>
      <c r="H66">
        <f>Data8[[#This Row],[Amount]]-Data8[[#This Row],[Cost]]</f>
        <v>9357.1</v>
      </c>
    </row>
    <row r="67" spans="1:8" x14ac:dyDescent="0.25">
      <c r="A67" t="s">
        <v>7</v>
      </c>
      <c r="B67" t="s">
        <v>34</v>
      </c>
      <c r="C67" t="s">
        <v>20</v>
      </c>
      <c r="D67" s="1">
        <v>2205</v>
      </c>
      <c r="E67" s="2">
        <v>138</v>
      </c>
      <c r="F67" s="5">
        <f>VLOOKUP(Data8[[#This Row],[Product]],products9[],2,FALSE)</f>
        <v>10.62</v>
      </c>
      <c r="G67" s="5">
        <f>Data8[[#This Row],[Cost Per Unit]]*Data8[[#This Row],[Units]]</f>
        <v>1465.56</v>
      </c>
      <c r="H67">
        <f>Data8[[#This Row],[Amount]]-Data8[[#This Row],[Cost]]</f>
        <v>739.44</v>
      </c>
    </row>
    <row r="68" spans="1:8" x14ac:dyDescent="0.25">
      <c r="A68" t="s">
        <v>7</v>
      </c>
      <c r="B68" t="s">
        <v>37</v>
      </c>
      <c r="C68" t="s">
        <v>17</v>
      </c>
      <c r="D68" s="1">
        <v>4487</v>
      </c>
      <c r="E68" s="2">
        <v>111</v>
      </c>
      <c r="F68" s="5">
        <f>VLOOKUP(Data8[[#This Row],[Product]],products9[],2,FALSE)</f>
        <v>3.11</v>
      </c>
      <c r="G68" s="5">
        <f>Data8[[#This Row],[Cost Per Unit]]*Data8[[#This Row],[Units]]</f>
        <v>345.21</v>
      </c>
      <c r="H68">
        <f>Data8[[#This Row],[Amount]]-Data8[[#This Row],[Cost]]</f>
        <v>4141.79</v>
      </c>
    </row>
    <row r="69" spans="1:8" x14ac:dyDescent="0.25">
      <c r="A69" t="s">
        <v>5</v>
      </c>
      <c r="B69" t="s">
        <v>35</v>
      </c>
      <c r="C69" t="s">
        <v>18</v>
      </c>
      <c r="D69" s="1">
        <v>2415</v>
      </c>
      <c r="E69" s="2">
        <v>15</v>
      </c>
      <c r="F69" s="5">
        <f>VLOOKUP(Data8[[#This Row],[Product]],products9[],2,FALSE)</f>
        <v>6.47</v>
      </c>
      <c r="G69" s="5">
        <f>Data8[[#This Row],[Cost Per Unit]]*Data8[[#This Row],[Units]]</f>
        <v>97.05</v>
      </c>
      <c r="H69">
        <f>Data8[[#This Row],[Amount]]-Data8[[#This Row],[Cost]]</f>
        <v>2317.9499999999998</v>
      </c>
    </row>
    <row r="70" spans="1:8" x14ac:dyDescent="0.25">
      <c r="A70" t="s">
        <v>40</v>
      </c>
      <c r="B70" t="s">
        <v>34</v>
      </c>
      <c r="C70" t="s">
        <v>19</v>
      </c>
      <c r="D70" s="1">
        <v>4018</v>
      </c>
      <c r="E70" s="2">
        <v>162</v>
      </c>
      <c r="F70" s="5">
        <f>VLOOKUP(Data8[[#This Row],[Product]],products9[],2,FALSE)</f>
        <v>7.64</v>
      </c>
      <c r="G70" s="5">
        <f>Data8[[#This Row],[Cost Per Unit]]*Data8[[#This Row],[Units]]</f>
        <v>1237.6799999999998</v>
      </c>
      <c r="H70">
        <f>Data8[[#This Row],[Amount]]-Data8[[#This Row],[Cost]]</f>
        <v>2780.32</v>
      </c>
    </row>
    <row r="71" spans="1:8" x14ac:dyDescent="0.25">
      <c r="A71" t="s">
        <v>5</v>
      </c>
      <c r="B71" t="s">
        <v>34</v>
      </c>
      <c r="C71" t="s">
        <v>19</v>
      </c>
      <c r="D71" s="1">
        <v>861</v>
      </c>
      <c r="E71" s="2">
        <v>195</v>
      </c>
      <c r="F71" s="5">
        <f>VLOOKUP(Data8[[#This Row],[Product]],products9[],2,FALSE)</f>
        <v>7.64</v>
      </c>
      <c r="G71" s="5">
        <f>Data8[[#This Row],[Cost Per Unit]]*Data8[[#This Row],[Units]]</f>
        <v>1489.8</v>
      </c>
      <c r="H71">
        <f>Data8[[#This Row],[Amount]]-Data8[[#This Row],[Cost]]</f>
        <v>-628.79999999999995</v>
      </c>
    </row>
    <row r="72" spans="1:8" x14ac:dyDescent="0.25">
      <c r="A72" t="s">
        <v>10</v>
      </c>
      <c r="B72" t="s">
        <v>38</v>
      </c>
      <c r="C72" t="s">
        <v>14</v>
      </c>
      <c r="D72" s="1">
        <v>5586</v>
      </c>
      <c r="E72" s="2">
        <v>525</v>
      </c>
      <c r="F72" s="5">
        <f>VLOOKUP(Data8[[#This Row],[Product]],products9[],2,FALSE)</f>
        <v>11.7</v>
      </c>
      <c r="G72" s="5">
        <f>Data8[[#This Row],[Cost Per Unit]]*Data8[[#This Row],[Units]]</f>
        <v>6142.5</v>
      </c>
      <c r="H72">
        <f>Data8[[#This Row],[Amount]]-Data8[[#This Row],[Cost]]</f>
        <v>-556.5</v>
      </c>
    </row>
    <row r="73" spans="1:8" x14ac:dyDescent="0.25">
      <c r="A73" t="s">
        <v>7</v>
      </c>
      <c r="B73" t="s">
        <v>34</v>
      </c>
      <c r="C73" t="s">
        <v>33</v>
      </c>
      <c r="D73" s="1">
        <v>2226</v>
      </c>
      <c r="E73" s="2">
        <v>48</v>
      </c>
      <c r="F73" s="5">
        <f>VLOOKUP(Data8[[#This Row],[Product]],products9[],2,FALSE)</f>
        <v>12.37</v>
      </c>
      <c r="G73" s="5">
        <f>Data8[[#This Row],[Cost Per Unit]]*Data8[[#This Row],[Units]]</f>
        <v>593.76</v>
      </c>
      <c r="H73">
        <f>Data8[[#This Row],[Amount]]-Data8[[#This Row],[Cost]]</f>
        <v>1632.24</v>
      </c>
    </row>
    <row r="74" spans="1:8" x14ac:dyDescent="0.25">
      <c r="A74" t="s">
        <v>9</v>
      </c>
      <c r="B74" t="s">
        <v>34</v>
      </c>
      <c r="C74" t="s">
        <v>28</v>
      </c>
      <c r="D74" s="1">
        <v>14329</v>
      </c>
      <c r="E74" s="2">
        <v>150</v>
      </c>
      <c r="F74" s="5">
        <f>VLOOKUP(Data8[[#This Row],[Product]],products9[],2,FALSE)</f>
        <v>10.38</v>
      </c>
      <c r="G74" s="5">
        <f>Data8[[#This Row],[Cost Per Unit]]*Data8[[#This Row],[Units]]</f>
        <v>1557.0000000000002</v>
      </c>
      <c r="H74">
        <f>Data8[[#This Row],[Amount]]-Data8[[#This Row],[Cost]]</f>
        <v>12772</v>
      </c>
    </row>
    <row r="75" spans="1:8" x14ac:dyDescent="0.25">
      <c r="A75" t="s">
        <v>9</v>
      </c>
      <c r="B75" t="s">
        <v>34</v>
      </c>
      <c r="C75" t="s">
        <v>20</v>
      </c>
      <c r="D75" s="1">
        <v>8463</v>
      </c>
      <c r="E75" s="2">
        <v>492</v>
      </c>
      <c r="F75" s="5">
        <f>VLOOKUP(Data8[[#This Row],[Product]],products9[],2,FALSE)</f>
        <v>10.62</v>
      </c>
      <c r="G75" s="5">
        <f>Data8[[#This Row],[Cost Per Unit]]*Data8[[#This Row],[Units]]</f>
        <v>5225.04</v>
      </c>
      <c r="H75">
        <f>Data8[[#This Row],[Amount]]-Data8[[#This Row],[Cost]]</f>
        <v>3237.96</v>
      </c>
    </row>
    <row r="76" spans="1:8" x14ac:dyDescent="0.25">
      <c r="A76" t="s">
        <v>5</v>
      </c>
      <c r="B76" t="s">
        <v>34</v>
      </c>
      <c r="C76" t="s">
        <v>29</v>
      </c>
      <c r="D76" s="1">
        <v>2891</v>
      </c>
      <c r="E76" s="2">
        <v>102</v>
      </c>
      <c r="F76" s="5">
        <f>VLOOKUP(Data8[[#This Row],[Product]],products9[],2,FALSE)</f>
        <v>7.16</v>
      </c>
      <c r="G76" s="5">
        <f>Data8[[#This Row],[Cost Per Unit]]*Data8[[#This Row],[Units]]</f>
        <v>730.32</v>
      </c>
      <c r="H76">
        <f>Data8[[#This Row],[Amount]]-Data8[[#This Row],[Cost]]</f>
        <v>2160.6799999999998</v>
      </c>
    </row>
    <row r="77" spans="1:8" x14ac:dyDescent="0.25">
      <c r="A77" t="s">
        <v>3</v>
      </c>
      <c r="B77" t="s">
        <v>36</v>
      </c>
      <c r="C77" t="s">
        <v>23</v>
      </c>
      <c r="D77" s="1">
        <v>3773</v>
      </c>
      <c r="E77" s="2">
        <v>165</v>
      </c>
      <c r="F77" s="5">
        <f>VLOOKUP(Data8[[#This Row],[Product]],products9[],2,FALSE)</f>
        <v>6.49</v>
      </c>
      <c r="G77" s="5">
        <f>Data8[[#This Row],[Cost Per Unit]]*Data8[[#This Row],[Units]]</f>
        <v>1070.8500000000001</v>
      </c>
      <c r="H77">
        <f>Data8[[#This Row],[Amount]]-Data8[[#This Row],[Cost]]</f>
        <v>2702.1499999999996</v>
      </c>
    </row>
    <row r="78" spans="1:8" x14ac:dyDescent="0.25">
      <c r="A78" t="s">
        <v>41</v>
      </c>
      <c r="B78" t="s">
        <v>36</v>
      </c>
      <c r="C78" t="s">
        <v>28</v>
      </c>
      <c r="D78" s="1">
        <v>854</v>
      </c>
      <c r="E78" s="2">
        <v>309</v>
      </c>
      <c r="F78" s="5">
        <f>VLOOKUP(Data8[[#This Row],[Product]],products9[],2,FALSE)</f>
        <v>10.38</v>
      </c>
      <c r="G78" s="5">
        <f>Data8[[#This Row],[Cost Per Unit]]*Data8[[#This Row],[Units]]</f>
        <v>3207.42</v>
      </c>
      <c r="H78">
        <f>Data8[[#This Row],[Amount]]-Data8[[#This Row],[Cost]]</f>
        <v>-2353.42</v>
      </c>
    </row>
    <row r="79" spans="1:8" x14ac:dyDescent="0.25">
      <c r="A79" t="s">
        <v>6</v>
      </c>
      <c r="B79" t="s">
        <v>36</v>
      </c>
      <c r="C79" t="s">
        <v>17</v>
      </c>
      <c r="D79" s="1">
        <v>4970</v>
      </c>
      <c r="E79" s="2">
        <v>156</v>
      </c>
      <c r="F79" s="5">
        <f>VLOOKUP(Data8[[#This Row],[Product]],products9[],2,FALSE)</f>
        <v>3.11</v>
      </c>
      <c r="G79" s="5">
        <f>Data8[[#This Row],[Cost Per Unit]]*Data8[[#This Row],[Units]]</f>
        <v>485.15999999999997</v>
      </c>
      <c r="H79">
        <f>Data8[[#This Row],[Amount]]-Data8[[#This Row],[Cost]]</f>
        <v>4484.84</v>
      </c>
    </row>
    <row r="80" spans="1:8" x14ac:dyDescent="0.25">
      <c r="A80" t="s">
        <v>9</v>
      </c>
      <c r="B80" t="s">
        <v>35</v>
      </c>
      <c r="C80" t="s">
        <v>26</v>
      </c>
      <c r="D80" s="1">
        <v>98</v>
      </c>
      <c r="E80" s="2">
        <v>159</v>
      </c>
      <c r="F80" s="5">
        <f>VLOOKUP(Data8[[#This Row],[Product]],products9[],2,FALSE)</f>
        <v>5.6</v>
      </c>
      <c r="G80" s="5">
        <f>Data8[[#This Row],[Cost Per Unit]]*Data8[[#This Row],[Units]]</f>
        <v>890.4</v>
      </c>
      <c r="H80">
        <f>Data8[[#This Row],[Amount]]-Data8[[#This Row],[Cost]]</f>
        <v>-792.4</v>
      </c>
    </row>
    <row r="81" spans="1:8" x14ac:dyDescent="0.25">
      <c r="A81" t="s">
        <v>5</v>
      </c>
      <c r="B81" t="s">
        <v>35</v>
      </c>
      <c r="C81" t="s">
        <v>15</v>
      </c>
      <c r="D81" s="1">
        <v>13391</v>
      </c>
      <c r="E81" s="2">
        <v>201</v>
      </c>
      <c r="F81" s="5">
        <f>VLOOKUP(Data8[[#This Row],[Product]],products9[],2,FALSE)</f>
        <v>11.73</v>
      </c>
      <c r="G81" s="5">
        <f>Data8[[#This Row],[Cost Per Unit]]*Data8[[#This Row],[Units]]</f>
        <v>2357.73</v>
      </c>
      <c r="H81">
        <f>Data8[[#This Row],[Amount]]-Data8[[#This Row],[Cost]]</f>
        <v>11033.27</v>
      </c>
    </row>
    <row r="82" spans="1:8" x14ac:dyDescent="0.25">
      <c r="A82" t="s">
        <v>8</v>
      </c>
      <c r="B82" t="s">
        <v>39</v>
      </c>
      <c r="C82" t="s">
        <v>31</v>
      </c>
      <c r="D82" s="1">
        <v>8890</v>
      </c>
      <c r="E82" s="2">
        <v>210</v>
      </c>
      <c r="F82" s="5">
        <f>VLOOKUP(Data8[[#This Row],[Product]],products9[],2,FALSE)</f>
        <v>5.79</v>
      </c>
      <c r="G82" s="5">
        <f>Data8[[#This Row],[Cost Per Unit]]*Data8[[#This Row],[Units]]</f>
        <v>1215.9000000000001</v>
      </c>
      <c r="H82">
        <f>Data8[[#This Row],[Amount]]-Data8[[#This Row],[Cost]]</f>
        <v>7674.1</v>
      </c>
    </row>
    <row r="83" spans="1:8" x14ac:dyDescent="0.25">
      <c r="A83" t="s">
        <v>2</v>
      </c>
      <c r="B83" t="s">
        <v>38</v>
      </c>
      <c r="C83" t="s">
        <v>13</v>
      </c>
      <c r="D83" s="1">
        <v>56</v>
      </c>
      <c r="E83" s="2">
        <v>51</v>
      </c>
      <c r="F83" s="5">
        <f>VLOOKUP(Data8[[#This Row],[Product]],products9[],2,FALSE)</f>
        <v>9.33</v>
      </c>
      <c r="G83" s="5">
        <f>Data8[[#This Row],[Cost Per Unit]]*Data8[[#This Row],[Units]]</f>
        <v>475.83</v>
      </c>
      <c r="H83">
        <f>Data8[[#This Row],[Amount]]-Data8[[#This Row],[Cost]]</f>
        <v>-419.83</v>
      </c>
    </row>
    <row r="84" spans="1:8" x14ac:dyDescent="0.25">
      <c r="A84" t="s">
        <v>3</v>
      </c>
      <c r="B84" t="s">
        <v>36</v>
      </c>
      <c r="C84" t="s">
        <v>25</v>
      </c>
      <c r="D84" s="1">
        <v>3339</v>
      </c>
      <c r="E84" s="2">
        <v>39</v>
      </c>
      <c r="F84" s="5">
        <f>VLOOKUP(Data8[[#This Row],[Product]],products9[],2,FALSE)</f>
        <v>13.15</v>
      </c>
      <c r="G84" s="5">
        <f>Data8[[#This Row],[Cost Per Unit]]*Data8[[#This Row],[Units]]</f>
        <v>512.85</v>
      </c>
      <c r="H84">
        <f>Data8[[#This Row],[Amount]]-Data8[[#This Row],[Cost]]</f>
        <v>2826.15</v>
      </c>
    </row>
    <row r="85" spans="1:8" x14ac:dyDescent="0.25">
      <c r="A85" t="s">
        <v>10</v>
      </c>
      <c r="B85" t="s">
        <v>35</v>
      </c>
      <c r="C85" t="s">
        <v>18</v>
      </c>
      <c r="D85" s="1">
        <v>3808</v>
      </c>
      <c r="E85" s="2">
        <v>279</v>
      </c>
      <c r="F85" s="5">
        <f>VLOOKUP(Data8[[#This Row],[Product]],products9[],2,FALSE)</f>
        <v>6.47</v>
      </c>
      <c r="G85" s="5">
        <f>Data8[[#This Row],[Cost Per Unit]]*Data8[[#This Row],[Units]]</f>
        <v>1805.1299999999999</v>
      </c>
      <c r="H85">
        <f>Data8[[#This Row],[Amount]]-Data8[[#This Row],[Cost]]</f>
        <v>2002.8700000000001</v>
      </c>
    </row>
    <row r="86" spans="1:8" x14ac:dyDescent="0.25">
      <c r="A86" t="s">
        <v>10</v>
      </c>
      <c r="B86" t="s">
        <v>38</v>
      </c>
      <c r="C86" t="s">
        <v>13</v>
      </c>
      <c r="D86" s="1">
        <v>63</v>
      </c>
      <c r="E86" s="2">
        <v>123</v>
      </c>
      <c r="F86" s="5">
        <f>VLOOKUP(Data8[[#This Row],[Product]],products9[],2,FALSE)</f>
        <v>9.33</v>
      </c>
      <c r="G86" s="5">
        <f>Data8[[#This Row],[Cost Per Unit]]*Data8[[#This Row],[Units]]</f>
        <v>1147.5899999999999</v>
      </c>
      <c r="H86">
        <f>Data8[[#This Row],[Amount]]-Data8[[#This Row],[Cost]]</f>
        <v>-1084.5899999999999</v>
      </c>
    </row>
    <row r="87" spans="1:8" x14ac:dyDescent="0.25">
      <c r="A87" t="s">
        <v>2</v>
      </c>
      <c r="B87" t="s">
        <v>39</v>
      </c>
      <c r="C87" t="s">
        <v>27</v>
      </c>
      <c r="D87" s="1">
        <v>7812</v>
      </c>
      <c r="E87" s="2">
        <v>81</v>
      </c>
      <c r="F87" s="5">
        <f>VLOOKUP(Data8[[#This Row],[Product]],products9[],2,FALSE)</f>
        <v>16.73</v>
      </c>
      <c r="G87" s="5">
        <f>Data8[[#This Row],[Cost Per Unit]]*Data8[[#This Row],[Units]]</f>
        <v>1355.13</v>
      </c>
      <c r="H87">
        <f>Data8[[#This Row],[Amount]]-Data8[[#This Row],[Cost]]</f>
        <v>6456.87</v>
      </c>
    </row>
    <row r="88" spans="1:8" x14ac:dyDescent="0.25">
      <c r="A88" t="s">
        <v>40</v>
      </c>
      <c r="B88" t="s">
        <v>37</v>
      </c>
      <c r="C88" t="s">
        <v>19</v>
      </c>
      <c r="D88" s="1">
        <v>7693</v>
      </c>
      <c r="E88" s="2">
        <v>21</v>
      </c>
      <c r="F88" s="5">
        <f>VLOOKUP(Data8[[#This Row],[Product]],products9[],2,FALSE)</f>
        <v>7.64</v>
      </c>
      <c r="G88" s="5">
        <f>Data8[[#This Row],[Cost Per Unit]]*Data8[[#This Row],[Units]]</f>
        <v>160.44</v>
      </c>
      <c r="H88">
        <f>Data8[[#This Row],[Amount]]-Data8[[#This Row],[Cost]]</f>
        <v>7532.56</v>
      </c>
    </row>
    <row r="89" spans="1:8" x14ac:dyDescent="0.25">
      <c r="A89" t="s">
        <v>3</v>
      </c>
      <c r="B89" t="s">
        <v>36</v>
      </c>
      <c r="C89" t="s">
        <v>28</v>
      </c>
      <c r="D89" s="1">
        <v>973</v>
      </c>
      <c r="E89" s="2">
        <v>162</v>
      </c>
      <c r="F89" s="5">
        <f>VLOOKUP(Data8[[#This Row],[Product]],products9[],2,FALSE)</f>
        <v>10.38</v>
      </c>
      <c r="G89" s="5">
        <f>Data8[[#This Row],[Cost Per Unit]]*Data8[[#This Row],[Units]]</f>
        <v>1681.5600000000002</v>
      </c>
      <c r="H89">
        <f>Data8[[#This Row],[Amount]]-Data8[[#This Row],[Cost]]</f>
        <v>-708.56000000000017</v>
      </c>
    </row>
    <row r="90" spans="1:8" x14ac:dyDescent="0.25">
      <c r="A90" t="s">
        <v>10</v>
      </c>
      <c r="B90" t="s">
        <v>35</v>
      </c>
      <c r="C90" t="s">
        <v>21</v>
      </c>
      <c r="D90" s="1">
        <v>567</v>
      </c>
      <c r="E90" s="2">
        <v>228</v>
      </c>
      <c r="F90" s="5">
        <f>VLOOKUP(Data8[[#This Row],[Product]],products9[],2,FALSE)</f>
        <v>9</v>
      </c>
      <c r="G90" s="5">
        <f>Data8[[#This Row],[Cost Per Unit]]*Data8[[#This Row],[Units]]</f>
        <v>2052</v>
      </c>
      <c r="H90">
        <f>Data8[[#This Row],[Amount]]-Data8[[#This Row],[Cost]]</f>
        <v>-1485</v>
      </c>
    </row>
    <row r="91" spans="1:8" x14ac:dyDescent="0.25">
      <c r="A91" t="s">
        <v>10</v>
      </c>
      <c r="B91" t="s">
        <v>36</v>
      </c>
      <c r="C91" t="s">
        <v>29</v>
      </c>
      <c r="D91" s="1">
        <v>2471</v>
      </c>
      <c r="E91" s="2">
        <v>342</v>
      </c>
      <c r="F91" s="5">
        <f>VLOOKUP(Data8[[#This Row],[Product]],products9[],2,FALSE)</f>
        <v>7.16</v>
      </c>
      <c r="G91" s="5">
        <f>Data8[[#This Row],[Cost Per Unit]]*Data8[[#This Row],[Units]]</f>
        <v>2448.7200000000003</v>
      </c>
      <c r="H91">
        <f>Data8[[#This Row],[Amount]]-Data8[[#This Row],[Cost]]</f>
        <v>22.279999999999745</v>
      </c>
    </row>
    <row r="92" spans="1:8" x14ac:dyDescent="0.25">
      <c r="A92" t="s">
        <v>5</v>
      </c>
      <c r="B92" t="s">
        <v>38</v>
      </c>
      <c r="C92" t="s">
        <v>13</v>
      </c>
      <c r="D92" s="1">
        <v>7189</v>
      </c>
      <c r="E92" s="2">
        <v>54</v>
      </c>
      <c r="F92" s="5">
        <f>VLOOKUP(Data8[[#This Row],[Product]],products9[],2,FALSE)</f>
        <v>9.33</v>
      </c>
      <c r="G92" s="5">
        <f>Data8[[#This Row],[Cost Per Unit]]*Data8[[#This Row],[Units]]</f>
        <v>503.82</v>
      </c>
      <c r="H92">
        <f>Data8[[#This Row],[Amount]]-Data8[[#This Row],[Cost]]</f>
        <v>6685.18</v>
      </c>
    </row>
    <row r="93" spans="1:8" x14ac:dyDescent="0.25">
      <c r="A93" t="s">
        <v>41</v>
      </c>
      <c r="B93" t="s">
        <v>35</v>
      </c>
      <c r="C93" t="s">
        <v>28</v>
      </c>
      <c r="D93" s="1">
        <v>7455</v>
      </c>
      <c r="E93" s="2">
        <v>216</v>
      </c>
      <c r="F93" s="5">
        <f>VLOOKUP(Data8[[#This Row],[Product]],products9[],2,FALSE)</f>
        <v>10.38</v>
      </c>
      <c r="G93" s="5">
        <f>Data8[[#This Row],[Cost Per Unit]]*Data8[[#This Row],[Units]]</f>
        <v>2242.0800000000004</v>
      </c>
      <c r="H93">
        <f>Data8[[#This Row],[Amount]]-Data8[[#This Row],[Cost]]</f>
        <v>5212.92</v>
      </c>
    </row>
    <row r="94" spans="1:8" x14ac:dyDescent="0.25">
      <c r="A94" t="s">
        <v>3</v>
      </c>
      <c r="B94" t="s">
        <v>34</v>
      </c>
      <c r="C94" t="s">
        <v>26</v>
      </c>
      <c r="D94" s="1">
        <v>3108</v>
      </c>
      <c r="E94" s="2">
        <v>54</v>
      </c>
      <c r="F94" s="5">
        <f>VLOOKUP(Data8[[#This Row],[Product]],products9[],2,FALSE)</f>
        <v>5.6</v>
      </c>
      <c r="G94" s="5">
        <f>Data8[[#This Row],[Cost Per Unit]]*Data8[[#This Row],[Units]]</f>
        <v>302.39999999999998</v>
      </c>
      <c r="H94">
        <f>Data8[[#This Row],[Amount]]-Data8[[#This Row],[Cost]]</f>
        <v>2805.6</v>
      </c>
    </row>
    <row r="95" spans="1:8" x14ac:dyDescent="0.25">
      <c r="A95" t="s">
        <v>6</v>
      </c>
      <c r="B95" t="s">
        <v>38</v>
      </c>
      <c r="C95" t="s">
        <v>25</v>
      </c>
      <c r="D95" s="1">
        <v>469</v>
      </c>
      <c r="E95" s="2">
        <v>75</v>
      </c>
      <c r="F95" s="5">
        <f>VLOOKUP(Data8[[#This Row],[Product]],products9[],2,FALSE)</f>
        <v>13.15</v>
      </c>
      <c r="G95" s="5">
        <f>Data8[[#This Row],[Cost Per Unit]]*Data8[[#This Row],[Units]]</f>
        <v>986.25</v>
      </c>
      <c r="H95">
        <f>Data8[[#This Row],[Amount]]-Data8[[#This Row],[Cost]]</f>
        <v>-517.25</v>
      </c>
    </row>
    <row r="96" spans="1:8" x14ac:dyDescent="0.25">
      <c r="A96" t="s">
        <v>9</v>
      </c>
      <c r="B96" t="s">
        <v>37</v>
      </c>
      <c r="C96" t="s">
        <v>23</v>
      </c>
      <c r="D96" s="1">
        <v>2737</v>
      </c>
      <c r="E96" s="2">
        <v>93</v>
      </c>
      <c r="F96" s="5">
        <f>VLOOKUP(Data8[[#This Row],[Product]],products9[],2,FALSE)</f>
        <v>6.49</v>
      </c>
      <c r="G96" s="5">
        <f>Data8[[#This Row],[Cost Per Unit]]*Data8[[#This Row],[Units]]</f>
        <v>603.57000000000005</v>
      </c>
      <c r="H96">
        <f>Data8[[#This Row],[Amount]]-Data8[[#This Row],[Cost]]</f>
        <v>2133.4299999999998</v>
      </c>
    </row>
    <row r="97" spans="1:8" x14ac:dyDescent="0.25">
      <c r="A97" t="s">
        <v>9</v>
      </c>
      <c r="B97" t="s">
        <v>37</v>
      </c>
      <c r="C97" t="s">
        <v>25</v>
      </c>
      <c r="D97" s="1">
        <v>4305</v>
      </c>
      <c r="E97" s="2">
        <v>156</v>
      </c>
      <c r="F97" s="5">
        <f>VLOOKUP(Data8[[#This Row],[Product]],products9[],2,FALSE)</f>
        <v>13.15</v>
      </c>
      <c r="G97" s="5">
        <f>Data8[[#This Row],[Cost Per Unit]]*Data8[[#This Row],[Units]]</f>
        <v>2051.4</v>
      </c>
      <c r="H97">
        <f>Data8[[#This Row],[Amount]]-Data8[[#This Row],[Cost]]</f>
        <v>2253.6</v>
      </c>
    </row>
    <row r="98" spans="1:8" x14ac:dyDescent="0.25">
      <c r="A98" t="s">
        <v>9</v>
      </c>
      <c r="B98" t="s">
        <v>38</v>
      </c>
      <c r="C98" t="s">
        <v>17</v>
      </c>
      <c r="D98" s="1">
        <v>2408</v>
      </c>
      <c r="E98" s="2">
        <v>9</v>
      </c>
      <c r="F98" s="5">
        <f>VLOOKUP(Data8[[#This Row],[Product]],products9[],2,FALSE)</f>
        <v>3.11</v>
      </c>
      <c r="G98" s="5">
        <f>Data8[[#This Row],[Cost Per Unit]]*Data8[[#This Row],[Units]]</f>
        <v>27.99</v>
      </c>
      <c r="H98">
        <f>Data8[[#This Row],[Amount]]-Data8[[#This Row],[Cost]]</f>
        <v>2380.0100000000002</v>
      </c>
    </row>
    <row r="99" spans="1:8" x14ac:dyDescent="0.25">
      <c r="A99" t="s">
        <v>3</v>
      </c>
      <c r="B99" t="s">
        <v>36</v>
      </c>
      <c r="C99" t="s">
        <v>19</v>
      </c>
      <c r="D99" s="1">
        <v>1281</v>
      </c>
      <c r="E99" s="2">
        <v>18</v>
      </c>
      <c r="F99" s="5">
        <f>VLOOKUP(Data8[[#This Row],[Product]],products9[],2,FALSE)</f>
        <v>7.64</v>
      </c>
      <c r="G99" s="5">
        <f>Data8[[#This Row],[Cost Per Unit]]*Data8[[#This Row],[Units]]</f>
        <v>137.51999999999998</v>
      </c>
      <c r="H99">
        <f>Data8[[#This Row],[Amount]]-Data8[[#This Row],[Cost]]</f>
        <v>1143.48</v>
      </c>
    </row>
    <row r="100" spans="1:8" x14ac:dyDescent="0.25">
      <c r="A100" t="s">
        <v>40</v>
      </c>
      <c r="B100" t="s">
        <v>35</v>
      </c>
      <c r="C100" t="s">
        <v>32</v>
      </c>
      <c r="D100" s="1">
        <v>12348</v>
      </c>
      <c r="E100" s="2">
        <v>234</v>
      </c>
      <c r="F100" s="5">
        <f>VLOOKUP(Data8[[#This Row],[Product]],products9[],2,FALSE)</f>
        <v>8.65</v>
      </c>
      <c r="G100" s="5">
        <f>Data8[[#This Row],[Cost Per Unit]]*Data8[[#This Row],[Units]]</f>
        <v>2024.1000000000001</v>
      </c>
      <c r="H100">
        <f>Data8[[#This Row],[Amount]]-Data8[[#This Row],[Cost]]</f>
        <v>10323.9</v>
      </c>
    </row>
    <row r="101" spans="1:8" x14ac:dyDescent="0.25">
      <c r="A101" t="s">
        <v>3</v>
      </c>
      <c r="B101" t="s">
        <v>34</v>
      </c>
      <c r="C101" t="s">
        <v>28</v>
      </c>
      <c r="D101" s="1">
        <v>3689</v>
      </c>
      <c r="E101" s="2">
        <v>312</v>
      </c>
      <c r="F101" s="5">
        <f>VLOOKUP(Data8[[#This Row],[Product]],products9[],2,FALSE)</f>
        <v>10.38</v>
      </c>
      <c r="G101" s="5">
        <f>Data8[[#This Row],[Cost Per Unit]]*Data8[[#This Row],[Units]]</f>
        <v>3238.5600000000004</v>
      </c>
      <c r="H101">
        <f>Data8[[#This Row],[Amount]]-Data8[[#This Row],[Cost]]</f>
        <v>450.4399999999996</v>
      </c>
    </row>
    <row r="102" spans="1:8" x14ac:dyDescent="0.25">
      <c r="A102" t="s">
        <v>7</v>
      </c>
      <c r="B102" t="s">
        <v>36</v>
      </c>
      <c r="C102" t="s">
        <v>19</v>
      </c>
      <c r="D102" s="1">
        <v>2870</v>
      </c>
      <c r="E102" s="2">
        <v>300</v>
      </c>
      <c r="F102" s="5">
        <f>VLOOKUP(Data8[[#This Row],[Product]],products9[],2,FALSE)</f>
        <v>7.64</v>
      </c>
      <c r="G102" s="5">
        <f>Data8[[#This Row],[Cost Per Unit]]*Data8[[#This Row],[Units]]</f>
        <v>2292</v>
      </c>
      <c r="H102">
        <f>Data8[[#This Row],[Amount]]-Data8[[#This Row],[Cost]]</f>
        <v>578</v>
      </c>
    </row>
    <row r="103" spans="1:8" x14ac:dyDescent="0.25">
      <c r="A103" t="s">
        <v>2</v>
      </c>
      <c r="B103" t="s">
        <v>36</v>
      </c>
      <c r="C103" t="s">
        <v>27</v>
      </c>
      <c r="D103" s="1">
        <v>798</v>
      </c>
      <c r="E103" s="2">
        <v>519</v>
      </c>
      <c r="F103" s="5">
        <f>VLOOKUP(Data8[[#This Row],[Product]],products9[],2,FALSE)</f>
        <v>16.73</v>
      </c>
      <c r="G103" s="5">
        <f>Data8[[#This Row],[Cost Per Unit]]*Data8[[#This Row],[Units]]</f>
        <v>8682.8700000000008</v>
      </c>
      <c r="H103">
        <f>Data8[[#This Row],[Amount]]-Data8[[#This Row],[Cost]]</f>
        <v>-7884.8700000000008</v>
      </c>
    </row>
    <row r="104" spans="1:8" x14ac:dyDescent="0.25">
      <c r="A104" t="s">
        <v>41</v>
      </c>
      <c r="B104" t="s">
        <v>37</v>
      </c>
      <c r="C104" t="s">
        <v>21</v>
      </c>
      <c r="D104" s="1">
        <v>2933</v>
      </c>
      <c r="E104" s="2">
        <v>9</v>
      </c>
      <c r="F104" s="5">
        <f>VLOOKUP(Data8[[#This Row],[Product]],products9[],2,FALSE)</f>
        <v>9</v>
      </c>
      <c r="G104" s="5">
        <f>Data8[[#This Row],[Cost Per Unit]]*Data8[[#This Row],[Units]]</f>
        <v>81</v>
      </c>
      <c r="H104">
        <f>Data8[[#This Row],[Amount]]-Data8[[#This Row],[Cost]]</f>
        <v>2852</v>
      </c>
    </row>
    <row r="105" spans="1:8" x14ac:dyDescent="0.25">
      <c r="A105" t="s">
        <v>5</v>
      </c>
      <c r="B105" t="s">
        <v>35</v>
      </c>
      <c r="C105" t="s">
        <v>4</v>
      </c>
      <c r="D105" s="1">
        <v>2744</v>
      </c>
      <c r="E105" s="2">
        <v>9</v>
      </c>
      <c r="F105" s="5">
        <f>VLOOKUP(Data8[[#This Row],[Product]],products9[],2,FALSE)</f>
        <v>11.88</v>
      </c>
      <c r="G105" s="5">
        <f>Data8[[#This Row],[Cost Per Unit]]*Data8[[#This Row],[Units]]</f>
        <v>106.92</v>
      </c>
      <c r="H105">
        <f>Data8[[#This Row],[Amount]]-Data8[[#This Row],[Cost]]</f>
        <v>2637.08</v>
      </c>
    </row>
    <row r="106" spans="1:8" x14ac:dyDescent="0.25">
      <c r="A106" t="s">
        <v>40</v>
      </c>
      <c r="B106" t="s">
        <v>36</v>
      </c>
      <c r="C106" t="s">
        <v>33</v>
      </c>
      <c r="D106" s="1">
        <v>9772</v>
      </c>
      <c r="E106" s="2">
        <v>90</v>
      </c>
      <c r="F106" s="5">
        <f>VLOOKUP(Data8[[#This Row],[Product]],products9[],2,FALSE)</f>
        <v>12.37</v>
      </c>
      <c r="G106" s="5">
        <f>Data8[[#This Row],[Cost Per Unit]]*Data8[[#This Row],[Units]]</f>
        <v>1113.3</v>
      </c>
      <c r="H106">
        <f>Data8[[#This Row],[Amount]]-Data8[[#This Row],[Cost]]</f>
        <v>8658.7000000000007</v>
      </c>
    </row>
    <row r="107" spans="1:8" x14ac:dyDescent="0.25">
      <c r="A107" t="s">
        <v>7</v>
      </c>
      <c r="B107" t="s">
        <v>34</v>
      </c>
      <c r="C107" t="s">
        <v>25</v>
      </c>
      <c r="D107" s="1">
        <v>1568</v>
      </c>
      <c r="E107" s="2">
        <v>96</v>
      </c>
      <c r="F107" s="5">
        <f>VLOOKUP(Data8[[#This Row],[Product]],products9[],2,FALSE)</f>
        <v>13.15</v>
      </c>
      <c r="G107" s="5">
        <f>Data8[[#This Row],[Cost Per Unit]]*Data8[[#This Row],[Units]]</f>
        <v>1262.4000000000001</v>
      </c>
      <c r="H107">
        <f>Data8[[#This Row],[Amount]]-Data8[[#This Row],[Cost]]</f>
        <v>305.59999999999991</v>
      </c>
    </row>
    <row r="108" spans="1:8" x14ac:dyDescent="0.25">
      <c r="A108" t="s">
        <v>2</v>
      </c>
      <c r="B108" t="s">
        <v>36</v>
      </c>
      <c r="C108" t="s">
        <v>16</v>
      </c>
      <c r="D108" s="1">
        <v>11417</v>
      </c>
      <c r="E108" s="2">
        <v>21</v>
      </c>
      <c r="F108" s="5">
        <f>VLOOKUP(Data8[[#This Row],[Product]],products9[],2,FALSE)</f>
        <v>8.7899999999999991</v>
      </c>
      <c r="G108" s="5">
        <f>Data8[[#This Row],[Cost Per Unit]]*Data8[[#This Row],[Units]]</f>
        <v>184.58999999999997</v>
      </c>
      <c r="H108">
        <f>Data8[[#This Row],[Amount]]-Data8[[#This Row],[Cost]]</f>
        <v>11232.41</v>
      </c>
    </row>
    <row r="109" spans="1:8" x14ac:dyDescent="0.25">
      <c r="A109" t="s">
        <v>40</v>
      </c>
      <c r="B109" t="s">
        <v>34</v>
      </c>
      <c r="C109" t="s">
        <v>26</v>
      </c>
      <c r="D109" s="1">
        <v>6748</v>
      </c>
      <c r="E109" s="2">
        <v>48</v>
      </c>
      <c r="F109" s="5">
        <f>VLOOKUP(Data8[[#This Row],[Product]],products9[],2,FALSE)</f>
        <v>5.6</v>
      </c>
      <c r="G109" s="5">
        <f>Data8[[#This Row],[Cost Per Unit]]*Data8[[#This Row],[Units]]</f>
        <v>268.79999999999995</v>
      </c>
      <c r="H109">
        <f>Data8[[#This Row],[Amount]]-Data8[[#This Row],[Cost]]</f>
        <v>6479.2</v>
      </c>
    </row>
    <row r="110" spans="1:8" x14ac:dyDescent="0.25">
      <c r="A110" t="s">
        <v>10</v>
      </c>
      <c r="B110" t="s">
        <v>36</v>
      </c>
      <c r="C110" t="s">
        <v>27</v>
      </c>
      <c r="D110" s="1">
        <v>1407</v>
      </c>
      <c r="E110" s="2">
        <v>72</v>
      </c>
      <c r="F110" s="5">
        <f>VLOOKUP(Data8[[#This Row],[Product]],products9[],2,FALSE)</f>
        <v>16.73</v>
      </c>
      <c r="G110" s="5">
        <f>Data8[[#This Row],[Cost Per Unit]]*Data8[[#This Row],[Units]]</f>
        <v>1204.56</v>
      </c>
      <c r="H110">
        <f>Data8[[#This Row],[Amount]]-Data8[[#This Row],[Cost]]</f>
        <v>202.44000000000005</v>
      </c>
    </row>
    <row r="111" spans="1:8" x14ac:dyDescent="0.25">
      <c r="A111" t="s">
        <v>8</v>
      </c>
      <c r="B111" t="s">
        <v>35</v>
      </c>
      <c r="C111" t="s">
        <v>29</v>
      </c>
      <c r="D111" s="1">
        <v>2023</v>
      </c>
      <c r="E111" s="2">
        <v>168</v>
      </c>
      <c r="F111" s="5">
        <f>VLOOKUP(Data8[[#This Row],[Product]],products9[],2,FALSE)</f>
        <v>7.16</v>
      </c>
      <c r="G111" s="5">
        <f>Data8[[#This Row],[Cost Per Unit]]*Data8[[#This Row],[Units]]</f>
        <v>1202.8800000000001</v>
      </c>
      <c r="H111">
        <f>Data8[[#This Row],[Amount]]-Data8[[#This Row],[Cost]]</f>
        <v>820.11999999999989</v>
      </c>
    </row>
    <row r="112" spans="1:8" x14ac:dyDescent="0.25">
      <c r="A112" t="s">
        <v>5</v>
      </c>
      <c r="B112" t="s">
        <v>39</v>
      </c>
      <c r="C112" t="s">
        <v>26</v>
      </c>
      <c r="D112" s="1">
        <v>5236</v>
      </c>
      <c r="E112" s="2">
        <v>51</v>
      </c>
      <c r="F112" s="5">
        <f>VLOOKUP(Data8[[#This Row],[Product]],products9[],2,FALSE)</f>
        <v>5.6</v>
      </c>
      <c r="G112" s="5">
        <f>Data8[[#This Row],[Cost Per Unit]]*Data8[[#This Row],[Units]]</f>
        <v>285.59999999999997</v>
      </c>
      <c r="H112">
        <f>Data8[[#This Row],[Amount]]-Data8[[#This Row],[Cost]]</f>
        <v>4950.3999999999996</v>
      </c>
    </row>
    <row r="113" spans="1:8" x14ac:dyDescent="0.25">
      <c r="A113" t="s">
        <v>41</v>
      </c>
      <c r="B113" t="s">
        <v>36</v>
      </c>
      <c r="C113" t="s">
        <v>19</v>
      </c>
      <c r="D113" s="1">
        <v>1925</v>
      </c>
      <c r="E113" s="2">
        <v>192</v>
      </c>
      <c r="F113" s="5">
        <f>VLOOKUP(Data8[[#This Row],[Product]],products9[],2,FALSE)</f>
        <v>7.64</v>
      </c>
      <c r="G113" s="5">
        <f>Data8[[#This Row],[Cost Per Unit]]*Data8[[#This Row],[Units]]</f>
        <v>1466.8799999999999</v>
      </c>
      <c r="H113">
        <f>Data8[[#This Row],[Amount]]-Data8[[#This Row],[Cost]]</f>
        <v>458.12000000000012</v>
      </c>
    </row>
    <row r="114" spans="1:8" x14ac:dyDescent="0.25">
      <c r="A114" t="s">
        <v>7</v>
      </c>
      <c r="B114" t="s">
        <v>37</v>
      </c>
      <c r="C114" t="s">
        <v>14</v>
      </c>
      <c r="D114" s="1">
        <v>6608</v>
      </c>
      <c r="E114" s="2">
        <v>225</v>
      </c>
      <c r="F114" s="5">
        <f>VLOOKUP(Data8[[#This Row],[Product]],products9[],2,FALSE)</f>
        <v>11.7</v>
      </c>
      <c r="G114" s="5">
        <f>Data8[[#This Row],[Cost Per Unit]]*Data8[[#This Row],[Units]]</f>
        <v>2632.5</v>
      </c>
      <c r="H114">
        <f>Data8[[#This Row],[Amount]]-Data8[[#This Row],[Cost]]</f>
        <v>3975.5</v>
      </c>
    </row>
    <row r="115" spans="1:8" x14ac:dyDescent="0.25">
      <c r="A115" t="s">
        <v>6</v>
      </c>
      <c r="B115" t="s">
        <v>34</v>
      </c>
      <c r="C115" t="s">
        <v>26</v>
      </c>
      <c r="D115" s="1">
        <v>8008</v>
      </c>
      <c r="E115" s="2">
        <v>456</v>
      </c>
      <c r="F115" s="5">
        <f>VLOOKUP(Data8[[#This Row],[Product]],products9[],2,FALSE)</f>
        <v>5.6</v>
      </c>
      <c r="G115" s="5">
        <f>Data8[[#This Row],[Cost Per Unit]]*Data8[[#This Row],[Units]]</f>
        <v>2553.6</v>
      </c>
      <c r="H115">
        <f>Data8[[#This Row],[Amount]]-Data8[[#This Row],[Cost]]</f>
        <v>5454.4</v>
      </c>
    </row>
    <row r="116" spans="1:8" x14ac:dyDescent="0.25">
      <c r="A116" t="s">
        <v>10</v>
      </c>
      <c r="B116" t="s">
        <v>34</v>
      </c>
      <c r="C116" t="s">
        <v>25</v>
      </c>
      <c r="D116" s="1">
        <v>1428</v>
      </c>
      <c r="E116" s="2">
        <v>93</v>
      </c>
      <c r="F116" s="5">
        <f>VLOOKUP(Data8[[#This Row],[Product]],products9[],2,FALSE)</f>
        <v>13.15</v>
      </c>
      <c r="G116" s="5">
        <f>Data8[[#This Row],[Cost Per Unit]]*Data8[[#This Row],[Units]]</f>
        <v>1222.95</v>
      </c>
      <c r="H116">
        <f>Data8[[#This Row],[Amount]]-Data8[[#This Row],[Cost]]</f>
        <v>205.04999999999995</v>
      </c>
    </row>
    <row r="117" spans="1:8" x14ac:dyDescent="0.25">
      <c r="A117" t="s">
        <v>6</v>
      </c>
      <c r="B117" t="s">
        <v>34</v>
      </c>
      <c r="C117" t="s">
        <v>4</v>
      </c>
      <c r="D117" s="1">
        <v>525</v>
      </c>
      <c r="E117" s="2">
        <v>48</v>
      </c>
      <c r="F117" s="5">
        <f>VLOOKUP(Data8[[#This Row],[Product]],products9[],2,FALSE)</f>
        <v>11.88</v>
      </c>
      <c r="G117" s="5">
        <f>Data8[[#This Row],[Cost Per Unit]]*Data8[[#This Row],[Units]]</f>
        <v>570.24</v>
      </c>
      <c r="H117">
        <f>Data8[[#This Row],[Amount]]-Data8[[#This Row],[Cost]]</f>
        <v>-45.240000000000009</v>
      </c>
    </row>
    <row r="118" spans="1:8" x14ac:dyDescent="0.25">
      <c r="A118" t="s">
        <v>6</v>
      </c>
      <c r="B118" t="s">
        <v>37</v>
      </c>
      <c r="C118" t="s">
        <v>18</v>
      </c>
      <c r="D118" s="1">
        <v>1505</v>
      </c>
      <c r="E118" s="2">
        <v>102</v>
      </c>
      <c r="F118" s="5">
        <f>VLOOKUP(Data8[[#This Row],[Product]],products9[],2,FALSE)</f>
        <v>6.47</v>
      </c>
      <c r="G118" s="5">
        <f>Data8[[#This Row],[Cost Per Unit]]*Data8[[#This Row],[Units]]</f>
        <v>659.93999999999994</v>
      </c>
      <c r="H118">
        <f>Data8[[#This Row],[Amount]]-Data8[[#This Row],[Cost]]</f>
        <v>845.06000000000006</v>
      </c>
    </row>
    <row r="119" spans="1:8" x14ac:dyDescent="0.25">
      <c r="A119" t="s">
        <v>7</v>
      </c>
      <c r="B119" t="s">
        <v>35</v>
      </c>
      <c r="C119" t="s">
        <v>30</v>
      </c>
      <c r="D119" s="1">
        <v>6755</v>
      </c>
      <c r="E119" s="2">
        <v>252</v>
      </c>
      <c r="F119" s="5">
        <f>VLOOKUP(Data8[[#This Row],[Product]],products9[],2,FALSE)</f>
        <v>14.49</v>
      </c>
      <c r="G119" s="5">
        <f>Data8[[#This Row],[Cost Per Unit]]*Data8[[#This Row],[Units]]</f>
        <v>3651.48</v>
      </c>
      <c r="H119">
        <f>Data8[[#This Row],[Amount]]-Data8[[#This Row],[Cost]]</f>
        <v>3103.52</v>
      </c>
    </row>
    <row r="120" spans="1:8" x14ac:dyDescent="0.25">
      <c r="A120" t="s">
        <v>2</v>
      </c>
      <c r="B120" t="s">
        <v>37</v>
      </c>
      <c r="C120" t="s">
        <v>18</v>
      </c>
      <c r="D120" s="1">
        <v>11571</v>
      </c>
      <c r="E120" s="2">
        <v>138</v>
      </c>
      <c r="F120" s="5">
        <f>VLOOKUP(Data8[[#This Row],[Product]],products9[],2,FALSE)</f>
        <v>6.47</v>
      </c>
      <c r="G120" s="5">
        <f>Data8[[#This Row],[Cost Per Unit]]*Data8[[#This Row],[Units]]</f>
        <v>892.86</v>
      </c>
      <c r="H120">
        <f>Data8[[#This Row],[Amount]]-Data8[[#This Row],[Cost]]</f>
        <v>10678.14</v>
      </c>
    </row>
    <row r="121" spans="1:8" x14ac:dyDescent="0.25">
      <c r="A121" t="s">
        <v>40</v>
      </c>
      <c r="B121" t="s">
        <v>38</v>
      </c>
      <c r="C121" t="s">
        <v>25</v>
      </c>
      <c r="D121" s="1">
        <v>2541</v>
      </c>
      <c r="E121" s="2">
        <v>90</v>
      </c>
      <c r="F121" s="5">
        <f>VLOOKUP(Data8[[#This Row],[Product]],products9[],2,FALSE)</f>
        <v>13.15</v>
      </c>
      <c r="G121" s="5">
        <f>Data8[[#This Row],[Cost Per Unit]]*Data8[[#This Row],[Units]]</f>
        <v>1183.5</v>
      </c>
      <c r="H121">
        <f>Data8[[#This Row],[Amount]]-Data8[[#This Row],[Cost]]</f>
        <v>1357.5</v>
      </c>
    </row>
    <row r="122" spans="1:8" x14ac:dyDescent="0.25">
      <c r="A122" t="s">
        <v>41</v>
      </c>
      <c r="B122" t="s">
        <v>37</v>
      </c>
      <c r="C122" t="s">
        <v>30</v>
      </c>
      <c r="D122" s="1">
        <v>1526</v>
      </c>
      <c r="E122" s="2">
        <v>240</v>
      </c>
      <c r="F122" s="5">
        <f>VLOOKUP(Data8[[#This Row],[Product]],products9[],2,FALSE)</f>
        <v>14.49</v>
      </c>
      <c r="G122" s="5">
        <f>Data8[[#This Row],[Cost Per Unit]]*Data8[[#This Row],[Units]]</f>
        <v>3477.6</v>
      </c>
      <c r="H122">
        <f>Data8[[#This Row],[Amount]]-Data8[[#This Row],[Cost]]</f>
        <v>-1951.6</v>
      </c>
    </row>
    <row r="123" spans="1:8" x14ac:dyDescent="0.25">
      <c r="A123" t="s">
        <v>40</v>
      </c>
      <c r="B123" t="s">
        <v>38</v>
      </c>
      <c r="C123" t="s">
        <v>4</v>
      </c>
      <c r="D123" s="1">
        <v>6125</v>
      </c>
      <c r="E123" s="2">
        <v>102</v>
      </c>
      <c r="F123" s="5">
        <f>VLOOKUP(Data8[[#This Row],[Product]],products9[],2,FALSE)</f>
        <v>11.88</v>
      </c>
      <c r="G123" s="5">
        <f>Data8[[#This Row],[Cost Per Unit]]*Data8[[#This Row],[Units]]</f>
        <v>1211.76</v>
      </c>
      <c r="H123">
        <f>Data8[[#This Row],[Amount]]-Data8[[#This Row],[Cost]]</f>
        <v>4913.24</v>
      </c>
    </row>
    <row r="124" spans="1:8" x14ac:dyDescent="0.25">
      <c r="A124" t="s">
        <v>41</v>
      </c>
      <c r="B124" t="s">
        <v>35</v>
      </c>
      <c r="C124" t="s">
        <v>27</v>
      </c>
      <c r="D124" s="1">
        <v>847</v>
      </c>
      <c r="E124" s="2">
        <v>129</v>
      </c>
      <c r="F124" s="5">
        <f>VLOOKUP(Data8[[#This Row],[Product]],products9[],2,FALSE)</f>
        <v>16.73</v>
      </c>
      <c r="G124" s="5">
        <f>Data8[[#This Row],[Cost Per Unit]]*Data8[[#This Row],[Units]]</f>
        <v>2158.17</v>
      </c>
      <c r="H124">
        <f>Data8[[#This Row],[Amount]]-Data8[[#This Row],[Cost]]</f>
        <v>-1311.17</v>
      </c>
    </row>
    <row r="125" spans="1:8" x14ac:dyDescent="0.25">
      <c r="A125" t="s">
        <v>8</v>
      </c>
      <c r="B125" t="s">
        <v>35</v>
      </c>
      <c r="C125" t="s">
        <v>27</v>
      </c>
      <c r="D125" s="1">
        <v>4753</v>
      </c>
      <c r="E125" s="2">
        <v>300</v>
      </c>
      <c r="F125" s="5">
        <f>VLOOKUP(Data8[[#This Row],[Product]],products9[],2,FALSE)</f>
        <v>16.73</v>
      </c>
      <c r="G125" s="5">
        <f>Data8[[#This Row],[Cost Per Unit]]*Data8[[#This Row],[Units]]</f>
        <v>5019</v>
      </c>
      <c r="H125">
        <f>Data8[[#This Row],[Amount]]-Data8[[#This Row],[Cost]]</f>
        <v>-266</v>
      </c>
    </row>
    <row r="126" spans="1:8" x14ac:dyDescent="0.25">
      <c r="A126" t="s">
        <v>6</v>
      </c>
      <c r="B126" t="s">
        <v>38</v>
      </c>
      <c r="C126" t="s">
        <v>33</v>
      </c>
      <c r="D126" s="1">
        <v>959</v>
      </c>
      <c r="E126" s="2">
        <v>135</v>
      </c>
      <c r="F126" s="5">
        <f>VLOOKUP(Data8[[#This Row],[Product]],products9[],2,FALSE)</f>
        <v>12.37</v>
      </c>
      <c r="G126" s="5">
        <f>Data8[[#This Row],[Cost Per Unit]]*Data8[[#This Row],[Units]]</f>
        <v>1669.9499999999998</v>
      </c>
      <c r="H126">
        <f>Data8[[#This Row],[Amount]]-Data8[[#This Row],[Cost]]</f>
        <v>-710.94999999999982</v>
      </c>
    </row>
    <row r="127" spans="1:8" x14ac:dyDescent="0.25">
      <c r="A127" t="s">
        <v>7</v>
      </c>
      <c r="B127" t="s">
        <v>35</v>
      </c>
      <c r="C127" t="s">
        <v>24</v>
      </c>
      <c r="D127" s="1">
        <v>2793</v>
      </c>
      <c r="E127" s="2">
        <v>114</v>
      </c>
      <c r="F127" s="5">
        <f>VLOOKUP(Data8[[#This Row],[Product]],products9[],2,FALSE)</f>
        <v>4.97</v>
      </c>
      <c r="G127" s="5">
        <f>Data8[[#This Row],[Cost Per Unit]]*Data8[[#This Row],[Units]]</f>
        <v>566.57999999999993</v>
      </c>
      <c r="H127">
        <f>Data8[[#This Row],[Amount]]-Data8[[#This Row],[Cost]]</f>
        <v>2226.42</v>
      </c>
    </row>
    <row r="128" spans="1:8" x14ac:dyDescent="0.25">
      <c r="A128" t="s">
        <v>7</v>
      </c>
      <c r="B128" t="s">
        <v>35</v>
      </c>
      <c r="C128" t="s">
        <v>14</v>
      </c>
      <c r="D128" s="1">
        <v>4606</v>
      </c>
      <c r="E128" s="2">
        <v>63</v>
      </c>
      <c r="F128" s="5">
        <f>VLOOKUP(Data8[[#This Row],[Product]],products9[],2,FALSE)</f>
        <v>11.7</v>
      </c>
      <c r="G128" s="5">
        <f>Data8[[#This Row],[Cost Per Unit]]*Data8[[#This Row],[Units]]</f>
        <v>737.09999999999991</v>
      </c>
      <c r="H128">
        <f>Data8[[#This Row],[Amount]]-Data8[[#This Row],[Cost]]</f>
        <v>3868.9</v>
      </c>
    </row>
    <row r="129" spans="1:8" x14ac:dyDescent="0.25">
      <c r="A129" t="s">
        <v>7</v>
      </c>
      <c r="B129" t="s">
        <v>36</v>
      </c>
      <c r="C129" t="s">
        <v>29</v>
      </c>
      <c r="D129" s="1">
        <v>5551</v>
      </c>
      <c r="E129" s="2">
        <v>252</v>
      </c>
      <c r="F129" s="5">
        <f>VLOOKUP(Data8[[#This Row],[Product]],products9[],2,FALSE)</f>
        <v>7.16</v>
      </c>
      <c r="G129" s="5">
        <f>Data8[[#This Row],[Cost Per Unit]]*Data8[[#This Row],[Units]]</f>
        <v>1804.32</v>
      </c>
      <c r="H129">
        <f>Data8[[#This Row],[Amount]]-Data8[[#This Row],[Cost]]</f>
        <v>3746.6800000000003</v>
      </c>
    </row>
    <row r="130" spans="1:8" x14ac:dyDescent="0.25">
      <c r="A130" t="s">
        <v>10</v>
      </c>
      <c r="B130" t="s">
        <v>36</v>
      </c>
      <c r="C130" t="s">
        <v>32</v>
      </c>
      <c r="D130" s="1">
        <v>6657</v>
      </c>
      <c r="E130" s="2">
        <v>303</v>
      </c>
      <c r="F130" s="5">
        <f>VLOOKUP(Data8[[#This Row],[Product]],products9[],2,FALSE)</f>
        <v>8.65</v>
      </c>
      <c r="G130" s="5">
        <f>Data8[[#This Row],[Cost Per Unit]]*Data8[[#This Row],[Units]]</f>
        <v>2620.9500000000003</v>
      </c>
      <c r="H130">
        <f>Data8[[#This Row],[Amount]]-Data8[[#This Row],[Cost]]</f>
        <v>4036.0499999999997</v>
      </c>
    </row>
    <row r="131" spans="1:8" x14ac:dyDescent="0.25">
      <c r="A131" t="s">
        <v>7</v>
      </c>
      <c r="B131" t="s">
        <v>39</v>
      </c>
      <c r="C131" t="s">
        <v>17</v>
      </c>
      <c r="D131" s="1">
        <v>4438</v>
      </c>
      <c r="E131" s="2">
        <v>246</v>
      </c>
      <c r="F131" s="5">
        <f>VLOOKUP(Data8[[#This Row],[Product]],products9[],2,FALSE)</f>
        <v>3.11</v>
      </c>
      <c r="G131" s="5">
        <f>Data8[[#This Row],[Cost Per Unit]]*Data8[[#This Row],[Units]]</f>
        <v>765.06</v>
      </c>
      <c r="H131">
        <f>Data8[[#This Row],[Amount]]-Data8[[#This Row],[Cost]]</f>
        <v>3672.94</v>
      </c>
    </row>
    <row r="132" spans="1:8" x14ac:dyDescent="0.25">
      <c r="A132" t="s">
        <v>8</v>
      </c>
      <c r="B132" t="s">
        <v>38</v>
      </c>
      <c r="C132" t="s">
        <v>22</v>
      </c>
      <c r="D132" s="1">
        <v>168</v>
      </c>
      <c r="E132" s="2">
        <v>84</v>
      </c>
      <c r="F132" s="5">
        <f>VLOOKUP(Data8[[#This Row],[Product]],products9[],2,FALSE)</f>
        <v>9.77</v>
      </c>
      <c r="G132" s="5">
        <f>Data8[[#This Row],[Cost Per Unit]]*Data8[[#This Row],[Units]]</f>
        <v>820.68</v>
      </c>
      <c r="H132">
        <f>Data8[[#This Row],[Amount]]-Data8[[#This Row],[Cost]]</f>
        <v>-652.67999999999995</v>
      </c>
    </row>
    <row r="133" spans="1:8" x14ac:dyDescent="0.25">
      <c r="A133" t="s">
        <v>7</v>
      </c>
      <c r="B133" t="s">
        <v>34</v>
      </c>
      <c r="C133" t="s">
        <v>17</v>
      </c>
      <c r="D133" s="1">
        <v>7777</v>
      </c>
      <c r="E133" s="2">
        <v>39</v>
      </c>
      <c r="F133" s="5">
        <f>VLOOKUP(Data8[[#This Row],[Product]],products9[],2,FALSE)</f>
        <v>3.11</v>
      </c>
      <c r="G133" s="5">
        <f>Data8[[#This Row],[Cost Per Unit]]*Data8[[#This Row],[Units]]</f>
        <v>121.28999999999999</v>
      </c>
      <c r="H133">
        <f>Data8[[#This Row],[Amount]]-Data8[[#This Row],[Cost]]</f>
        <v>7655.71</v>
      </c>
    </row>
    <row r="134" spans="1:8" x14ac:dyDescent="0.25">
      <c r="A134" t="s">
        <v>5</v>
      </c>
      <c r="B134" t="s">
        <v>36</v>
      </c>
      <c r="C134" t="s">
        <v>17</v>
      </c>
      <c r="D134" s="1">
        <v>3339</v>
      </c>
      <c r="E134" s="2">
        <v>348</v>
      </c>
      <c r="F134" s="5">
        <f>VLOOKUP(Data8[[#This Row],[Product]],products9[],2,FALSE)</f>
        <v>3.11</v>
      </c>
      <c r="G134" s="5">
        <f>Data8[[#This Row],[Cost Per Unit]]*Data8[[#This Row],[Units]]</f>
        <v>1082.28</v>
      </c>
      <c r="H134">
        <f>Data8[[#This Row],[Amount]]-Data8[[#This Row],[Cost]]</f>
        <v>2256.7200000000003</v>
      </c>
    </row>
    <row r="135" spans="1:8" x14ac:dyDescent="0.25">
      <c r="A135" t="s">
        <v>7</v>
      </c>
      <c r="B135" t="s">
        <v>37</v>
      </c>
      <c r="C135" t="s">
        <v>33</v>
      </c>
      <c r="D135" s="1">
        <v>6391</v>
      </c>
      <c r="E135" s="2">
        <v>48</v>
      </c>
      <c r="F135" s="5">
        <f>VLOOKUP(Data8[[#This Row],[Product]],products9[],2,FALSE)</f>
        <v>12.37</v>
      </c>
      <c r="G135" s="5">
        <f>Data8[[#This Row],[Cost Per Unit]]*Data8[[#This Row],[Units]]</f>
        <v>593.76</v>
      </c>
      <c r="H135">
        <f>Data8[[#This Row],[Amount]]-Data8[[#This Row],[Cost]]</f>
        <v>5797.24</v>
      </c>
    </row>
    <row r="136" spans="1:8" x14ac:dyDescent="0.25">
      <c r="A136" t="s">
        <v>5</v>
      </c>
      <c r="B136" t="s">
        <v>37</v>
      </c>
      <c r="C136" t="s">
        <v>22</v>
      </c>
      <c r="D136" s="1">
        <v>518</v>
      </c>
      <c r="E136" s="2">
        <v>75</v>
      </c>
      <c r="F136" s="5">
        <f>VLOOKUP(Data8[[#This Row],[Product]],products9[],2,FALSE)</f>
        <v>9.77</v>
      </c>
      <c r="G136" s="5">
        <f>Data8[[#This Row],[Cost Per Unit]]*Data8[[#This Row],[Units]]</f>
        <v>732.75</v>
      </c>
      <c r="H136">
        <f>Data8[[#This Row],[Amount]]-Data8[[#This Row],[Cost]]</f>
        <v>-214.75</v>
      </c>
    </row>
    <row r="137" spans="1:8" x14ac:dyDescent="0.25">
      <c r="A137" t="s">
        <v>7</v>
      </c>
      <c r="B137" t="s">
        <v>38</v>
      </c>
      <c r="C137" t="s">
        <v>28</v>
      </c>
      <c r="D137" s="1">
        <v>5677</v>
      </c>
      <c r="E137" s="2">
        <v>258</v>
      </c>
      <c r="F137" s="5">
        <f>VLOOKUP(Data8[[#This Row],[Product]],products9[],2,FALSE)</f>
        <v>10.38</v>
      </c>
      <c r="G137" s="5">
        <f>Data8[[#This Row],[Cost Per Unit]]*Data8[[#This Row],[Units]]</f>
        <v>2678.0400000000004</v>
      </c>
      <c r="H137">
        <f>Data8[[#This Row],[Amount]]-Data8[[#This Row],[Cost]]</f>
        <v>2998.9599999999996</v>
      </c>
    </row>
    <row r="138" spans="1:8" x14ac:dyDescent="0.25">
      <c r="A138" t="s">
        <v>6</v>
      </c>
      <c r="B138" t="s">
        <v>39</v>
      </c>
      <c r="C138" t="s">
        <v>17</v>
      </c>
      <c r="D138" s="1">
        <v>6048</v>
      </c>
      <c r="E138" s="2">
        <v>27</v>
      </c>
      <c r="F138" s="5">
        <f>VLOOKUP(Data8[[#This Row],[Product]],products9[],2,FALSE)</f>
        <v>3.11</v>
      </c>
      <c r="G138" s="5">
        <f>Data8[[#This Row],[Cost Per Unit]]*Data8[[#This Row],[Units]]</f>
        <v>83.97</v>
      </c>
      <c r="H138">
        <f>Data8[[#This Row],[Amount]]-Data8[[#This Row],[Cost]]</f>
        <v>5964.03</v>
      </c>
    </row>
    <row r="139" spans="1:8" x14ac:dyDescent="0.25">
      <c r="A139" t="s">
        <v>8</v>
      </c>
      <c r="B139" t="s">
        <v>38</v>
      </c>
      <c r="C139" t="s">
        <v>32</v>
      </c>
      <c r="D139" s="1">
        <v>3752</v>
      </c>
      <c r="E139" s="2">
        <v>213</v>
      </c>
      <c r="F139" s="5">
        <f>VLOOKUP(Data8[[#This Row],[Product]],products9[],2,FALSE)</f>
        <v>8.65</v>
      </c>
      <c r="G139" s="5">
        <f>Data8[[#This Row],[Cost Per Unit]]*Data8[[#This Row],[Units]]</f>
        <v>1842.45</v>
      </c>
      <c r="H139">
        <f>Data8[[#This Row],[Amount]]-Data8[[#This Row],[Cost]]</f>
        <v>1909.55</v>
      </c>
    </row>
    <row r="140" spans="1:8" x14ac:dyDescent="0.25">
      <c r="A140" t="s">
        <v>5</v>
      </c>
      <c r="B140" t="s">
        <v>35</v>
      </c>
      <c r="C140" t="s">
        <v>29</v>
      </c>
      <c r="D140" s="1">
        <v>4480</v>
      </c>
      <c r="E140" s="2">
        <v>357</v>
      </c>
      <c r="F140" s="5">
        <f>VLOOKUP(Data8[[#This Row],[Product]],products9[],2,FALSE)</f>
        <v>7.16</v>
      </c>
      <c r="G140" s="5">
        <f>Data8[[#This Row],[Cost Per Unit]]*Data8[[#This Row],[Units]]</f>
        <v>2556.12</v>
      </c>
      <c r="H140">
        <f>Data8[[#This Row],[Amount]]-Data8[[#This Row],[Cost]]</f>
        <v>1923.88</v>
      </c>
    </row>
    <row r="141" spans="1:8" x14ac:dyDescent="0.25">
      <c r="A141" t="s">
        <v>9</v>
      </c>
      <c r="B141" t="s">
        <v>37</v>
      </c>
      <c r="C141" t="s">
        <v>4</v>
      </c>
      <c r="D141" s="1">
        <v>259</v>
      </c>
      <c r="E141" s="2">
        <v>207</v>
      </c>
      <c r="F141" s="5">
        <f>VLOOKUP(Data8[[#This Row],[Product]],products9[],2,FALSE)</f>
        <v>11.88</v>
      </c>
      <c r="G141" s="5">
        <f>Data8[[#This Row],[Cost Per Unit]]*Data8[[#This Row],[Units]]</f>
        <v>2459.1600000000003</v>
      </c>
      <c r="H141">
        <f>Data8[[#This Row],[Amount]]-Data8[[#This Row],[Cost]]</f>
        <v>-2200.1600000000003</v>
      </c>
    </row>
    <row r="142" spans="1:8" x14ac:dyDescent="0.25">
      <c r="A142" t="s">
        <v>8</v>
      </c>
      <c r="B142" t="s">
        <v>37</v>
      </c>
      <c r="C142" t="s">
        <v>30</v>
      </c>
      <c r="D142" s="1">
        <v>42</v>
      </c>
      <c r="E142" s="2">
        <v>150</v>
      </c>
      <c r="F142" s="5">
        <f>VLOOKUP(Data8[[#This Row],[Product]],products9[],2,FALSE)</f>
        <v>14.49</v>
      </c>
      <c r="G142" s="5">
        <f>Data8[[#This Row],[Cost Per Unit]]*Data8[[#This Row],[Units]]</f>
        <v>2173.5</v>
      </c>
      <c r="H142">
        <f>Data8[[#This Row],[Amount]]-Data8[[#This Row],[Cost]]</f>
        <v>-2131.5</v>
      </c>
    </row>
    <row r="143" spans="1:8" x14ac:dyDescent="0.25">
      <c r="A143" t="s">
        <v>41</v>
      </c>
      <c r="B143" t="s">
        <v>36</v>
      </c>
      <c r="C143" t="s">
        <v>26</v>
      </c>
      <c r="D143" s="1">
        <v>98</v>
      </c>
      <c r="E143" s="2">
        <v>204</v>
      </c>
      <c r="F143" s="5">
        <f>VLOOKUP(Data8[[#This Row],[Product]],products9[],2,FALSE)</f>
        <v>5.6</v>
      </c>
      <c r="G143" s="5">
        <f>Data8[[#This Row],[Cost Per Unit]]*Data8[[#This Row],[Units]]</f>
        <v>1142.3999999999999</v>
      </c>
      <c r="H143">
        <f>Data8[[#This Row],[Amount]]-Data8[[#This Row],[Cost]]</f>
        <v>-1044.3999999999999</v>
      </c>
    </row>
    <row r="144" spans="1:8" x14ac:dyDescent="0.25">
      <c r="A144" t="s">
        <v>7</v>
      </c>
      <c r="B144" t="s">
        <v>35</v>
      </c>
      <c r="C144" t="s">
        <v>27</v>
      </c>
      <c r="D144" s="1">
        <v>2478</v>
      </c>
      <c r="E144" s="2">
        <v>21</v>
      </c>
      <c r="F144" s="5">
        <f>VLOOKUP(Data8[[#This Row],[Product]],products9[],2,FALSE)</f>
        <v>16.73</v>
      </c>
      <c r="G144" s="5">
        <f>Data8[[#This Row],[Cost Per Unit]]*Data8[[#This Row],[Units]]</f>
        <v>351.33</v>
      </c>
      <c r="H144">
        <f>Data8[[#This Row],[Amount]]-Data8[[#This Row],[Cost]]</f>
        <v>2126.67</v>
      </c>
    </row>
    <row r="145" spans="1:8" x14ac:dyDescent="0.25">
      <c r="A145" t="s">
        <v>41</v>
      </c>
      <c r="B145" t="s">
        <v>34</v>
      </c>
      <c r="C145" t="s">
        <v>33</v>
      </c>
      <c r="D145" s="1">
        <v>7847</v>
      </c>
      <c r="E145" s="2">
        <v>174</v>
      </c>
      <c r="F145" s="5">
        <f>VLOOKUP(Data8[[#This Row],[Product]],products9[],2,FALSE)</f>
        <v>12.37</v>
      </c>
      <c r="G145" s="5">
        <f>Data8[[#This Row],[Cost Per Unit]]*Data8[[#This Row],[Units]]</f>
        <v>2152.3799999999997</v>
      </c>
      <c r="H145">
        <f>Data8[[#This Row],[Amount]]-Data8[[#This Row],[Cost]]</f>
        <v>5694.6200000000008</v>
      </c>
    </row>
    <row r="146" spans="1:8" x14ac:dyDescent="0.25">
      <c r="A146" t="s">
        <v>2</v>
      </c>
      <c r="B146" t="s">
        <v>37</v>
      </c>
      <c r="C146" t="s">
        <v>17</v>
      </c>
      <c r="D146" s="1">
        <v>9926</v>
      </c>
      <c r="E146" s="2">
        <v>201</v>
      </c>
      <c r="F146" s="5">
        <f>VLOOKUP(Data8[[#This Row],[Product]],products9[],2,FALSE)</f>
        <v>3.11</v>
      </c>
      <c r="G146" s="5">
        <f>Data8[[#This Row],[Cost Per Unit]]*Data8[[#This Row],[Units]]</f>
        <v>625.11</v>
      </c>
      <c r="H146">
        <f>Data8[[#This Row],[Amount]]-Data8[[#This Row],[Cost]]</f>
        <v>9300.89</v>
      </c>
    </row>
    <row r="147" spans="1:8" x14ac:dyDescent="0.25">
      <c r="A147" t="s">
        <v>8</v>
      </c>
      <c r="B147" t="s">
        <v>38</v>
      </c>
      <c r="C147" t="s">
        <v>13</v>
      </c>
      <c r="D147" s="1">
        <v>819</v>
      </c>
      <c r="E147" s="2">
        <v>510</v>
      </c>
      <c r="F147" s="5">
        <f>VLOOKUP(Data8[[#This Row],[Product]],products9[],2,FALSE)</f>
        <v>9.33</v>
      </c>
      <c r="G147" s="5">
        <f>Data8[[#This Row],[Cost Per Unit]]*Data8[[#This Row],[Units]]</f>
        <v>4758.3</v>
      </c>
      <c r="H147">
        <f>Data8[[#This Row],[Amount]]-Data8[[#This Row],[Cost]]</f>
        <v>-3939.3</v>
      </c>
    </row>
    <row r="148" spans="1:8" x14ac:dyDescent="0.25">
      <c r="A148" t="s">
        <v>6</v>
      </c>
      <c r="B148" t="s">
        <v>39</v>
      </c>
      <c r="C148" t="s">
        <v>29</v>
      </c>
      <c r="D148" s="1">
        <v>3052</v>
      </c>
      <c r="E148" s="2">
        <v>378</v>
      </c>
      <c r="F148" s="5">
        <f>VLOOKUP(Data8[[#This Row],[Product]],products9[],2,FALSE)</f>
        <v>7.16</v>
      </c>
      <c r="G148" s="5">
        <f>Data8[[#This Row],[Cost Per Unit]]*Data8[[#This Row],[Units]]</f>
        <v>2706.48</v>
      </c>
      <c r="H148">
        <f>Data8[[#This Row],[Amount]]-Data8[[#This Row],[Cost]]</f>
        <v>345.52</v>
      </c>
    </row>
    <row r="149" spans="1:8" x14ac:dyDescent="0.25">
      <c r="A149" t="s">
        <v>9</v>
      </c>
      <c r="B149" t="s">
        <v>34</v>
      </c>
      <c r="C149" t="s">
        <v>21</v>
      </c>
      <c r="D149" s="1">
        <v>6832</v>
      </c>
      <c r="E149" s="2">
        <v>27</v>
      </c>
      <c r="F149" s="5">
        <f>VLOOKUP(Data8[[#This Row],[Product]],products9[],2,FALSE)</f>
        <v>9</v>
      </c>
      <c r="G149" s="5">
        <f>Data8[[#This Row],[Cost Per Unit]]*Data8[[#This Row],[Units]]</f>
        <v>243</v>
      </c>
      <c r="H149">
        <f>Data8[[#This Row],[Amount]]-Data8[[#This Row],[Cost]]</f>
        <v>6589</v>
      </c>
    </row>
    <row r="150" spans="1:8" x14ac:dyDescent="0.25">
      <c r="A150" t="s">
        <v>2</v>
      </c>
      <c r="B150" t="s">
        <v>39</v>
      </c>
      <c r="C150" t="s">
        <v>16</v>
      </c>
      <c r="D150" s="1">
        <v>2016</v>
      </c>
      <c r="E150" s="2">
        <v>117</v>
      </c>
      <c r="F150" s="5">
        <f>VLOOKUP(Data8[[#This Row],[Product]],products9[],2,FALSE)</f>
        <v>8.7899999999999991</v>
      </c>
      <c r="G150" s="5">
        <f>Data8[[#This Row],[Cost Per Unit]]*Data8[[#This Row],[Units]]</f>
        <v>1028.4299999999998</v>
      </c>
      <c r="H150">
        <f>Data8[[#This Row],[Amount]]-Data8[[#This Row],[Cost]]</f>
        <v>987.57000000000016</v>
      </c>
    </row>
    <row r="151" spans="1:8" x14ac:dyDescent="0.25">
      <c r="A151" t="s">
        <v>6</v>
      </c>
      <c r="B151" t="s">
        <v>38</v>
      </c>
      <c r="C151" t="s">
        <v>21</v>
      </c>
      <c r="D151" s="1">
        <v>7322</v>
      </c>
      <c r="E151" s="2">
        <v>36</v>
      </c>
      <c r="F151" s="5">
        <f>VLOOKUP(Data8[[#This Row],[Product]],products9[],2,FALSE)</f>
        <v>9</v>
      </c>
      <c r="G151" s="5">
        <f>Data8[[#This Row],[Cost Per Unit]]*Data8[[#This Row],[Units]]</f>
        <v>324</v>
      </c>
      <c r="H151">
        <f>Data8[[#This Row],[Amount]]-Data8[[#This Row],[Cost]]</f>
        <v>6998</v>
      </c>
    </row>
    <row r="152" spans="1:8" x14ac:dyDescent="0.25">
      <c r="A152" t="s">
        <v>8</v>
      </c>
      <c r="B152" t="s">
        <v>35</v>
      </c>
      <c r="C152" t="s">
        <v>33</v>
      </c>
      <c r="D152" s="1">
        <v>357</v>
      </c>
      <c r="E152" s="2">
        <v>126</v>
      </c>
      <c r="F152" s="5">
        <f>VLOOKUP(Data8[[#This Row],[Product]],products9[],2,FALSE)</f>
        <v>12.37</v>
      </c>
      <c r="G152" s="5">
        <f>Data8[[#This Row],[Cost Per Unit]]*Data8[[#This Row],[Units]]</f>
        <v>1558.62</v>
      </c>
      <c r="H152">
        <f>Data8[[#This Row],[Amount]]-Data8[[#This Row],[Cost]]</f>
        <v>-1201.6199999999999</v>
      </c>
    </row>
    <row r="153" spans="1:8" x14ac:dyDescent="0.25">
      <c r="A153" t="s">
        <v>9</v>
      </c>
      <c r="B153" t="s">
        <v>39</v>
      </c>
      <c r="C153" t="s">
        <v>25</v>
      </c>
      <c r="D153" s="1">
        <v>3192</v>
      </c>
      <c r="E153" s="2">
        <v>72</v>
      </c>
      <c r="F153" s="5">
        <f>VLOOKUP(Data8[[#This Row],[Product]],products9[],2,FALSE)</f>
        <v>13.15</v>
      </c>
      <c r="G153" s="5">
        <f>Data8[[#This Row],[Cost Per Unit]]*Data8[[#This Row],[Units]]</f>
        <v>946.80000000000007</v>
      </c>
      <c r="H153">
        <f>Data8[[#This Row],[Amount]]-Data8[[#This Row],[Cost]]</f>
        <v>2245.1999999999998</v>
      </c>
    </row>
    <row r="154" spans="1:8" x14ac:dyDescent="0.25">
      <c r="A154" t="s">
        <v>7</v>
      </c>
      <c r="B154" t="s">
        <v>36</v>
      </c>
      <c r="C154" t="s">
        <v>22</v>
      </c>
      <c r="D154" s="1">
        <v>8435</v>
      </c>
      <c r="E154" s="2">
        <v>42</v>
      </c>
      <c r="F154" s="5">
        <f>VLOOKUP(Data8[[#This Row],[Product]],products9[],2,FALSE)</f>
        <v>9.77</v>
      </c>
      <c r="G154" s="5">
        <f>Data8[[#This Row],[Cost Per Unit]]*Data8[[#This Row],[Units]]</f>
        <v>410.34</v>
      </c>
      <c r="H154">
        <f>Data8[[#This Row],[Amount]]-Data8[[#This Row],[Cost]]</f>
        <v>8024.66</v>
      </c>
    </row>
    <row r="155" spans="1:8" x14ac:dyDescent="0.25">
      <c r="A155" t="s">
        <v>40</v>
      </c>
      <c r="B155" t="s">
        <v>39</v>
      </c>
      <c r="C155" t="s">
        <v>29</v>
      </c>
      <c r="D155" s="1">
        <v>0</v>
      </c>
      <c r="E155" s="2">
        <v>135</v>
      </c>
      <c r="F155" s="5">
        <f>VLOOKUP(Data8[[#This Row],[Product]],products9[],2,FALSE)</f>
        <v>7.16</v>
      </c>
      <c r="G155" s="5">
        <f>Data8[[#This Row],[Cost Per Unit]]*Data8[[#This Row],[Units]]</f>
        <v>966.6</v>
      </c>
      <c r="H155">
        <f>Data8[[#This Row],[Amount]]-Data8[[#This Row],[Cost]]</f>
        <v>-966.6</v>
      </c>
    </row>
    <row r="156" spans="1:8" x14ac:dyDescent="0.25">
      <c r="A156" t="s">
        <v>7</v>
      </c>
      <c r="B156" t="s">
        <v>34</v>
      </c>
      <c r="C156" t="s">
        <v>24</v>
      </c>
      <c r="D156" s="1">
        <v>8862</v>
      </c>
      <c r="E156" s="2">
        <v>189</v>
      </c>
      <c r="F156" s="5">
        <f>VLOOKUP(Data8[[#This Row],[Product]],products9[],2,FALSE)</f>
        <v>4.97</v>
      </c>
      <c r="G156" s="5">
        <f>Data8[[#This Row],[Cost Per Unit]]*Data8[[#This Row],[Units]]</f>
        <v>939.32999999999993</v>
      </c>
      <c r="H156">
        <f>Data8[[#This Row],[Amount]]-Data8[[#This Row],[Cost]]</f>
        <v>7922.67</v>
      </c>
    </row>
    <row r="157" spans="1:8" x14ac:dyDescent="0.25">
      <c r="A157" t="s">
        <v>6</v>
      </c>
      <c r="B157" t="s">
        <v>37</v>
      </c>
      <c r="C157" t="s">
        <v>28</v>
      </c>
      <c r="D157" s="1">
        <v>3556</v>
      </c>
      <c r="E157" s="2">
        <v>459</v>
      </c>
      <c r="F157" s="5">
        <f>VLOOKUP(Data8[[#This Row],[Product]],products9[],2,FALSE)</f>
        <v>10.38</v>
      </c>
      <c r="G157" s="5">
        <f>Data8[[#This Row],[Cost Per Unit]]*Data8[[#This Row],[Units]]</f>
        <v>4764.42</v>
      </c>
      <c r="H157">
        <f>Data8[[#This Row],[Amount]]-Data8[[#This Row],[Cost]]</f>
        <v>-1208.42</v>
      </c>
    </row>
    <row r="158" spans="1:8" x14ac:dyDescent="0.25">
      <c r="A158" t="s">
        <v>5</v>
      </c>
      <c r="B158" t="s">
        <v>34</v>
      </c>
      <c r="C158" t="s">
        <v>15</v>
      </c>
      <c r="D158" s="1">
        <v>7280</v>
      </c>
      <c r="E158" s="2">
        <v>201</v>
      </c>
      <c r="F158" s="5">
        <f>VLOOKUP(Data8[[#This Row],[Product]],products9[],2,FALSE)</f>
        <v>11.73</v>
      </c>
      <c r="G158" s="5">
        <f>Data8[[#This Row],[Cost Per Unit]]*Data8[[#This Row],[Units]]</f>
        <v>2357.73</v>
      </c>
      <c r="H158">
        <f>Data8[[#This Row],[Amount]]-Data8[[#This Row],[Cost]]</f>
        <v>4922.2700000000004</v>
      </c>
    </row>
    <row r="159" spans="1:8" x14ac:dyDescent="0.25">
      <c r="A159" t="s">
        <v>6</v>
      </c>
      <c r="B159" t="s">
        <v>34</v>
      </c>
      <c r="C159" t="s">
        <v>30</v>
      </c>
      <c r="D159" s="1">
        <v>3402</v>
      </c>
      <c r="E159" s="2">
        <v>366</v>
      </c>
      <c r="F159" s="5">
        <f>VLOOKUP(Data8[[#This Row],[Product]],products9[],2,FALSE)</f>
        <v>14.49</v>
      </c>
      <c r="G159" s="5">
        <f>Data8[[#This Row],[Cost Per Unit]]*Data8[[#This Row],[Units]]</f>
        <v>5303.34</v>
      </c>
      <c r="H159">
        <f>Data8[[#This Row],[Amount]]-Data8[[#This Row],[Cost]]</f>
        <v>-1901.3400000000001</v>
      </c>
    </row>
    <row r="160" spans="1:8" x14ac:dyDescent="0.25">
      <c r="A160" t="s">
        <v>3</v>
      </c>
      <c r="B160" t="s">
        <v>37</v>
      </c>
      <c r="C160" t="s">
        <v>29</v>
      </c>
      <c r="D160" s="1">
        <v>4592</v>
      </c>
      <c r="E160" s="2">
        <v>324</v>
      </c>
      <c r="F160" s="5">
        <f>VLOOKUP(Data8[[#This Row],[Product]],products9[],2,FALSE)</f>
        <v>7.16</v>
      </c>
      <c r="G160" s="5">
        <f>Data8[[#This Row],[Cost Per Unit]]*Data8[[#This Row],[Units]]</f>
        <v>2319.84</v>
      </c>
      <c r="H160">
        <f>Data8[[#This Row],[Amount]]-Data8[[#This Row],[Cost]]</f>
        <v>2272.16</v>
      </c>
    </row>
    <row r="161" spans="1:8" x14ac:dyDescent="0.25">
      <c r="A161" t="s">
        <v>9</v>
      </c>
      <c r="B161" t="s">
        <v>35</v>
      </c>
      <c r="C161" t="s">
        <v>15</v>
      </c>
      <c r="D161" s="1">
        <v>7833</v>
      </c>
      <c r="E161" s="2">
        <v>243</v>
      </c>
      <c r="F161" s="5">
        <f>VLOOKUP(Data8[[#This Row],[Product]],products9[],2,FALSE)</f>
        <v>11.73</v>
      </c>
      <c r="G161" s="5">
        <f>Data8[[#This Row],[Cost Per Unit]]*Data8[[#This Row],[Units]]</f>
        <v>2850.3900000000003</v>
      </c>
      <c r="H161">
        <f>Data8[[#This Row],[Amount]]-Data8[[#This Row],[Cost]]</f>
        <v>4982.6099999999997</v>
      </c>
    </row>
    <row r="162" spans="1:8" x14ac:dyDescent="0.25">
      <c r="A162" t="s">
        <v>2</v>
      </c>
      <c r="B162" t="s">
        <v>39</v>
      </c>
      <c r="C162" t="s">
        <v>21</v>
      </c>
      <c r="D162" s="1">
        <v>7651</v>
      </c>
      <c r="E162" s="2">
        <v>213</v>
      </c>
      <c r="F162" s="5">
        <f>VLOOKUP(Data8[[#This Row],[Product]],products9[],2,FALSE)</f>
        <v>9</v>
      </c>
      <c r="G162" s="5">
        <f>Data8[[#This Row],[Cost Per Unit]]*Data8[[#This Row],[Units]]</f>
        <v>1917</v>
      </c>
      <c r="H162">
        <f>Data8[[#This Row],[Amount]]-Data8[[#This Row],[Cost]]</f>
        <v>5734</v>
      </c>
    </row>
    <row r="163" spans="1:8" x14ac:dyDescent="0.25">
      <c r="A163" t="s">
        <v>40</v>
      </c>
      <c r="B163" t="s">
        <v>35</v>
      </c>
      <c r="C163" t="s">
        <v>30</v>
      </c>
      <c r="D163" s="1">
        <v>2275</v>
      </c>
      <c r="E163" s="2">
        <v>447</v>
      </c>
      <c r="F163" s="5">
        <f>VLOOKUP(Data8[[#This Row],[Product]],products9[],2,FALSE)</f>
        <v>14.49</v>
      </c>
      <c r="G163" s="5">
        <f>Data8[[#This Row],[Cost Per Unit]]*Data8[[#This Row],[Units]]</f>
        <v>6477.03</v>
      </c>
      <c r="H163">
        <f>Data8[[#This Row],[Amount]]-Data8[[#This Row],[Cost]]</f>
        <v>-4202.03</v>
      </c>
    </row>
    <row r="164" spans="1:8" x14ac:dyDescent="0.25">
      <c r="A164" t="s">
        <v>40</v>
      </c>
      <c r="B164" t="s">
        <v>38</v>
      </c>
      <c r="C164" t="s">
        <v>13</v>
      </c>
      <c r="D164" s="1">
        <v>5670</v>
      </c>
      <c r="E164" s="2">
        <v>297</v>
      </c>
      <c r="F164" s="5">
        <f>VLOOKUP(Data8[[#This Row],[Product]],products9[],2,FALSE)</f>
        <v>9.33</v>
      </c>
      <c r="G164" s="5">
        <f>Data8[[#This Row],[Cost Per Unit]]*Data8[[#This Row],[Units]]</f>
        <v>2771.01</v>
      </c>
      <c r="H164">
        <f>Data8[[#This Row],[Amount]]-Data8[[#This Row],[Cost]]</f>
        <v>2898.99</v>
      </c>
    </row>
    <row r="165" spans="1:8" x14ac:dyDescent="0.25">
      <c r="A165" t="s">
        <v>7</v>
      </c>
      <c r="B165" t="s">
        <v>35</v>
      </c>
      <c r="C165" t="s">
        <v>16</v>
      </c>
      <c r="D165" s="1">
        <v>2135</v>
      </c>
      <c r="E165" s="2">
        <v>27</v>
      </c>
      <c r="F165" s="5">
        <f>VLOOKUP(Data8[[#This Row],[Product]],products9[],2,FALSE)</f>
        <v>8.7899999999999991</v>
      </c>
      <c r="G165" s="5">
        <f>Data8[[#This Row],[Cost Per Unit]]*Data8[[#This Row],[Units]]</f>
        <v>237.32999999999998</v>
      </c>
      <c r="H165">
        <f>Data8[[#This Row],[Amount]]-Data8[[#This Row],[Cost]]</f>
        <v>1897.67</v>
      </c>
    </row>
    <row r="166" spans="1:8" x14ac:dyDescent="0.25">
      <c r="A166" t="s">
        <v>40</v>
      </c>
      <c r="B166" t="s">
        <v>34</v>
      </c>
      <c r="C166" t="s">
        <v>23</v>
      </c>
      <c r="D166" s="1">
        <v>2779</v>
      </c>
      <c r="E166" s="2">
        <v>75</v>
      </c>
      <c r="F166" s="5">
        <f>VLOOKUP(Data8[[#This Row],[Product]],products9[],2,FALSE)</f>
        <v>6.49</v>
      </c>
      <c r="G166" s="5">
        <f>Data8[[#This Row],[Cost Per Unit]]*Data8[[#This Row],[Units]]</f>
        <v>486.75</v>
      </c>
      <c r="H166">
        <f>Data8[[#This Row],[Amount]]-Data8[[#This Row],[Cost]]</f>
        <v>2292.25</v>
      </c>
    </row>
    <row r="167" spans="1:8" x14ac:dyDescent="0.25">
      <c r="A167" t="s">
        <v>10</v>
      </c>
      <c r="B167" t="s">
        <v>39</v>
      </c>
      <c r="C167" t="s">
        <v>33</v>
      </c>
      <c r="D167" s="1">
        <v>12950</v>
      </c>
      <c r="E167" s="2">
        <v>30</v>
      </c>
      <c r="F167" s="5">
        <f>VLOOKUP(Data8[[#This Row],[Product]],products9[],2,FALSE)</f>
        <v>12.37</v>
      </c>
      <c r="G167" s="5">
        <f>Data8[[#This Row],[Cost Per Unit]]*Data8[[#This Row],[Units]]</f>
        <v>371.09999999999997</v>
      </c>
      <c r="H167">
        <f>Data8[[#This Row],[Amount]]-Data8[[#This Row],[Cost]]</f>
        <v>12578.9</v>
      </c>
    </row>
    <row r="168" spans="1:8" x14ac:dyDescent="0.25">
      <c r="A168" t="s">
        <v>7</v>
      </c>
      <c r="B168" t="s">
        <v>36</v>
      </c>
      <c r="C168" t="s">
        <v>18</v>
      </c>
      <c r="D168" s="1">
        <v>2646</v>
      </c>
      <c r="E168" s="2">
        <v>177</v>
      </c>
      <c r="F168" s="5">
        <f>VLOOKUP(Data8[[#This Row],[Product]],products9[],2,FALSE)</f>
        <v>6.47</v>
      </c>
      <c r="G168" s="5">
        <f>Data8[[#This Row],[Cost Per Unit]]*Data8[[#This Row],[Units]]</f>
        <v>1145.19</v>
      </c>
      <c r="H168">
        <f>Data8[[#This Row],[Amount]]-Data8[[#This Row],[Cost]]</f>
        <v>1500.81</v>
      </c>
    </row>
    <row r="169" spans="1:8" x14ac:dyDescent="0.25">
      <c r="A169" t="s">
        <v>40</v>
      </c>
      <c r="B169" t="s">
        <v>34</v>
      </c>
      <c r="C169" t="s">
        <v>33</v>
      </c>
      <c r="D169" s="1">
        <v>3794</v>
      </c>
      <c r="E169" s="2">
        <v>159</v>
      </c>
      <c r="F169" s="5">
        <f>VLOOKUP(Data8[[#This Row],[Product]],products9[],2,FALSE)</f>
        <v>12.37</v>
      </c>
      <c r="G169" s="5">
        <f>Data8[[#This Row],[Cost Per Unit]]*Data8[[#This Row],[Units]]</f>
        <v>1966.83</v>
      </c>
      <c r="H169">
        <f>Data8[[#This Row],[Amount]]-Data8[[#This Row],[Cost]]</f>
        <v>1827.17</v>
      </c>
    </row>
    <row r="170" spans="1:8" x14ac:dyDescent="0.25">
      <c r="A170" t="s">
        <v>3</v>
      </c>
      <c r="B170" t="s">
        <v>35</v>
      </c>
      <c r="C170" t="s">
        <v>33</v>
      </c>
      <c r="D170" s="1">
        <v>819</v>
      </c>
      <c r="E170" s="2">
        <v>306</v>
      </c>
      <c r="F170" s="5">
        <f>VLOOKUP(Data8[[#This Row],[Product]],products9[],2,FALSE)</f>
        <v>12.37</v>
      </c>
      <c r="G170" s="5">
        <f>Data8[[#This Row],[Cost Per Unit]]*Data8[[#This Row],[Units]]</f>
        <v>3785.22</v>
      </c>
      <c r="H170">
        <f>Data8[[#This Row],[Amount]]-Data8[[#This Row],[Cost]]</f>
        <v>-2966.22</v>
      </c>
    </row>
    <row r="171" spans="1:8" x14ac:dyDescent="0.25">
      <c r="A171" t="s">
        <v>3</v>
      </c>
      <c r="B171" t="s">
        <v>34</v>
      </c>
      <c r="C171" t="s">
        <v>20</v>
      </c>
      <c r="D171" s="1">
        <v>2583</v>
      </c>
      <c r="E171" s="2">
        <v>18</v>
      </c>
      <c r="F171" s="5">
        <f>VLOOKUP(Data8[[#This Row],[Product]],products9[],2,FALSE)</f>
        <v>10.62</v>
      </c>
      <c r="G171" s="5">
        <f>Data8[[#This Row],[Cost Per Unit]]*Data8[[#This Row],[Units]]</f>
        <v>191.16</v>
      </c>
      <c r="H171">
        <f>Data8[[#This Row],[Amount]]-Data8[[#This Row],[Cost]]</f>
        <v>2391.84</v>
      </c>
    </row>
    <row r="172" spans="1:8" x14ac:dyDescent="0.25">
      <c r="A172" t="s">
        <v>7</v>
      </c>
      <c r="B172" t="s">
        <v>35</v>
      </c>
      <c r="C172" t="s">
        <v>19</v>
      </c>
      <c r="D172" s="1">
        <v>4585</v>
      </c>
      <c r="E172" s="2">
        <v>240</v>
      </c>
      <c r="F172" s="5">
        <f>VLOOKUP(Data8[[#This Row],[Product]],products9[],2,FALSE)</f>
        <v>7.64</v>
      </c>
      <c r="G172" s="5">
        <f>Data8[[#This Row],[Cost Per Unit]]*Data8[[#This Row],[Units]]</f>
        <v>1833.6</v>
      </c>
      <c r="H172">
        <f>Data8[[#This Row],[Amount]]-Data8[[#This Row],[Cost]]</f>
        <v>2751.4</v>
      </c>
    </row>
    <row r="173" spans="1:8" x14ac:dyDescent="0.25">
      <c r="A173" t="s">
        <v>5</v>
      </c>
      <c r="B173" t="s">
        <v>34</v>
      </c>
      <c r="C173" t="s">
        <v>33</v>
      </c>
      <c r="D173" s="1">
        <v>1652</v>
      </c>
      <c r="E173" s="2">
        <v>93</v>
      </c>
      <c r="F173" s="5">
        <f>VLOOKUP(Data8[[#This Row],[Product]],products9[],2,FALSE)</f>
        <v>12.37</v>
      </c>
      <c r="G173" s="5">
        <f>Data8[[#This Row],[Cost Per Unit]]*Data8[[#This Row],[Units]]</f>
        <v>1150.4099999999999</v>
      </c>
      <c r="H173">
        <f>Data8[[#This Row],[Amount]]-Data8[[#This Row],[Cost]]</f>
        <v>501.59000000000015</v>
      </c>
    </row>
    <row r="174" spans="1:8" x14ac:dyDescent="0.25">
      <c r="A174" t="s">
        <v>10</v>
      </c>
      <c r="B174" t="s">
        <v>34</v>
      </c>
      <c r="C174" t="s">
        <v>26</v>
      </c>
      <c r="D174" s="1">
        <v>4991</v>
      </c>
      <c r="E174" s="2">
        <v>9</v>
      </c>
      <c r="F174" s="5">
        <f>VLOOKUP(Data8[[#This Row],[Product]],products9[],2,FALSE)</f>
        <v>5.6</v>
      </c>
      <c r="G174" s="5">
        <f>Data8[[#This Row],[Cost Per Unit]]*Data8[[#This Row],[Units]]</f>
        <v>50.4</v>
      </c>
      <c r="H174">
        <f>Data8[[#This Row],[Amount]]-Data8[[#This Row],[Cost]]</f>
        <v>4940.6000000000004</v>
      </c>
    </row>
    <row r="175" spans="1:8" x14ac:dyDescent="0.25">
      <c r="A175" t="s">
        <v>8</v>
      </c>
      <c r="B175" t="s">
        <v>34</v>
      </c>
      <c r="C175" t="s">
        <v>16</v>
      </c>
      <c r="D175" s="1">
        <v>2009</v>
      </c>
      <c r="E175" s="2">
        <v>219</v>
      </c>
      <c r="F175" s="5">
        <f>VLOOKUP(Data8[[#This Row],[Product]],products9[],2,FALSE)</f>
        <v>8.7899999999999991</v>
      </c>
      <c r="G175" s="5">
        <f>Data8[[#This Row],[Cost Per Unit]]*Data8[[#This Row],[Units]]</f>
        <v>1925.0099999999998</v>
      </c>
      <c r="H175">
        <f>Data8[[#This Row],[Amount]]-Data8[[#This Row],[Cost]]</f>
        <v>83.990000000000236</v>
      </c>
    </row>
    <row r="176" spans="1:8" x14ac:dyDescent="0.25">
      <c r="A176" t="s">
        <v>2</v>
      </c>
      <c r="B176" t="s">
        <v>39</v>
      </c>
      <c r="C176" t="s">
        <v>22</v>
      </c>
      <c r="D176" s="1">
        <v>1568</v>
      </c>
      <c r="E176" s="2">
        <v>141</v>
      </c>
      <c r="F176" s="5">
        <f>VLOOKUP(Data8[[#This Row],[Product]],products9[],2,FALSE)</f>
        <v>9.77</v>
      </c>
      <c r="G176" s="5">
        <f>Data8[[#This Row],[Cost Per Unit]]*Data8[[#This Row],[Units]]</f>
        <v>1377.57</v>
      </c>
      <c r="H176">
        <f>Data8[[#This Row],[Amount]]-Data8[[#This Row],[Cost]]</f>
        <v>190.43000000000006</v>
      </c>
    </row>
    <row r="177" spans="1:8" x14ac:dyDescent="0.25">
      <c r="A177" t="s">
        <v>41</v>
      </c>
      <c r="B177" t="s">
        <v>37</v>
      </c>
      <c r="C177" t="s">
        <v>20</v>
      </c>
      <c r="D177" s="1">
        <v>3388</v>
      </c>
      <c r="E177" s="2">
        <v>123</v>
      </c>
      <c r="F177" s="5">
        <f>VLOOKUP(Data8[[#This Row],[Product]],products9[],2,FALSE)</f>
        <v>10.62</v>
      </c>
      <c r="G177" s="5">
        <f>Data8[[#This Row],[Cost Per Unit]]*Data8[[#This Row],[Units]]</f>
        <v>1306.26</v>
      </c>
      <c r="H177">
        <f>Data8[[#This Row],[Amount]]-Data8[[#This Row],[Cost]]</f>
        <v>2081.7399999999998</v>
      </c>
    </row>
    <row r="178" spans="1:8" x14ac:dyDescent="0.25">
      <c r="A178" t="s">
        <v>40</v>
      </c>
      <c r="B178" t="s">
        <v>38</v>
      </c>
      <c r="C178" t="s">
        <v>24</v>
      </c>
      <c r="D178" s="1">
        <v>623</v>
      </c>
      <c r="E178" s="2">
        <v>51</v>
      </c>
      <c r="F178" s="5">
        <f>VLOOKUP(Data8[[#This Row],[Product]],products9[],2,FALSE)</f>
        <v>4.97</v>
      </c>
      <c r="G178" s="5">
        <f>Data8[[#This Row],[Cost Per Unit]]*Data8[[#This Row],[Units]]</f>
        <v>253.47</v>
      </c>
      <c r="H178">
        <f>Data8[[#This Row],[Amount]]-Data8[[#This Row],[Cost]]</f>
        <v>369.53</v>
      </c>
    </row>
    <row r="179" spans="1:8" x14ac:dyDescent="0.25">
      <c r="A179" t="s">
        <v>6</v>
      </c>
      <c r="B179" t="s">
        <v>36</v>
      </c>
      <c r="C179" t="s">
        <v>4</v>
      </c>
      <c r="D179" s="1">
        <v>10073</v>
      </c>
      <c r="E179" s="2">
        <v>120</v>
      </c>
      <c r="F179" s="5">
        <f>VLOOKUP(Data8[[#This Row],[Product]],products9[],2,FALSE)</f>
        <v>11.88</v>
      </c>
      <c r="G179" s="5">
        <f>Data8[[#This Row],[Cost Per Unit]]*Data8[[#This Row],[Units]]</f>
        <v>1425.6000000000001</v>
      </c>
      <c r="H179">
        <f>Data8[[#This Row],[Amount]]-Data8[[#This Row],[Cost]]</f>
        <v>8647.4</v>
      </c>
    </row>
    <row r="180" spans="1:8" x14ac:dyDescent="0.25">
      <c r="A180" t="s">
        <v>8</v>
      </c>
      <c r="B180" t="s">
        <v>39</v>
      </c>
      <c r="C180" t="s">
        <v>26</v>
      </c>
      <c r="D180" s="1">
        <v>1561</v>
      </c>
      <c r="E180" s="2">
        <v>27</v>
      </c>
      <c r="F180" s="5">
        <f>VLOOKUP(Data8[[#This Row],[Product]],products9[],2,FALSE)</f>
        <v>5.6</v>
      </c>
      <c r="G180" s="5">
        <f>Data8[[#This Row],[Cost Per Unit]]*Data8[[#This Row],[Units]]</f>
        <v>151.19999999999999</v>
      </c>
      <c r="H180">
        <f>Data8[[#This Row],[Amount]]-Data8[[#This Row],[Cost]]</f>
        <v>1409.8</v>
      </c>
    </row>
    <row r="181" spans="1:8" x14ac:dyDescent="0.25">
      <c r="A181" t="s">
        <v>9</v>
      </c>
      <c r="B181" t="s">
        <v>36</v>
      </c>
      <c r="C181" t="s">
        <v>27</v>
      </c>
      <c r="D181" s="1">
        <v>11522</v>
      </c>
      <c r="E181" s="2">
        <v>204</v>
      </c>
      <c r="F181" s="5">
        <f>VLOOKUP(Data8[[#This Row],[Product]],products9[],2,FALSE)</f>
        <v>16.73</v>
      </c>
      <c r="G181" s="5">
        <f>Data8[[#This Row],[Cost Per Unit]]*Data8[[#This Row],[Units]]</f>
        <v>3412.92</v>
      </c>
      <c r="H181">
        <f>Data8[[#This Row],[Amount]]-Data8[[#This Row],[Cost]]</f>
        <v>8109.08</v>
      </c>
    </row>
    <row r="182" spans="1:8" x14ac:dyDescent="0.25">
      <c r="A182" t="s">
        <v>6</v>
      </c>
      <c r="B182" t="s">
        <v>38</v>
      </c>
      <c r="C182" t="s">
        <v>13</v>
      </c>
      <c r="D182" s="1">
        <v>2317</v>
      </c>
      <c r="E182" s="2">
        <v>123</v>
      </c>
      <c r="F182" s="5">
        <f>VLOOKUP(Data8[[#This Row],[Product]],products9[],2,FALSE)</f>
        <v>9.33</v>
      </c>
      <c r="G182" s="5">
        <f>Data8[[#This Row],[Cost Per Unit]]*Data8[[#This Row],[Units]]</f>
        <v>1147.5899999999999</v>
      </c>
      <c r="H182">
        <f>Data8[[#This Row],[Amount]]-Data8[[#This Row],[Cost]]</f>
        <v>1169.4100000000001</v>
      </c>
    </row>
    <row r="183" spans="1:8" x14ac:dyDescent="0.25">
      <c r="A183" t="s">
        <v>10</v>
      </c>
      <c r="B183" t="s">
        <v>37</v>
      </c>
      <c r="C183" t="s">
        <v>28</v>
      </c>
      <c r="D183" s="1">
        <v>3059</v>
      </c>
      <c r="E183" s="2">
        <v>27</v>
      </c>
      <c r="F183" s="5">
        <f>VLOOKUP(Data8[[#This Row],[Product]],products9[],2,FALSE)</f>
        <v>10.38</v>
      </c>
      <c r="G183" s="5">
        <f>Data8[[#This Row],[Cost Per Unit]]*Data8[[#This Row],[Units]]</f>
        <v>280.26000000000005</v>
      </c>
      <c r="H183">
        <f>Data8[[#This Row],[Amount]]-Data8[[#This Row],[Cost]]</f>
        <v>2778.74</v>
      </c>
    </row>
    <row r="184" spans="1:8" x14ac:dyDescent="0.25">
      <c r="A184" t="s">
        <v>41</v>
      </c>
      <c r="B184" t="s">
        <v>37</v>
      </c>
      <c r="C184" t="s">
        <v>26</v>
      </c>
      <c r="D184" s="1">
        <v>2324</v>
      </c>
      <c r="E184" s="2">
        <v>177</v>
      </c>
      <c r="F184" s="5">
        <f>VLOOKUP(Data8[[#This Row],[Product]],products9[],2,FALSE)</f>
        <v>5.6</v>
      </c>
      <c r="G184" s="5">
        <f>Data8[[#This Row],[Cost Per Unit]]*Data8[[#This Row],[Units]]</f>
        <v>991.19999999999993</v>
      </c>
      <c r="H184">
        <f>Data8[[#This Row],[Amount]]-Data8[[#This Row],[Cost]]</f>
        <v>1332.8000000000002</v>
      </c>
    </row>
    <row r="185" spans="1:8" x14ac:dyDescent="0.25">
      <c r="A185" t="s">
        <v>3</v>
      </c>
      <c r="B185" t="s">
        <v>39</v>
      </c>
      <c r="C185" t="s">
        <v>26</v>
      </c>
      <c r="D185" s="1">
        <v>4956</v>
      </c>
      <c r="E185" s="2">
        <v>171</v>
      </c>
      <c r="F185" s="5">
        <f>VLOOKUP(Data8[[#This Row],[Product]],products9[],2,FALSE)</f>
        <v>5.6</v>
      </c>
      <c r="G185" s="5">
        <f>Data8[[#This Row],[Cost Per Unit]]*Data8[[#This Row],[Units]]</f>
        <v>957.59999999999991</v>
      </c>
      <c r="H185">
        <f>Data8[[#This Row],[Amount]]-Data8[[#This Row],[Cost]]</f>
        <v>3998.4</v>
      </c>
    </row>
    <row r="186" spans="1:8" x14ac:dyDescent="0.25">
      <c r="A186" t="s">
        <v>10</v>
      </c>
      <c r="B186" t="s">
        <v>34</v>
      </c>
      <c r="C186" t="s">
        <v>19</v>
      </c>
      <c r="D186" s="1">
        <v>5355</v>
      </c>
      <c r="E186" s="2">
        <v>204</v>
      </c>
      <c r="F186" s="5">
        <f>VLOOKUP(Data8[[#This Row],[Product]],products9[],2,FALSE)</f>
        <v>7.64</v>
      </c>
      <c r="G186" s="5">
        <f>Data8[[#This Row],[Cost Per Unit]]*Data8[[#This Row],[Units]]</f>
        <v>1558.56</v>
      </c>
      <c r="H186">
        <f>Data8[[#This Row],[Amount]]-Data8[[#This Row],[Cost]]</f>
        <v>3796.44</v>
      </c>
    </row>
    <row r="187" spans="1:8" x14ac:dyDescent="0.25">
      <c r="A187" t="s">
        <v>3</v>
      </c>
      <c r="B187" t="s">
        <v>34</v>
      </c>
      <c r="C187" t="s">
        <v>14</v>
      </c>
      <c r="D187" s="1">
        <v>7259</v>
      </c>
      <c r="E187" s="2">
        <v>276</v>
      </c>
      <c r="F187" s="5">
        <f>VLOOKUP(Data8[[#This Row],[Product]],products9[],2,FALSE)</f>
        <v>11.7</v>
      </c>
      <c r="G187" s="5">
        <f>Data8[[#This Row],[Cost Per Unit]]*Data8[[#This Row],[Units]]</f>
        <v>3229.2</v>
      </c>
      <c r="H187">
        <f>Data8[[#This Row],[Amount]]-Data8[[#This Row],[Cost]]</f>
        <v>4029.8</v>
      </c>
    </row>
    <row r="188" spans="1:8" x14ac:dyDescent="0.25">
      <c r="A188" t="s">
        <v>8</v>
      </c>
      <c r="B188" t="s">
        <v>37</v>
      </c>
      <c r="C188" t="s">
        <v>26</v>
      </c>
      <c r="D188" s="1">
        <v>6279</v>
      </c>
      <c r="E188" s="2">
        <v>45</v>
      </c>
      <c r="F188" s="5">
        <f>VLOOKUP(Data8[[#This Row],[Product]],products9[],2,FALSE)</f>
        <v>5.6</v>
      </c>
      <c r="G188" s="5">
        <f>Data8[[#This Row],[Cost Per Unit]]*Data8[[#This Row],[Units]]</f>
        <v>251.99999999999997</v>
      </c>
      <c r="H188">
        <f>Data8[[#This Row],[Amount]]-Data8[[#This Row],[Cost]]</f>
        <v>6027</v>
      </c>
    </row>
    <row r="189" spans="1:8" x14ac:dyDescent="0.25">
      <c r="A189" t="s">
        <v>40</v>
      </c>
      <c r="B189" t="s">
        <v>38</v>
      </c>
      <c r="C189" t="s">
        <v>29</v>
      </c>
      <c r="D189" s="1">
        <v>2541</v>
      </c>
      <c r="E189" s="2">
        <v>45</v>
      </c>
      <c r="F189" s="5">
        <f>VLOOKUP(Data8[[#This Row],[Product]],products9[],2,FALSE)</f>
        <v>7.16</v>
      </c>
      <c r="G189" s="5">
        <f>Data8[[#This Row],[Cost Per Unit]]*Data8[[#This Row],[Units]]</f>
        <v>322.2</v>
      </c>
      <c r="H189">
        <f>Data8[[#This Row],[Amount]]-Data8[[#This Row],[Cost]]</f>
        <v>2218.8000000000002</v>
      </c>
    </row>
    <row r="190" spans="1:8" x14ac:dyDescent="0.25">
      <c r="A190" t="s">
        <v>6</v>
      </c>
      <c r="B190" t="s">
        <v>35</v>
      </c>
      <c r="C190" t="s">
        <v>27</v>
      </c>
      <c r="D190" s="1">
        <v>3864</v>
      </c>
      <c r="E190" s="2">
        <v>177</v>
      </c>
      <c r="F190" s="5">
        <f>VLOOKUP(Data8[[#This Row],[Product]],products9[],2,FALSE)</f>
        <v>16.73</v>
      </c>
      <c r="G190" s="5">
        <f>Data8[[#This Row],[Cost Per Unit]]*Data8[[#This Row],[Units]]</f>
        <v>2961.21</v>
      </c>
      <c r="H190">
        <f>Data8[[#This Row],[Amount]]-Data8[[#This Row],[Cost]]</f>
        <v>902.79</v>
      </c>
    </row>
    <row r="191" spans="1:8" x14ac:dyDescent="0.25">
      <c r="A191" t="s">
        <v>5</v>
      </c>
      <c r="B191" t="s">
        <v>36</v>
      </c>
      <c r="C191" t="s">
        <v>13</v>
      </c>
      <c r="D191" s="1">
        <v>6146</v>
      </c>
      <c r="E191" s="2">
        <v>63</v>
      </c>
      <c r="F191" s="5">
        <f>VLOOKUP(Data8[[#This Row],[Product]],products9[],2,FALSE)</f>
        <v>9.33</v>
      </c>
      <c r="G191" s="5">
        <f>Data8[[#This Row],[Cost Per Unit]]*Data8[[#This Row],[Units]]</f>
        <v>587.79</v>
      </c>
      <c r="H191">
        <f>Data8[[#This Row],[Amount]]-Data8[[#This Row],[Cost]]</f>
        <v>5558.21</v>
      </c>
    </row>
    <row r="192" spans="1:8" x14ac:dyDescent="0.25">
      <c r="A192" t="s">
        <v>9</v>
      </c>
      <c r="B192" t="s">
        <v>39</v>
      </c>
      <c r="C192" t="s">
        <v>18</v>
      </c>
      <c r="D192" s="1">
        <v>2639</v>
      </c>
      <c r="E192" s="2">
        <v>204</v>
      </c>
      <c r="F192" s="5">
        <f>VLOOKUP(Data8[[#This Row],[Product]],products9[],2,FALSE)</f>
        <v>6.47</v>
      </c>
      <c r="G192" s="5">
        <f>Data8[[#This Row],[Cost Per Unit]]*Data8[[#This Row],[Units]]</f>
        <v>1319.8799999999999</v>
      </c>
      <c r="H192">
        <f>Data8[[#This Row],[Amount]]-Data8[[#This Row],[Cost]]</f>
        <v>1319.1200000000001</v>
      </c>
    </row>
    <row r="193" spans="1:8" x14ac:dyDescent="0.25">
      <c r="A193" t="s">
        <v>8</v>
      </c>
      <c r="B193" t="s">
        <v>37</v>
      </c>
      <c r="C193" t="s">
        <v>22</v>
      </c>
      <c r="D193" s="1">
        <v>1890</v>
      </c>
      <c r="E193" s="2">
        <v>195</v>
      </c>
      <c r="F193" s="5">
        <f>VLOOKUP(Data8[[#This Row],[Product]],products9[],2,FALSE)</f>
        <v>9.77</v>
      </c>
      <c r="G193" s="5">
        <f>Data8[[#This Row],[Cost Per Unit]]*Data8[[#This Row],[Units]]</f>
        <v>1905.1499999999999</v>
      </c>
      <c r="H193">
        <f>Data8[[#This Row],[Amount]]-Data8[[#This Row],[Cost]]</f>
        <v>-15.149999999999864</v>
      </c>
    </row>
    <row r="194" spans="1:8" x14ac:dyDescent="0.25">
      <c r="A194" t="s">
        <v>7</v>
      </c>
      <c r="B194" t="s">
        <v>34</v>
      </c>
      <c r="C194" t="s">
        <v>14</v>
      </c>
      <c r="D194" s="1">
        <v>1932</v>
      </c>
      <c r="E194" s="2">
        <v>369</v>
      </c>
      <c r="F194" s="5">
        <f>VLOOKUP(Data8[[#This Row],[Product]],products9[],2,FALSE)</f>
        <v>11.7</v>
      </c>
      <c r="G194" s="5">
        <f>Data8[[#This Row],[Cost Per Unit]]*Data8[[#This Row],[Units]]</f>
        <v>4317.3</v>
      </c>
      <c r="H194">
        <f>Data8[[#This Row],[Amount]]-Data8[[#This Row],[Cost]]</f>
        <v>-2385.3000000000002</v>
      </c>
    </row>
    <row r="195" spans="1:8" x14ac:dyDescent="0.25">
      <c r="A195" t="s">
        <v>3</v>
      </c>
      <c r="B195" t="s">
        <v>34</v>
      </c>
      <c r="C195" t="s">
        <v>25</v>
      </c>
      <c r="D195" s="1">
        <v>6300</v>
      </c>
      <c r="E195" s="2">
        <v>42</v>
      </c>
      <c r="F195" s="5">
        <f>VLOOKUP(Data8[[#This Row],[Product]],products9[],2,FALSE)</f>
        <v>13.15</v>
      </c>
      <c r="G195" s="5">
        <f>Data8[[#This Row],[Cost Per Unit]]*Data8[[#This Row],[Units]]</f>
        <v>552.30000000000007</v>
      </c>
      <c r="H195">
        <f>Data8[[#This Row],[Amount]]-Data8[[#This Row],[Cost]]</f>
        <v>5747.7</v>
      </c>
    </row>
    <row r="196" spans="1:8" x14ac:dyDescent="0.25">
      <c r="A196" t="s">
        <v>6</v>
      </c>
      <c r="B196" t="s">
        <v>37</v>
      </c>
      <c r="C196" t="s">
        <v>30</v>
      </c>
      <c r="D196" s="1">
        <v>560</v>
      </c>
      <c r="E196" s="2">
        <v>81</v>
      </c>
      <c r="F196" s="5">
        <f>VLOOKUP(Data8[[#This Row],[Product]],products9[],2,FALSE)</f>
        <v>14.49</v>
      </c>
      <c r="G196" s="5">
        <f>Data8[[#This Row],[Cost Per Unit]]*Data8[[#This Row],[Units]]</f>
        <v>1173.69</v>
      </c>
      <c r="H196">
        <f>Data8[[#This Row],[Amount]]-Data8[[#This Row],[Cost]]</f>
        <v>-613.69000000000005</v>
      </c>
    </row>
    <row r="197" spans="1:8" x14ac:dyDescent="0.25">
      <c r="A197" t="s">
        <v>9</v>
      </c>
      <c r="B197" t="s">
        <v>37</v>
      </c>
      <c r="C197" t="s">
        <v>26</v>
      </c>
      <c r="D197" s="1">
        <v>2856</v>
      </c>
      <c r="E197" s="2">
        <v>246</v>
      </c>
      <c r="F197" s="5">
        <f>VLOOKUP(Data8[[#This Row],[Product]],products9[],2,FALSE)</f>
        <v>5.6</v>
      </c>
      <c r="G197" s="5">
        <f>Data8[[#This Row],[Cost Per Unit]]*Data8[[#This Row],[Units]]</f>
        <v>1377.6</v>
      </c>
      <c r="H197">
        <f>Data8[[#This Row],[Amount]]-Data8[[#This Row],[Cost]]</f>
        <v>1478.4</v>
      </c>
    </row>
    <row r="198" spans="1:8" x14ac:dyDescent="0.25">
      <c r="A198" t="s">
        <v>9</v>
      </c>
      <c r="B198" t="s">
        <v>34</v>
      </c>
      <c r="C198" t="s">
        <v>17</v>
      </c>
      <c r="D198" s="1">
        <v>707</v>
      </c>
      <c r="E198" s="2">
        <v>174</v>
      </c>
      <c r="F198" s="5">
        <f>VLOOKUP(Data8[[#This Row],[Product]],products9[],2,FALSE)</f>
        <v>3.11</v>
      </c>
      <c r="G198" s="5">
        <f>Data8[[#This Row],[Cost Per Unit]]*Data8[[#This Row],[Units]]</f>
        <v>541.14</v>
      </c>
      <c r="H198">
        <f>Data8[[#This Row],[Amount]]-Data8[[#This Row],[Cost]]</f>
        <v>165.86</v>
      </c>
    </row>
    <row r="199" spans="1:8" x14ac:dyDescent="0.25">
      <c r="A199" t="s">
        <v>8</v>
      </c>
      <c r="B199" t="s">
        <v>35</v>
      </c>
      <c r="C199" t="s">
        <v>30</v>
      </c>
      <c r="D199" s="1">
        <v>3598</v>
      </c>
      <c r="E199" s="2">
        <v>81</v>
      </c>
      <c r="F199" s="5">
        <f>VLOOKUP(Data8[[#This Row],[Product]],products9[],2,FALSE)</f>
        <v>14.49</v>
      </c>
      <c r="G199" s="5">
        <f>Data8[[#This Row],[Cost Per Unit]]*Data8[[#This Row],[Units]]</f>
        <v>1173.69</v>
      </c>
      <c r="H199">
        <f>Data8[[#This Row],[Amount]]-Data8[[#This Row],[Cost]]</f>
        <v>2424.31</v>
      </c>
    </row>
    <row r="200" spans="1:8" x14ac:dyDescent="0.25">
      <c r="A200" t="s">
        <v>40</v>
      </c>
      <c r="B200" t="s">
        <v>35</v>
      </c>
      <c r="C200" t="s">
        <v>22</v>
      </c>
      <c r="D200" s="1">
        <v>6853</v>
      </c>
      <c r="E200" s="2">
        <v>372</v>
      </c>
      <c r="F200" s="5">
        <f>VLOOKUP(Data8[[#This Row],[Product]],products9[],2,FALSE)</f>
        <v>9.77</v>
      </c>
      <c r="G200" s="5">
        <f>Data8[[#This Row],[Cost Per Unit]]*Data8[[#This Row],[Units]]</f>
        <v>3634.44</v>
      </c>
      <c r="H200">
        <f>Data8[[#This Row],[Amount]]-Data8[[#This Row],[Cost]]</f>
        <v>3218.56</v>
      </c>
    </row>
    <row r="201" spans="1:8" x14ac:dyDescent="0.25">
      <c r="A201" t="s">
        <v>40</v>
      </c>
      <c r="B201" t="s">
        <v>35</v>
      </c>
      <c r="C201" t="s">
        <v>16</v>
      </c>
      <c r="D201" s="1">
        <v>4725</v>
      </c>
      <c r="E201" s="2">
        <v>174</v>
      </c>
      <c r="F201" s="5">
        <f>VLOOKUP(Data8[[#This Row],[Product]],products9[],2,FALSE)</f>
        <v>8.7899999999999991</v>
      </c>
      <c r="G201" s="5">
        <f>Data8[[#This Row],[Cost Per Unit]]*Data8[[#This Row],[Units]]</f>
        <v>1529.4599999999998</v>
      </c>
      <c r="H201">
        <f>Data8[[#This Row],[Amount]]-Data8[[#This Row],[Cost]]</f>
        <v>3195.54</v>
      </c>
    </row>
    <row r="202" spans="1:8" x14ac:dyDescent="0.25">
      <c r="A202" t="s">
        <v>41</v>
      </c>
      <c r="B202" t="s">
        <v>36</v>
      </c>
      <c r="C202" t="s">
        <v>32</v>
      </c>
      <c r="D202" s="1">
        <v>10304</v>
      </c>
      <c r="E202" s="2">
        <v>84</v>
      </c>
      <c r="F202" s="5">
        <f>VLOOKUP(Data8[[#This Row],[Product]],products9[],2,FALSE)</f>
        <v>8.65</v>
      </c>
      <c r="G202" s="5">
        <f>Data8[[#This Row],[Cost Per Unit]]*Data8[[#This Row],[Units]]</f>
        <v>726.6</v>
      </c>
      <c r="H202">
        <f>Data8[[#This Row],[Amount]]-Data8[[#This Row],[Cost]]</f>
        <v>9577.4</v>
      </c>
    </row>
    <row r="203" spans="1:8" x14ac:dyDescent="0.25">
      <c r="A203" t="s">
        <v>41</v>
      </c>
      <c r="B203" t="s">
        <v>34</v>
      </c>
      <c r="C203" t="s">
        <v>16</v>
      </c>
      <c r="D203" s="1">
        <v>1274</v>
      </c>
      <c r="E203" s="2">
        <v>225</v>
      </c>
      <c r="F203" s="5">
        <f>VLOOKUP(Data8[[#This Row],[Product]],products9[],2,FALSE)</f>
        <v>8.7899999999999991</v>
      </c>
      <c r="G203" s="5">
        <f>Data8[[#This Row],[Cost Per Unit]]*Data8[[#This Row],[Units]]</f>
        <v>1977.7499999999998</v>
      </c>
      <c r="H203">
        <f>Data8[[#This Row],[Amount]]-Data8[[#This Row],[Cost]]</f>
        <v>-703.74999999999977</v>
      </c>
    </row>
    <row r="204" spans="1:8" x14ac:dyDescent="0.25">
      <c r="A204" t="s">
        <v>5</v>
      </c>
      <c r="B204" t="s">
        <v>36</v>
      </c>
      <c r="C204" t="s">
        <v>30</v>
      </c>
      <c r="D204" s="1">
        <v>1526</v>
      </c>
      <c r="E204" s="2">
        <v>105</v>
      </c>
      <c r="F204" s="5">
        <f>VLOOKUP(Data8[[#This Row],[Product]],products9[],2,FALSE)</f>
        <v>14.49</v>
      </c>
      <c r="G204" s="5">
        <f>Data8[[#This Row],[Cost Per Unit]]*Data8[[#This Row],[Units]]</f>
        <v>1521.45</v>
      </c>
      <c r="H204">
        <f>Data8[[#This Row],[Amount]]-Data8[[#This Row],[Cost]]</f>
        <v>4.5499999999999545</v>
      </c>
    </row>
    <row r="205" spans="1:8" x14ac:dyDescent="0.25">
      <c r="A205" t="s">
        <v>40</v>
      </c>
      <c r="B205" t="s">
        <v>39</v>
      </c>
      <c r="C205" t="s">
        <v>28</v>
      </c>
      <c r="D205" s="1">
        <v>3101</v>
      </c>
      <c r="E205" s="2">
        <v>225</v>
      </c>
      <c r="F205" s="5">
        <f>VLOOKUP(Data8[[#This Row],[Product]],products9[],2,FALSE)</f>
        <v>10.38</v>
      </c>
      <c r="G205" s="5">
        <f>Data8[[#This Row],[Cost Per Unit]]*Data8[[#This Row],[Units]]</f>
        <v>2335.5</v>
      </c>
      <c r="H205">
        <f>Data8[[#This Row],[Amount]]-Data8[[#This Row],[Cost]]</f>
        <v>765.5</v>
      </c>
    </row>
    <row r="206" spans="1:8" x14ac:dyDescent="0.25">
      <c r="A206" t="s">
        <v>2</v>
      </c>
      <c r="B206" t="s">
        <v>37</v>
      </c>
      <c r="C206" t="s">
        <v>14</v>
      </c>
      <c r="D206" s="1">
        <v>1057</v>
      </c>
      <c r="E206" s="2">
        <v>54</v>
      </c>
      <c r="F206" s="5">
        <f>VLOOKUP(Data8[[#This Row],[Product]],products9[],2,FALSE)</f>
        <v>11.7</v>
      </c>
      <c r="G206" s="5">
        <f>Data8[[#This Row],[Cost Per Unit]]*Data8[[#This Row],[Units]]</f>
        <v>631.79999999999995</v>
      </c>
      <c r="H206">
        <f>Data8[[#This Row],[Amount]]-Data8[[#This Row],[Cost]]</f>
        <v>425.20000000000005</v>
      </c>
    </row>
    <row r="207" spans="1:8" x14ac:dyDescent="0.25">
      <c r="A207" t="s">
        <v>7</v>
      </c>
      <c r="B207" t="s">
        <v>37</v>
      </c>
      <c r="C207" t="s">
        <v>26</v>
      </c>
      <c r="D207" s="1">
        <v>5306</v>
      </c>
      <c r="E207" s="2">
        <v>0</v>
      </c>
      <c r="F207" s="5">
        <f>VLOOKUP(Data8[[#This Row],[Product]],products9[],2,FALSE)</f>
        <v>5.6</v>
      </c>
      <c r="G207" s="5">
        <f>Data8[[#This Row],[Cost Per Unit]]*Data8[[#This Row],[Units]]</f>
        <v>0</v>
      </c>
      <c r="H207">
        <f>Data8[[#This Row],[Amount]]-Data8[[#This Row],[Cost]]</f>
        <v>5306</v>
      </c>
    </row>
    <row r="208" spans="1:8" x14ac:dyDescent="0.25">
      <c r="A208" t="s">
        <v>5</v>
      </c>
      <c r="B208" t="s">
        <v>39</v>
      </c>
      <c r="C208" t="s">
        <v>24</v>
      </c>
      <c r="D208" s="1">
        <v>4018</v>
      </c>
      <c r="E208" s="2">
        <v>171</v>
      </c>
      <c r="F208" s="5">
        <f>VLOOKUP(Data8[[#This Row],[Product]],products9[],2,FALSE)</f>
        <v>4.97</v>
      </c>
      <c r="G208" s="5">
        <f>Data8[[#This Row],[Cost Per Unit]]*Data8[[#This Row],[Units]]</f>
        <v>849.87</v>
      </c>
      <c r="H208">
        <f>Data8[[#This Row],[Amount]]-Data8[[#This Row],[Cost]]</f>
        <v>3168.13</v>
      </c>
    </row>
    <row r="209" spans="1:8" x14ac:dyDescent="0.25">
      <c r="A209" t="s">
        <v>9</v>
      </c>
      <c r="B209" t="s">
        <v>34</v>
      </c>
      <c r="C209" t="s">
        <v>16</v>
      </c>
      <c r="D209" s="1">
        <v>938</v>
      </c>
      <c r="E209" s="2">
        <v>189</v>
      </c>
      <c r="F209" s="5">
        <f>VLOOKUP(Data8[[#This Row],[Product]],products9[],2,FALSE)</f>
        <v>8.7899999999999991</v>
      </c>
      <c r="G209" s="5">
        <f>Data8[[#This Row],[Cost Per Unit]]*Data8[[#This Row],[Units]]</f>
        <v>1661.31</v>
      </c>
      <c r="H209">
        <f>Data8[[#This Row],[Amount]]-Data8[[#This Row],[Cost]]</f>
        <v>-723.31</v>
      </c>
    </row>
    <row r="210" spans="1:8" x14ac:dyDescent="0.25">
      <c r="A210" t="s">
        <v>7</v>
      </c>
      <c r="B210" t="s">
        <v>38</v>
      </c>
      <c r="C210" t="s">
        <v>18</v>
      </c>
      <c r="D210" s="1">
        <v>1778</v>
      </c>
      <c r="E210" s="2">
        <v>270</v>
      </c>
      <c r="F210" s="5">
        <f>VLOOKUP(Data8[[#This Row],[Product]],products9[],2,FALSE)</f>
        <v>6.47</v>
      </c>
      <c r="G210" s="5">
        <f>Data8[[#This Row],[Cost Per Unit]]*Data8[[#This Row],[Units]]</f>
        <v>1746.8999999999999</v>
      </c>
      <c r="H210">
        <f>Data8[[#This Row],[Amount]]-Data8[[#This Row],[Cost]]</f>
        <v>31.100000000000136</v>
      </c>
    </row>
    <row r="211" spans="1:8" x14ac:dyDescent="0.25">
      <c r="A211" t="s">
        <v>6</v>
      </c>
      <c r="B211" t="s">
        <v>39</v>
      </c>
      <c r="C211" t="s">
        <v>30</v>
      </c>
      <c r="D211" s="1">
        <v>1638</v>
      </c>
      <c r="E211" s="2">
        <v>63</v>
      </c>
      <c r="F211" s="5">
        <f>VLOOKUP(Data8[[#This Row],[Product]],products9[],2,FALSE)</f>
        <v>14.49</v>
      </c>
      <c r="G211" s="5">
        <f>Data8[[#This Row],[Cost Per Unit]]*Data8[[#This Row],[Units]]</f>
        <v>912.87</v>
      </c>
      <c r="H211">
        <f>Data8[[#This Row],[Amount]]-Data8[[#This Row],[Cost]]</f>
        <v>725.13</v>
      </c>
    </row>
    <row r="212" spans="1:8" x14ac:dyDescent="0.25">
      <c r="A212" t="s">
        <v>41</v>
      </c>
      <c r="B212" t="s">
        <v>38</v>
      </c>
      <c r="C212" t="s">
        <v>25</v>
      </c>
      <c r="D212" s="1">
        <v>154</v>
      </c>
      <c r="E212" s="2">
        <v>21</v>
      </c>
      <c r="F212" s="5">
        <f>VLOOKUP(Data8[[#This Row],[Product]],products9[],2,FALSE)</f>
        <v>13.15</v>
      </c>
      <c r="G212" s="5">
        <f>Data8[[#This Row],[Cost Per Unit]]*Data8[[#This Row],[Units]]</f>
        <v>276.15000000000003</v>
      </c>
      <c r="H212">
        <f>Data8[[#This Row],[Amount]]-Data8[[#This Row],[Cost]]</f>
        <v>-122.15000000000003</v>
      </c>
    </row>
    <row r="213" spans="1:8" x14ac:dyDescent="0.25">
      <c r="A213" t="s">
        <v>7</v>
      </c>
      <c r="B213" t="s">
        <v>37</v>
      </c>
      <c r="C213" t="s">
        <v>22</v>
      </c>
      <c r="D213" s="1">
        <v>9835</v>
      </c>
      <c r="E213" s="2">
        <v>207</v>
      </c>
      <c r="F213" s="5">
        <f>VLOOKUP(Data8[[#This Row],[Product]],products9[],2,FALSE)</f>
        <v>9.77</v>
      </c>
      <c r="G213" s="5">
        <f>Data8[[#This Row],[Cost Per Unit]]*Data8[[#This Row],[Units]]</f>
        <v>2022.3899999999999</v>
      </c>
      <c r="H213">
        <f>Data8[[#This Row],[Amount]]-Data8[[#This Row],[Cost]]</f>
        <v>7812.6100000000006</v>
      </c>
    </row>
    <row r="214" spans="1:8" x14ac:dyDescent="0.25">
      <c r="A214" t="s">
        <v>9</v>
      </c>
      <c r="B214" t="s">
        <v>37</v>
      </c>
      <c r="C214" t="s">
        <v>20</v>
      </c>
      <c r="D214" s="1">
        <v>7273</v>
      </c>
      <c r="E214" s="2">
        <v>96</v>
      </c>
      <c r="F214" s="5">
        <f>VLOOKUP(Data8[[#This Row],[Product]],products9[],2,FALSE)</f>
        <v>10.62</v>
      </c>
      <c r="G214" s="5">
        <f>Data8[[#This Row],[Cost Per Unit]]*Data8[[#This Row],[Units]]</f>
        <v>1019.52</v>
      </c>
      <c r="H214">
        <f>Data8[[#This Row],[Amount]]-Data8[[#This Row],[Cost]]</f>
        <v>6253.48</v>
      </c>
    </row>
    <row r="215" spans="1:8" x14ac:dyDescent="0.25">
      <c r="A215" t="s">
        <v>5</v>
      </c>
      <c r="B215" t="s">
        <v>39</v>
      </c>
      <c r="C215" t="s">
        <v>22</v>
      </c>
      <c r="D215" s="1">
        <v>6909</v>
      </c>
      <c r="E215" s="2">
        <v>81</v>
      </c>
      <c r="F215" s="5">
        <f>VLOOKUP(Data8[[#This Row],[Product]],products9[],2,FALSE)</f>
        <v>9.77</v>
      </c>
      <c r="G215" s="5">
        <f>Data8[[#This Row],[Cost Per Unit]]*Data8[[#This Row],[Units]]</f>
        <v>791.37</v>
      </c>
      <c r="H215">
        <f>Data8[[#This Row],[Amount]]-Data8[[#This Row],[Cost]]</f>
        <v>6117.63</v>
      </c>
    </row>
    <row r="216" spans="1:8" x14ac:dyDescent="0.25">
      <c r="A216" t="s">
        <v>9</v>
      </c>
      <c r="B216" t="s">
        <v>39</v>
      </c>
      <c r="C216" t="s">
        <v>24</v>
      </c>
      <c r="D216" s="1">
        <v>3920</v>
      </c>
      <c r="E216" s="2">
        <v>306</v>
      </c>
      <c r="F216" s="5">
        <f>VLOOKUP(Data8[[#This Row],[Product]],products9[],2,FALSE)</f>
        <v>4.97</v>
      </c>
      <c r="G216" s="5">
        <f>Data8[[#This Row],[Cost Per Unit]]*Data8[[#This Row],[Units]]</f>
        <v>1520.82</v>
      </c>
      <c r="H216">
        <f>Data8[[#This Row],[Amount]]-Data8[[#This Row],[Cost]]</f>
        <v>2399.1800000000003</v>
      </c>
    </row>
    <row r="217" spans="1:8" x14ac:dyDescent="0.25">
      <c r="A217" t="s">
        <v>10</v>
      </c>
      <c r="B217" t="s">
        <v>39</v>
      </c>
      <c r="C217" t="s">
        <v>21</v>
      </c>
      <c r="D217" s="1">
        <v>4858</v>
      </c>
      <c r="E217" s="2">
        <v>279</v>
      </c>
      <c r="F217" s="5">
        <f>VLOOKUP(Data8[[#This Row],[Product]],products9[],2,FALSE)</f>
        <v>9</v>
      </c>
      <c r="G217" s="5">
        <f>Data8[[#This Row],[Cost Per Unit]]*Data8[[#This Row],[Units]]</f>
        <v>2511</v>
      </c>
      <c r="H217">
        <f>Data8[[#This Row],[Amount]]-Data8[[#This Row],[Cost]]</f>
        <v>2347</v>
      </c>
    </row>
    <row r="218" spans="1:8" x14ac:dyDescent="0.25">
      <c r="A218" t="s">
        <v>2</v>
      </c>
      <c r="B218" t="s">
        <v>38</v>
      </c>
      <c r="C218" t="s">
        <v>4</v>
      </c>
      <c r="D218" s="1">
        <v>3549</v>
      </c>
      <c r="E218" s="2">
        <v>3</v>
      </c>
      <c r="F218" s="5">
        <f>VLOOKUP(Data8[[#This Row],[Product]],products9[],2,FALSE)</f>
        <v>11.88</v>
      </c>
      <c r="G218" s="5">
        <f>Data8[[#This Row],[Cost Per Unit]]*Data8[[#This Row],[Units]]</f>
        <v>35.64</v>
      </c>
      <c r="H218">
        <f>Data8[[#This Row],[Amount]]-Data8[[#This Row],[Cost]]</f>
        <v>3513.36</v>
      </c>
    </row>
    <row r="219" spans="1:8" x14ac:dyDescent="0.25">
      <c r="A219" t="s">
        <v>7</v>
      </c>
      <c r="B219" t="s">
        <v>39</v>
      </c>
      <c r="C219" t="s">
        <v>27</v>
      </c>
      <c r="D219" s="1">
        <v>966</v>
      </c>
      <c r="E219" s="2">
        <v>198</v>
      </c>
      <c r="F219" s="5">
        <f>VLOOKUP(Data8[[#This Row],[Product]],products9[],2,FALSE)</f>
        <v>16.73</v>
      </c>
      <c r="G219" s="5">
        <f>Data8[[#This Row],[Cost Per Unit]]*Data8[[#This Row],[Units]]</f>
        <v>3312.54</v>
      </c>
      <c r="H219">
        <f>Data8[[#This Row],[Amount]]-Data8[[#This Row],[Cost]]</f>
        <v>-2346.54</v>
      </c>
    </row>
    <row r="220" spans="1:8" x14ac:dyDescent="0.25">
      <c r="A220" t="s">
        <v>5</v>
      </c>
      <c r="B220" t="s">
        <v>39</v>
      </c>
      <c r="C220" t="s">
        <v>18</v>
      </c>
      <c r="D220" s="1">
        <v>385</v>
      </c>
      <c r="E220" s="2">
        <v>249</v>
      </c>
      <c r="F220" s="5">
        <f>VLOOKUP(Data8[[#This Row],[Product]],products9[],2,FALSE)</f>
        <v>6.47</v>
      </c>
      <c r="G220" s="5">
        <f>Data8[[#This Row],[Cost Per Unit]]*Data8[[#This Row],[Units]]</f>
        <v>1611.03</v>
      </c>
      <c r="H220">
        <f>Data8[[#This Row],[Amount]]-Data8[[#This Row],[Cost]]</f>
        <v>-1226.03</v>
      </c>
    </row>
    <row r="221" spans="1:8" x14ac:dyDescent="0.25">
      <c r="A221" t="s">
        <v>6</v>
      </c>
      <c r="B221" t="s">
        <v>34</v>
      </c>
      <c r="C221" t="s">
        <v>16</v>
      </c>
      <c r="D221" s="1">
        <v>2219</v>
      </c>
      <c r="E221" s="2">
        <v>75</v>
      </c>
      <c r="F221" s="5">
        <f>VLOOKUP(Data8[[#This Row],[Product]],products9[],2,FALSE)</f>
        <v>8.7899999999999991</v>
      </c>
      <c r="G221" s="5">
        <f>Data8[[#This Row],[Cost Per Unit]]*Data8[[#This Row],[Units]]</f>
        <v>659.24999999999989</v>
      </c>
      <c r="H221">
        <f>Data8[[#This Row],[Amount]]-Data8[[#This Row],[Cost]]</f>
        <v>1559.75</v>
      </c>
    </row>
    <row r="222" spans="1:8" x14ac:dyDescent="0.25">
      <c r="A222" t="s">
        <v>9</v>
      </c>
      <c r="B222" t="s">
        <v>36</v>
      </c>
      <c r="C222" t="s">
        <v>32</v>
      </c>
      <c r="D222" s="1">
        <v>2954</v>
      </c>
      <c r="E222" s="2">
        <v>189</v>
      </c>
      <c r="F222" s="5">
        <f>VLOOKUP(Data8[[#This Row],[Product]],products9[],2,FALSE)</f>
        <v>8.65</v>
      </c>
      <c r="G222" s="5">
        <f>Data8[[#This Row],[Cost Per Unit]]*Data8[[#This Row],[Units]]</f>
        <v>1634.8500000000001</v>
      </c>
      <c r="H222">
        <f>Data8[[#This Row],[Amount]]-Data8[[#This Row],[Cost]]</f>
        <v>1319.1499999999999</v>
      </c>
    </row>
    <row r="223" spans="1:8" x14ac:dyDescent="0.25">
      <c r="A223" t="s">
        <v>7</v>
      </c>
      <c r="B223" t="s">
        <v>36</v>
      </c>
      <c r="C223" t="s">
        <v>32</v>
      </c>
      <c r="D223" s="1">
        <v>280</v>
      </c>
      <c r="E223" s="2">
        <v>87</v>
      </c>
      <c r="F223" s="5">
        <f>VLOOKUP(Data8[[#This Row],[Product]],products9[],2,FALSE)</f>
        <v>8.65</v>
      </c>
      <c r="G223" s="5">
        <f>Data8[[#This Row],[Cost Per Unit]]*Data8[[#This Row],[Units]]</f>
        <v>752.55000000000007</v>
      </c>
      <c r="H223">
        <f>Data8[[#This Row],[Amount]]-Data8[[#This Row],[Cost]]</f>
        <v>-472.55000000000007</v>
      </c>
    </row>
    <row r="224" spans="1:8" x14ac:dyDescent="0.25">
      <c r="A224" t="s">
        <v>41</v>
      </c>
      <c r="B224" t="s">
        <v>36</v>
      </c>
      <c r="C224" t="s">
        <v>30</v>
      </c>
      <c r="D224" s="1">
        <v>6118</v>
      </c>
      <c r="E224" s="2">
        <v>174</v>
      </c>
      <c r="F224" s="5">
        <f>VLOOKUP(Data8[[#This Row],[Product]],products9[],2,FALSE)</f>
        <v>14.49</v>
      </c>
      <c r="G224" s="5">
        <f>Data8[[#This Row],[Cost Per Unit]]*Data8[[#This Row],[Units]]</f>
        <v>2521.2600000000002</v>
      </c>
      <c r="H224">
        <f>Data8[[#This Row],[Amount]]-Data8[[#This Row],[Cost]]</f>
        <v>3596.74</v>
      </c>
    </row>
    <row r="225" spans="1:8" x14ac:dyDescent="0.25">
      <c r="A225" t="s">
        <v>2</v>
      </c>
      <c r="B225" t="s">
        <v>39</v>
      </c>
      <c r="C225" t="s">
        <v>15</v>
      </c>
      <c r="D225" s="1">
        <v>4802</v>
      </c>
      <c r="E225" s="2">
        <v>36</v>
      </c>
      <c r="F225" s="5">
        <f>VLOOKUP(Data8[[#This Row],[Product]],products9[],2,FALSE)</f>
        <v>11.73</v>
      </c>
      <c r="G225" s="5">
        <f>Data8[[#This Row],[Cost Per Unit]]*Data8[[#This Row],[Units]]</f>
        <v>422.28000000000003</v>
      </c>
      <c r="H225">
        <f>Data8[[#This Row],[Amount]]-Data8[[#This Row],[Cost]]</f>
        <v>4379.72</v>
      </c>
    </row>
    <row r="226" spans="1:8" x14ac:dyDescent="0.25">
      <c r="A226" t="s">
        <v>9</v>
      </c>
      <c r="B226" t="s">
        <v>38</v>
      </c>
      <c r="C226" t="s">
        <v>24</v>
      </c>
      <c r="D226" s="1">
        <v>4137</v>
      </c>
      <c r="E226" s="2">
        <v>60</v>
      </c>
      <c r="F226" s="5">
        <f>VLOOKUP(Data8[[#This Row],[Product]],products9[],2,FALSE)</f>
        <v>4.97</v>
      </c>
      <c r="G226" s="5">
        <f>Data8[[#This Row],[Cost Per Unit]]*Data8[[#This Row],[Units]]</f>
        <v>298.2</v>
      </c>
      <c r="H226">
        <f>Data8[[#This Row],[Amount]]-Data8[[#This Row],[Cost]]</f>
        <v>3838.8</v>
      </c>
    </row>
    <row r="227" spans="1:8" x14ac:dyDescent="0.25">
      <c r="A227" t="s">
        <v>3</v>
      </c>
      <c r="B227" t="s">
        <v>35</v>
      </c>
      <c r="C227" t="s">
        <v>23</v>
      </c>
      <c r="D227" s="1">
        <v>2023</v>
      </c>
      <c r="E227" s="2">
        <v>78</v>
      </c>
      <c r="F227" s="5">
        <f>VLOOKUP(Data8[[#This Row],[Product]],products9[],2,FALSE)</f>
        <v>6.49</v>
      </c>
      <c r="G227" s="5">
        <f>Data8[[#This Row],[Cost Per Unit]]*Data8[[#This Row],[Units]]</f>
        <v>506.22</v>
      </c>
      <c r="H227">
        <f>Data8[[#This Row],[Amount]]-Data8[[#This Row],[Cost]]</f>
        <v>1516.78</v>
      </c>
    </row>
    <row r="228" spans="1:8" x14ac:dyDescent="0.25">
      <c r="A228" t="s">
        <v>9</v>
      </c>
      <c r="B228" t="s">
        <v>36</v>
      </c>
      <c r="C228" t="s">
        <v>30</v>
      </c>
      <c r="D228" s="1">
        <v>9051</v>
      </c>
      <c r="E228" s="2">
        <v>57</v>
      </c>
      <c r="F228" s="5">
        <f>VLOOKUP(Data8[[#This Row],[Product]],products9[],2,FALSE)</f>
        <v>14.49</v>
      </c>
      <c r="G228" s="5">
        <f>Data8[[#This Row],[Cost Per Unit]]*Data8[[#This Row],[Units]]</f>
        <v>825.93000000000006</v>
      </c>
      <c r="H228">
        <f>Data8[[#This Row],[Amount]]-Data8[[#This Row],[Cost]]</f>
        <v>8225.07</v>
      </c>
    </row>
    <row r="229" spans="1:8" x14ac:dyDescent="0.25">
      <c r="A229" t="s">
        <v>9</v>
      </c>
      <c r="B229" t="s">
        <v>37</v>
      </c>
      <c r="C229" t="s">
        <v>28</v>
      </c>
      <c r="D229" s="1">
        <v>2919</v>
      </c>
      <c r="E229" s="2">
        <v>45</v>
      </c>
      <c r="F229" s="5">
        <f>VLOOKUP(Data8[[#This Row],[Product]],products9[],2,FALSE)</f>
        <v>10.38</v>
      </c>
      <c r="G229" s="5">
        <f>Data8[[#This Row],[Cost Per Unit]]*Data8[[#This Row],[Units]]</f>
        <v>467.1</v>
      </c>
      <c r="H229">
        <f>Data8[[#This Row],[Amount]]-Data8[[#This Row],[Cost]]</f>
        <v>2451.9</v>
      </c>
    </row>
    <row r="230" spans="1:8" x14ac:dyDescent="0.25">
      <c r="A230" t="s">
        <v>41</v>
      </c>
      <c r="B230" t="s">
        <v>38</v>
      </c>
      <c r="C230" t="s">
        <v>22</v>
      </c>
      <c r="D230" s="1">
        <v>5915</v>
      </c>
      <c r="E230" s="2">
        <v>3</v>
      </c>
      <c r="F230" s="5">
        <f>VLOOKUP(Data8[[#This Row],[Product]],products9[],2,FALSE)</f>
        <v>9.77</v>
      </c>
      <c r="G230" s="5">
        <f>Data8[[#This Row],[Cost Per Unit]]*Data8[[#This Row],[Units]]</f>
        <v>29.31</v>
      </c>
      <c r="H230">
        <f>Data8[[#This Row],[Amount]]-Data8[[#This Row],[Cost]]</f>
        <v>5885.69</v>
      </c>
    </row>
    <row r="231" spans="1:8" x14ac:dyDescent="0.25">
      <c r="A231" t="s">
        <v>10</v>
      </c>
      <c r="B231" t="s">
        <v>35</v>
      </c>
      <c r="C231" t="s">
        <v>15</v>
      </c>
      <c r="D231" s="1">
        <v>2562</v>
      </c>
      <c r="E231" s="2">
        <v>6</v>
      </c>
      <c r="F231" s="5">
        <f>VLOOKUP(Data8[[#This Row],[Product]],products9[],2,FALSE)</f>
        <v>11.73</v>
      </c>
      <c r="G231" s="5">
        <f>Data8[[#This Row],[Cost Per Unit]]*Data8[[#This Row],[Units]]</f>
        <v>70.38</v>
      </c>
      <c r="H231">
        <f>Data8[[#This Row],[Amount]]-Data8[[#This Row],[Cost]]</f>
        <v>2491.62</v>
      </c>
    </row>
    <row r="232" spans="1:8" x14ac:dyDescent="0.25">
      <c r="A232" t="s">
        <v>5</v>
      </c>
      <c r="B232" t="s">
        <v>37</v>
      </c>
      <c r="C232" t="s">
        <v>25</v>
      </c>
      <c r="D232" s="1">
        <v>8813</v>
      </c>
      <c r="E232" s="2">
        <v>21</v>
      </c>
      <c r="F232" s="5">
        <f>VLOOKUP(Data8[[#This Row],[Product]],products9[],2,FALSE)</f>
        <v>13.15</v>
      </c>
      <c r="G232" s="5">
        <f>Data8[[#This Row],[Cost Per Unit]]*Data8[[#This Row],[Units]]</f>
        <v>276.15000000000003</v>
      </c>
      <c r="H232">
        <f>Data8[[#This Row],[Amount]]-Data8[[#This Row],[Cost]]</f>
        <v>8536.85</v>
      </c>
    </row>
    <row r="233" spans="1:8" x14ac:dyDescent="0.25">
      <c r="A233" t="s">
        <v>5</v>
      </c>
      <c r="B233" t="s">
        <v>36</v>
      </c>
      <c r="C233" t="s">
        <v>18</v>
      </c>
      <c r="D233" s="1">
        <v>6111</v>
      </c>
      <c r="E233" s="2">
        <v>3</v>
      </c>
      <c r="F233" s="5">
        <f>VLOOKUP(Data8[[#This Row],[Product]],products9[],2,FALSE)</f>
        <v>6.47</v>
      </c>
      <c r="G233" s="5">
        <f>Data8[[#This Row],[Cost Per Unit]]*Data8[[#This Row],[Units]]</f>
        <v>19.41</v>
      </c>
      <c r="H233">
        <f>Data8[[#This Row],[Amount]]-Data8[[#This Row],[Cost]]</f>
        <v>6091.59</v>
      </c>
    </row>
    <row r="234" spans="1:8" x14ac:dyDescent="0.25">
      <c r="A234" t="s">
        <v>8</v>
      </c>
      <c r="B234" t="s">
        <v>34</v>
      </c>
      <c r="C234" t="s">
        <v>31</v>
      </c>
      <c r="D234" s="1">
        <v>3507</v>
      </c>
      <c r="E234" s="2">
        <v>288</v>
      </c>
      <c r="F234" s="5">
        <f>VLOOKUP(Data8[[#This Row],[Product]],products9[],2,FALSE)</f>
        <v>5.79</v>
      </c>
      <c r="G234" s="5">
        <f>Data8[[#This Row],[Cost Per Unit]]*Data8[[#This Row],[Units]]</f>
        <v>1667.52</v>
      </c>
      <c r="H234">
        <f>Data8[[#This Row],[Amount]]-Data8[[#This Row],[Cost]]</f>
        <v>1839.48</v>
      </c>
    </row>
    <row r="235" spans="1:8" x14ac:dyDescent="0.25">
      <c r="A235" t="s">
        <v>6</v>
      </c>
      <c r="B235" t="s">
        <v>36</v>
      </c>
      <c r="C235" t="s">
        <v>13</v>
      </c>
      <c r="D235" s="1">
        <v>4319</v>
      </c>
      <c r="E235" s="2">
        <v>30</v>
      </c>
      <c r="F235" s="5">
        <f>VLOOKUP(Data8[[#This Row],[Product]],products9[],2,FALSE)</f>
        <v>9.33</v>
      </c>
      <c r="G235" s="5">
        <f>Data8[[#This Row],[Cost Per Unit]]*Data8[[#This Row],[Units]]</f>
        <v>279.89999999999998</v>
      </c>
      <c r="H235">
        <f>Data8[[#This Row],[Amount]]-Data8[[#This Row],[Cost]]</f>
        <v>4039.1</v>
      </c>
    </row>
    <row r="236" spans="1:8" x14ac:dyDescent="0.25">
      <c r="A236" t="s">
        <v>40</v>
      </c>
      <c r="B236" t="s">
        <v>38</v>
      </c>
      <c r="C236" t="s">
        <v>26</v>
      </c>
      <c r="D236" s="1">
        <v>609</v>
      </c>
      <c r="E236" s="2">
        <v>87</v>
      </c>
      <c r="F236" s="5">
        <f>VLOOKUP(Data8[[#This Row],[Product]],products9[],2,FALSE)</f>
        <v>5.6</v>
      </c>
      <c r="G236" s="5">
        <f>Data8[[#This Row],[Cost Per Unit]]*Data8[[#This Row],[Units]]</f>
        <v>487.2</v>
      </c>
      <c r="H236">
        <f>Data8[[#This Row],[Amount]]-Data8[[#This Row],[Cost]]</f>
        <v>121.80000000000001</v>
      </c>
    </row>
    <row r="237" spans="1:8" x14ac:dyDescent="0.25">
      <c r="A237" t="s">
        <v>40</v>
      </c>
      <c r="B237" t="s">
        <v>39</v>
      </c>
      <c r="C237" t="s">
        <v>27</v>
      </c>
      <c r="D237" s="1">
        <v>6370</v>
      </c>
      <c r="E237" s="2">
        <v>30</v>
      </c>
      <c r="F237" s="5">
        <f>VLOOKUP(Data8[[#This Row],[Product]],products9[],2,FALSE)</f>
        <v>16.73</v>
      </c>
      <c r="G237" s="5">
        <f>Data8[[#This Row],[Cost Per Unit]]*Data8[[#This Row],[Units]]</f>
        <v>501.90000000000003</v>
      </c>
      <c r="H237">
        <f>Data8[[#This Row],[Amount]]-Data8[[#This Row],[Cost]]</f>
        <v>5868.1</v>
      </c>
    </row>
    <row r="238" spans="1:8" x14ac:dyDescent="0.25">
      <c r="A238" t="s">
        <v>5</v>
      </c>
      <c r="B238" t="s">
        <v>38</v>
      </c>
      <c r="C238" t="s">
        <v>19</v>
      </c>
      <c r="D238" s="1">
        <v>5474</v>
      </c>
      <c r="E238" s="2">
        <v>168</v>
      </c>
      <c r="F238" s="5">
        <f>VLOOKUP(Data8[[#This Row],[Product]],products9[],2,FALSE)</f>
        <v>7.64</v>
      </c>
      <c r="G238" s="5">
        <f>Data8[[#This Row],[Cost Per Unit]]*Data8[[#This Row],[Units]]</f>
        <v>1283.52</v>
      </c>
      <c r="H238">
        <f>Data8[[#This Row],[Amount]]-Data8[[#This Row],[Cost]]</f>
        <v>4190.4799999999996</v>
      </c>
    </row>
    <row r="239" spans="1:8" x14ac:dyDescent="0.25">
      <c r="A239" t="s">
        <v>40</v>
      </c>
      <c r="B239" t="s">
        <v>36</v>
      </c>
      <c r="C239" t="s">
        <v>27</v>
      </c>
      <c r="D239" s="1">
        <v>3164</v>
      </c>
      <c r="E239" s="2">
        <v>306</v>
      </c>
      <c r="F239" s="5">
        <f>VLOOKUP(Data8[[#This Row],[Product]],products9[],2,FALSE)</f>
        <v>16.73</v>
      </c>
      <c r="G239" s="5">
        <f>Data8[[#This Row],[Cost Per Unit]]*Data8[[#This Row],[Units]]</f>
        <v>5119.38</v>
      </c>
      <c r="H239">
        <f>Data8[[#This Row],[Amount]]-Data8[[#This Row],[Cost]]</f>
        <v>-1955.38</v>
      </c>
    </row>
    <row r="240" spans="1:8" x14ac:dyDescent="0.25">
      <c r="A240" t="s">
        <v>6</v>
      </c>
      <c r="B240" t="s">
        <v>35</v>
      </c>
      <c r="C240" t="s">
        <v>4</v>
      </c>
      <c r="D240" s="1">
        <v>1302</v>
      </c>
      <c r="E240" s="2">
        <v>402</v>
      </c>
      <c r="F240" s="5">
        <f>VLOOKUP(Data8[[#This Row],[Product]],products9[],2,FALSE)</f>
        <v>11.88</v>
      </c>
      <c r="G240" s="5">
        <f>Data8[[#This Row],[Cost Per Unit]]*Data8[[#This Row],[Units]]</f>
        <v>4775.76</v>
      </c>
      <c r="H240">
        <f>Data8[[#This Row],[Amount]]-Data8[[#This Row],[Cost]]</f>
        <v>-3473.76</v>
      </c>
    </row>
    <row r="241" spans="1:8" x14ac:dyDescent="0.25">
      <c r="A241" t="s">
        <v>3</v>
      </c>
      <c r="B241" t="s">
        <v>37</v>
      </c>
      <c r="C241" t="s">
        <v>28</v>
      </c>
      <c r="D241" s="1">
        <v>7308</v>
      </c>
      <c r="E241" s="2">
        <v>327</v>
      </c>
      <c r="F241" s="5">
        <f>VLOOKUP(Data8[[#This Row],[Product]],products9[],2,FALSE)</f>
        <v>10.38</v>
      </c>
      <c r="G241" s="5">
        <f>Data8[[#This Row],[Cost Per Unit]]*Data8[[#This Row],[Units]]</f>
        <v>3394.26</v>
      </c>
      <c r="H241">
        <f>Data8[[#This Row],[Amount]]-Data8[[#This Row],[Cost]]</f>
        <v>3913.74</v>
      </c>
    </row>
    <row r="242" spans="1:8" x14ac:dyDescent="0.25">
      <c r="A242" t="s">
        <v>40</v>
      </c>
      <c r="B242" t="s">
        <v>37</v>
      </c>
      <c r="C242" t="s">
        <v>27</v>
      </c>
      <c r="D242" s="1">
        <v>6132</v>
      </c>
      <c r="E242" s="2">
        <v>93</v>
      </c>
      <c r="F242" s="5">
        <f>VLOOKUP(Data8[[#This Row],[Product]],products9[],2,FALSE)</f>
        <v>16.73</v>
      </c>
      <c r="G242" s="5">
        <f>Data8[[#This Row],[Cost Per Unit]]*Data8[[#This Row],[Units]]</f>
        <v>1555.89</v>
      </c>
      <c r="H242">
        <f>Data8[[#This Row],[Amount]]-Data8[[#This Row],[Cost]]</f>
        <v>4576.1099999999997</v>
      </c>
    </row>
    <row r="243" spans="1:8" x14ac:dyDescent="0.25">
      <c r="A243" t="s">
        <v>10</v>
      </c>
      <c r="B243" t="s">
        <v>35</v>
      </c>
      <c r="C243" t="s">
        <v>14</v>
      </c>
      <c r="D243" s="1">
        <v>3472</v>
      </c>
      <c r="E243" s="2">
        <v>96</v>
      </c>
      <c r="F243" s="5">
        <f>VLOOKUP(Data8[[#This Row],[Product]],products9[],2,FALSE)</f>
        <v>11.7</v>
      </c>
      <c r="G243" s="5">
        <f>Data8[[#This Row],[Cost Per Unit]]*Data8[[#This Row],[Units]]</f>
        <v>1123.1999999999998</v>
      </c>
      <c r="H243">
        <f>Data8[[#This Row],[Amount]]-Data8[[#This Row],[Cost]]</f>
        <v>2348.8000000000002</v>
      </c>
    </row>
    <row r="244" spans="1:8" x14ac:dyDescent="0.25">
      <c r="A244" t="s">
        <v>8</v>
      </c>
      <c r="B244" t="s">
        <v>39</v>
      </c>
      <c r="C244" t="s">
        <v>18</v>
      </c>
      <c r="D244" s="1">
        <v>9660</v>
      </c>
      <c r="E244" s="2">
        <v>27</v>
      </c>
      <c r="F244" s="5">
        <f>VLOOKUP(Data8[[#This Row],[Product]],products9[],2,FALSE)</f>
        <v>6.47</v>
      </c>
      <c r="G244" s="5">
        <f>Data8[[#This Row],[Cost Per Unit]]*Data8[[#This Row],[Units]]</f>
        <v>174.69</v>
      </c>
      <c r="H244">
        <f>Data8[[#This Row],[Amount]]-Data8[[#This Row],[Cost]]</f>
        <v>9485.31</v>
      </c>
    </row>
    <row r="245" spans="1:8" x14ac:dyDescent="0.25">
      <c r="A245" t="s">
        <v>9</v>
      </c>
      <c r="B245" t="s">
        <v>38</v>
      </c>
      <c r="C245" t="s">
        <v>26</v>
      </c>
      <c r="D245" s="1">
        <v>2436</v>
      </c>
      <c r="E245" s="2">
        <v>99</v>
      </c>
      <c r="F245" s="5">
        <f>VLOOKUP(Data8[[#This Row],[Product]],products9[],2,FALSE)</f>
        <v>5.6</v>
      </c>
      <c r="G245" s="5">
        <f>Data8[[#This Row],[Cost Per Unit]]*Data8[[#This Row],[Units]]</f>
        <v>554.4</v>
      </c>
      <c r="H245">
        <f>Data8[[#This Row],[Amount]]-Data8[[#This Row],[Cost]]</f>
        <v>1881.6</v>
      </c>
    </row>
    <row r="246" spans="1:8" x14ac:dyDescent="0.25">
      <c r="A246" t="s">
        <v>9</v>
      </c>
      <c r="B246" t="s">
        <v>38</v>
      </c>
      <c r="C246" t="s">
        <v>33</v>
      </c>
      <c r="D246" s="1">
        <v>9506</v>
      </c>
      <c r="E246" s="2">
        <v>87</v>
      </c>
      <c r="F246" s="5">
        <f>VLOOKUP(Data8[[#This Row],[Product]],products9[],2,FALSE)</f>
        <v>12.37</v>
      </c>
      <c r="G246" s="5">
        <f>Data8[[#This Row],[Cost Per Unit]]*Data8[[#This Row],[Units]]</f>
        <v>1076.1899999999998</v>
      </c>
      <c r="H246">
        <f>Data8[[#This Row],[Amount]]-Data8[[#This Row],[Cost]]</f>
        <v>8429.81</v>
      </c>
    </row>
    <row r="247" spans="1:8" x14ac:dyDescent="0.25">
      <c r="A247" t="s">
        <v>10</v>
      </c>
      <c r="B247" t="s">
        <v>37</v>
      </c>
      <c r="C247" t="s">
        <v>21</v>
      </c>
      <c r="D247" s="1">
        <v>245</v>
      </c>
      <c r="E247" s="2">
        <v>288</v>
      </c>
      <c r="F247" s="5">
        <f>VLOOKUP(Data8[[#This Row],[Product]],products9[],2,FALSE)</f>
        <v>9</v>
      </c>
      <c r="G247" s="5">
        <f>Data8[[#This Row],[Cost Per Unit]]*Data8[[#This Row],[Units]]</f>
        <v>2592</v>
      </c>
      <c r="H247">
        <f>Data8[[#This Row],[Amount]]-Data8[[#This Row],[Cost]]</f>
        <v>-2347</v>
      </c>
    </row>
    <row r="248" spans="1:8" x14ac:dyDescent="0.25">
      <c r="A248" t="s">
        <v>8</v>
      </c>
      <c r="B248" t="s">
        <v>35</v>
      </c>
      <c r="C248" t="s">
        <v>20</v>
      </c>
      <c r="D248" s="1">
        <v>2702</v>
      </c>
      <c r="E248" s="2">
        <v>363</v>
      </c>
      <c r="F248" s="5">
        <f>VLOOKUP(Data8[[#This Row],[Product]],products9[],2,FALSE)</f>
        <v>10.62</v>
      </c>
      <c r="G248" s="5">
        <f>Data8[[#This Row],[Cost Per Unit]]*Data8[[#This Row],[Units]]</f>
        <v>3855.0599999999995</v>
      </c>
      <c r="H248">
        <f>Data8[[#This Row],[Amount]]-Data8[[#This Row],[Cost]]</f>
        <v>-1153.0599999999995</v>
      </c>
    </row>
    <row r="249" spans="1:8" x14ac:dyDescent="0.25">
      <c r="A249" t="s">
        <v>10</v>
      </c>
      <c r="B249" t="s">
        <v>34</v>
      </c>
      <c r="C249" t="s">
        <v>17</v>
      </c>
      <c r="D249" s="1">
        <v>700</v>
      </c>
      <c r="E249" s="2">
        <v>87</v>
      </c>
      <c r="F249" s="5">
        <f>VLOOKUP(Data8[[#This Row],[Product]],products9[],2,FALSE)</f>
        <v>3.11</v>
      </c>
      <c r="G249" s="5">
        <f>Data8[[#This Row],[Cost Per Unit]]*Data8[[#This Row],[Units]]</f>
        <v>270.57</v>
      </c>
      <c r="H249">
        <f>Data8[[#This Row],[Amount]]-Data8[[#This Row],[Cost]]</f>
        <v>429.43</v>
      </c>
    </row>
    <row r="250" spans="1:8" x14ac:dyDescent="0.25">
      <c r="A250" t="s">
        <v>6</v>
      </c>
      <c r="B250" t="s">
        <v>34</v>
      </c>
      <c r="C250" t="s">
        <v>17</v>
      </c>
      <c r="D250" s="1">
        <v>3759</v>
      </c>
      <c r="E250" s="2">
        <v>150</v>
      </c>
      <c r="F250" s="5">
        <f>VLOOKUP(Data8[[#This Row],[Product]],products9[],2,FALSE)</f>
        <v>3.11</v>
      </c>
      <c r="G250" s="5">
        <f>Data8[[#This Row],[Cost Per Unit]]*Data8[[#This Row],[Units]]</f>
        <v>466.5</v>
      </c>
      <c r="H250">
        <f>Data8[[#This Row],[Amount]]-Data8[[#This Row],[Cost]]</f>
        <v>3292.5</v>
      </c>
    </row>
    <row r="251" spans="1:8" x14ac:dyDescent="0.25">
      <c r="A251" t="s">
        <v>2</v>
      </c>
      <c r="B251" t="s">
        <v>35</v>
      </c>
      <c r="C251" t="s">
        <v>17</v>
      </c>
      <c r="D251" s="1">
        <v>1589</v>
      </c>
      <c r="E251" s="2">
        <v>303</v>
      </c>
      <c r="F251" s="5">
        <f>VLOOKUP(Data8[[#This Row],[Product]],products9[],2,FALSE)</f>
        <v>3.11</v>
      </c>
      <c r="G251" s="5">
        <f>Data8[[#This Row],[Cost Per Unit]]*Data8[[#This Row],[Units]]</f>
        <v>942.32999999999993</v>
      </c>
      <c r="H251">
        <f>Data8[[#This Row],[Amount]]-Data8[[#This Row],[Cost]]</f>
        <v>646.67000000000007</v>
      </c>
    </row>
    <row r="252" spans="1:8" x14ac:dyDescent="0.25">
      <c r="A252" t="s">
        <v>7</v>
      </c>
      <c r="B252" t="s">
        <v>35</v>
      </c>
      <c r="C252" t="s">
        <v>28</v>
      </c>
      <c r="D252" s="1">
        <v>5194</v>
      </c>
      <c r="E252" s="2">
        <v>288</v>
      </c>
      <c r="F252" s="5">
        <f>VLOOKUP(Data8[[#This Row],[Product]],products9[],2,FALSE)</f>
        <v>10.38</v>
      </c>
      <c r="G252" s="5">
        <f>Data8[[#This Row],[Cost Per Unit]]*Data8[[#This Row],[Units]]</f>
        <v>2989.44</v>
      </c>
      <c r="H252">
        <f>Data8[[#This Row],[Amount]]-Data8[[#This Row],[Cost]]</f>
        <v>2204.56</v>
      </c>
    </row>
    <row r="253" spans="1:8" x14ac:dyDescent="0.25">
      <c r="A253" t="s">
        <v>10</v>
      </c>
      <c r="B253" t="s">
        <v>36</v>
      </c>
      <c r="C253" t="s">
        <v>13</v>
      </c>
      <c r="D253" s="1">
        <v>945</v>
      </c>
      <c r="E253" s="2">
        <v>75</v>
      </c>
      <c r="F253" s="5">
        <f>VLOOKUP(Data8[[#This Row],[Product]],products9[],2,FALSE)</f>
        <v>9.33</v>
      </c>
      <c r="G253" s="5">
        <f>Data8[[#This Row],[Cost Per Unit]]*Data8[[#This Row],[Units]]</f>
        <v>699.75</v>
      </c>
      <c r="H253">
        <f>Data8[[#This Row],[Amount]]-Data8[[#This Row],[Cost]]</f>
        <v>245.25</v>
      </c>
    </row>
    <row r="254" spans="1:8" x14ac:dyDescent="0.25">
      <c r="A254" t="s">
        <v>40</v>
      </c>
      <c r="B254" t="s">
        <v>38</v>
      </c>
      <c r="C254" t="s">
        <v>31</v>
      </c>
      <c r="D254" s="1">
        <v>1988</v>
      </c>
      <c r="E254" s="2">
        <v>39</v>
      </c>
      <c r="F254" s="5">
        <f>VLOOKUP(Data8[[#This Row],[Product]],products9[],2,FALSE)</f>
        <v>5.79</v>
      </c>
      <c r="G254" s="5">
        <f>Data8[[#This Row],[Cost Per Unit]]*Data8[[#This Row],[Units]]</f>
        <v>225.81</v>
      </c>
      <c r="H254">
        <f>Data8[[#This Row],[Amount]]-Data8[[#This Row],[Cost]]</f>
        <v>1762.19</v>
      </c>
    </row>
    <row r="255" spans="1:8" x14ac:dyDescent="0.25">
      <c r="A255" t="s">
        <v>6</v>
      </c>
      <c r="B255" t="s">
        <v>34</v>
      </c>
      <c r="C255" t="s">
        <v>32</v>
      </c>
      <c r="D255" s="1">
        <v>6734</v>
      </c>
      <c r="E255" s="2">
        <v>123</v>
      </c>
      <c r="F255" s="5">
        <f>VLOOKUP(Data8[[#This Row],[Product]],products9[],2,FALSE)</f>
        <v>8.65</v>
      </c>
      <c r="G255" s="5">
        <f>Data8[[#This Row],[Cost Per Unit]]*Data8[[#This Row],[Units]]</f>
        <v>1063.95</v>
      </c>
      <c r="H255">
        <f>Data8[[#This Row],[Amount]]-Data8[[#This Row],[Cost]]</f>
        <v>5670.05</v>
      </c>
    </row>
    <row r="256" spans="1:8" x14ac:dyDescent="0.25">
      <c r="A256" t="s">
        <v>40</v>
      </c>
      <c r="B256" t="s">
        <v>36</v>
      </c>
      <c r="C256" t="s">
        <v>4</v>
      </c>
      <c r="D256" s="1">
        <v>217</v>
      </c>
      <c r="E256" s="2">
        <v>36</v>
      </c>
      <c r="F256" s="5">
        <f>VLOOKUP(Data8[[#This Row],[Product]],products9[],2,FALSE)</f>
        <v>11.88</v>
      </c>
      <c r="G256" s="5">
        <f>Data8[[#This Row],[Cost Per Unit]]*Data8[[#This Row],[Units]]</f>
        <v>427.68</v>
      </c>
      <c r="H256">
        <f>Data8[[#This Row],[Amount]]-Data8[[#This Row],[Cost]]</f>
        <v>-210.68</v>
      </c>
    </row>
    <row r="257" spans="1:8" x14ac:dyDescent="0.25">
      <c r="A257" t="s">
        <v>5</v>
      </c>
      <c r="B257" t="s">
        <v>34</v>
      </c>
      <c r="C257" t="s">
        <v>22</v>
      </c>
      <c r="D257" s="1">
        <v>6279</v>
      </c>
      <c r="E257" s="2">
        <v>237</v>
      </c>
      <c r="F257" s="5">
        <f>VLOOKUP(Data8[[#This Row],[Product]],products9[],2,FALSE)</f>
        <v>9.77</v>
      </c>
      <c r="G257" s="5">
        <f>Data8[[#This Row],[Cost Per Unit]]*Data8[[#This Row],[Units]]</f>
        <v>2315.4899999999998</v>
      </c>
      <c r="H257">
        <f>Data8[[#This Row],[Amount]]-Data8[[#This Row],[Cost]]</f>
        <v>3963.51</v>
      </c>
    </row>
    <row r="258" spans="1:8" x14ac:dyDescent="0.25">
      <c r="A258" t="s">
        <v>40</v>
      </c>
      <c r="B258" t="s">
        <v>36</v>
      </c>
      <c r="C258" t="s">
        <v>13</v>
      </c>
      <c r="D258" s="1">
        <v>4424</v>
      </c>
      <c r="E258" s="2">
        <v>201</v>
      </c>
      <c r="F258" s="5">
        <f>VLOOKUP(Data8[[#This Row],[Product]],products9[],2,FALSE)</f>
        <v>9.33</v>
      </c>
      <c r="G258" s="5">
        <f>Data8[[#This Row],[Cost Per Unit]]*Data8[[#This Row],[Units]]</f>
        <v>1875.33</v>
      </c>
      <c r="H258">
        <f>Data8[[#This Row],[Amount]]-Data8[[#This Row],[Cost]]</f>
        <v>2548.67</v>
      </c>
    </row>
    <row r="259" spans="1:8" x14ac:dyDescent="0.25">
      <c r="A259" t="s">
        <v>2</v>
      </c>
      <c r="B259" t="s">
        <v>36</v>
      </c>
      <c r="C259" t="s">
        <v>17</v>
      </c>
      <c r="D259" s="1">
        <v>189</v>
      </c>
      <c r="E259" s="2">
        <v>48</v>
      </c>
      <c r="F259" s="5">
        <f>VLOOKUP(Data8[[#This Row],[Product]],products9[],2,FALSE)</f>
        <v>3.11</v>
      </c>
      <c r="G259" s="5">
        <f>Data8[[#This Row],[Cost Per Unit]]*Data8[[#This Row],[Units]]</f>
        <v>149.28</v>
      </c>
      <c r="H259">
        <f>Data8[[#This Row],[Amount]]-Data8[[#This Row],[Cost]]</f>
        <v>39.72</v>
      </c>
    </row>
    <row r="260" spans="1:8" x14ac:dyDescent="0.25">
      <c r="A260" t="s">
        <v>5</v>
      </c>
      <c r="B260" t="s">
        <v>35</v>
      </c>
      <c r="C260" t="s">
        <v>22</v>
      </c>
      <c r="D260" s="1">
        <v>490</v>
      </c>
      <c r="E260" s="2">
        <v>84</v>
      </c>
      <c r="F260" s="5">
        <f>VLOOKUP(Data8[[#This Row],[Product]],products9[],2,FALSE)</f>
        <v>9.77</v>
      </c>
      <c r="G260" s="5">
        <f>Data8[[#This Row],[Cost Per Unit]]*Data8[[#This Row],[Units]]</f>
        <v>820.68</v>
      </c>
      <c r="H260">
        <f>Data8[[#This Row],[Amount]]-Data8[[#This Row],[Cost]]</f>
        <v>-330.67999999999995</v>
      </c>
    </row>
    <row r="261" spans="1:8" x14ac:dyDescent="0.25">
      <c r="A261" t="s">
        <v>8</v>
      </c>
      <c r="B261" t="s">
        <v>37</v>
      </c>
      <c r="C261" t="s">
        <v>21</v>
      </c>
      <c r="D261" s="1">
        <v>434</v>
      </c>
      <c r="E261" s="2">
        <v>87</v>
      </c>
      <c r="F261" s="5">
        <f>VLOOKUP(Data8[[#This Row],[Product]],products9[],2,FALSE)</f>
        <v>9</v>
      </c>
      <c r="G261" s="5">
        <f>Data8[[#This Row],[Cost Per Unit]]*Data8[[#This Row],[Units]]</f>
        <v>783</v>
      </c>
      <c r="H261">
        <f>Data8[[#This Row],[Amount]]-Data8[[#This Row],[Cost]]</f>
        <v>-349</v>
      </c>
    </row>
    <row r="262" spans="1:8" x14ac:dyDescent="0.25">
      <c r="A262" t="s">
        <v>7</v>
      </c>
      <c r="B262" t="s">
        <v>38</v>
      </c>
      <c r="C262" t="s">
        <v>30</v>
      </c>
      <c r="D262" s="1">
        <v>10129</v>
      </c>
      <c r="E262" s="2">
        <v>312</v>
      </c>
      <c r="F262" s="5">
        <f>VLOOKUP(Data8[[#This Row],[Product]],products9[],2,FALSE)</f>
        <v>14.49</v>
      </c>
      <c r="G262" s="5">
        <f>Data8[[#This Row],[Cost Per Unit]]*Data8[[#This Row],[Units]]</f>
        <v>4520.88</v>
      </c>
      <c r="H262">
        <f>Data8[[#This Row],[Amount]]-Data8[[#This Row],[Cost]]</f>
        <v>5608.12</v>
      </c>
    </row>
    <row r="263" spans="1:8" x14ac:dyDescent="0.25">
      <c r="A263" t="s">
        <v>3</v>
      </c>
      <c r="B263" t="s">
        <v>39</v>
      </c>
      <c r="C263" t="s">
        <v>28</v>
      </c>
      <c r="D263" s="1">
        <v>1652</v>
      </c>
      <c r="E263" s="2">
        <v>102</v>
      </c>
      <c r="F263" s="5">
        <f>VLOOKUP(Data8[[#This Row],[Product]],products9[],2,FALSE)</f>
        <v>10.38</v>
      </c>
      <c r="G263" s="5">
        <f>Data8[[#This Row],[Cost Per Unit]]*Data8[[#This Row],[Units]]</f>
        <v>1058.76</v>
      </c>
      <c r="H263">
        <f>Data8[[#This Row],[Amount]]-Data8[[#This Row],[Cost]]</f>
        <v>593.24</v>
      </c>
    </row>
    <row r="264" spans="1:8" x14ac:dyDescent="0.25">
      <c r="A264" t="s">
        <v>8</v>
      </c>
      <c r="B264" t="s">
        <v>38</v>
      </c>
      <c r="C264" t="s">
        <v>21</v>
      </c>
      <c r="D264" s="1">
        <v>6433</v>
      </c>
      <c r="E264" s="2">
        <v>78</v>
      </c>
      <c r="F264" s="5">
        <f>VLOOKUP(Data8[[#This Row],[Product]],products9[],2,FALSE)</f>
        <v>9</v>
      </c>
      <c r="G264" s="5">
        <f>Data8[[#This Row],[Cost Per Unit]]*Data8[[#This Row],[Units]]</f>
        <v>702</v>
      </c>
      <c r="H264">
        <f>Data8[[#This Row],[Amount]]-Data8[[#This Row],[Cost]]</f>
        <v>5731</v>
      </c>
    </row>
    <row r="265" spans="1:8" x14ac:dyDescent="0.25">
      <c r="A265" t="s">
        <v>3</v>
      </c>
      <c r="B265" t="s">
        <v>34</v>
      </c>
      <c r="C265" t="s">
        <v>23</v>
      </c>
      <c r="D265" s="1">
        <v>2212</v>
      </c>
      <c r="E265" s="2">
        <v>117</v>
      </c>
      <c r="F265" s="5">
        <f>VLOOKUP(Data8[[#This Row],[Product]],products9[],2,FALSE)</f>
        <v>6.49</v>
      </c>
      <c r="G265" s="5">
        <f>Data8[[#This Row],[Cost Per Unit]]*Data8[[#This Row],[Units]]</f>
        <v>759.33</v>
      </c>
      <c r="H265">
        <f>Data8[[#This Row],[Amount]]-Data8[[#This Row],[Cost]]</f>
        <v>1452.67</v>
      </c>
    </row>
    <row r="266" spans="1:8" x14ac:dyDescent="0.25">
      <c r="A266" t="s">
        <v>41</v>
      </c>
      <c r="B266" t="s">
        <v>35</v>
      </c>
      <c r="C266" t="s">
        <v>19</v>
      </c>
      <c r="D266" s="1">
        <v>609</v>
      </c>
      <c r="E266" s="2">
        <v>99</v>
      </c>
      <c r="F266" s="5">
        <f>VLOOKUP(Data8[[#This Row],[Product]],products9[],2,FALSE)</f>
        <v>7.64</v>
      </c>
      <c r="G266" s="5">
        <f>Data8[[#This Row],[Cost Per Unit]]*Data8[[#This Row],[Units]]</f>
        <v>756.36</v>
      </c>
      <c r="H266">
        <f>Data8[[#This Row],[Amount]]-Data8[[#This Row],[Cost]]</f>
        <v>-147.36000000000001</v>
      </c>
    </row>
    <row r="267" spans="1:8" x14ac:dyDescent="0.25">
      <c r="A267" t="s">
        <v>40</v>
      </c>
      <c r="B267" t="s">
        <v>35</v>
      </c>
      <c r="C267" t="s">
        <v>24</v>
      </c>
      <c r="D267" s="1">
        <v>1638</v>
      </c>
      <c r="E267" s="2">
        <v>48</v>
      </c>
      <c r="F267" s="5">
        <f>VLOOKUP(Data8[[#This Row],[Product]],products9[],2,FALSE)</f>
        <v>4.97</v>
      </c>
      <c r="G267" s="5">
        <f>Data8[[#This Row],[Cost Per Unit]]*Data8[[#This Row],[Units]]</f>
        <v>238.56</v>
      </c>
      <c r="H267">
        <f>Data8[[#This Row],[Amount]]-Data8[[#This Row],[Cost]]</f>
        <v>1399.44</v>
      </c>
    </row>
    <row r="268" spans="1:8" x14ac:dyDescent="0.25">
      <c r="A268" t="s">
        <v>7</v>
      </c>
      <c r="B268" t="s">
        <v>34</v>
      </c>
      <c r="C268" t="s">
        <v>15</v>
      </c>
      <c r="D268" s="1">
        <v>3829</v>
      </c>
      <c r="E268" s="2">
        <v>24</v>
      </c>
      <c r="F268" s="5">
        <f>VLOOKUP(Data8[[#This Row],[Product]],products9[],2,FALSE)</f>
        <v>11.73</v>
      </c>
      <c r="G268" s="5">
        <f>Data8[[#This Row],[Cost Per Unit]]*Data8[[#This Row],[Units]]</f>
        <v>281.52</v>
      </c>
      <c r="H268">
        <f>Data8[[#This Row],[Amount]]-Data8[[#This Row],[Cost]]</f>
        <v>3547.48</v>
      </c>
    </row>
    <row r="269" spans="1:8" x14ac:dyDescent="0.25">
      <c r="A269" t="s">
        <v>40</v>
      </c>
      <c r="B269" t="s">
        <v>39</v>
      </c>
      <c r="C269" t="s">
        <v>15</v>
      </c>
      <c r="D269" s="1">
        <v>5775</v>
      </c>
      <c r="E269" s="2">
        <v>42</v>
      </c>
      <c r="F269" s="5">
        <f>VLOOKUP(Data8[[#This Row],[Product]],products9[],2,FALSE)</f>
        <v>11.73</v>
      </c>
      <c r="G269" s="5">
        <f>Data8[[#This Row],[Cost Per Unit]]*Data8[[#This Row],[Units]]</f>
        <v>492.66</v>
      </c>
      <c r="H269">
        <f>Data8[[#This Row],[Amount]]-Data8[[#This Row],[Cost]]</f>
        <v>5282.34</v>
      </c>
    </row>
    <row r="270" spans="1:8" x14ac:dyDescent="0.25">
      <c r="A270" t="s">
        <v>6</v>
      </c>
      <c r="B270" t="s">
        <v>35</v>
      </c>
      <c r="C270" t="s">
        <v>20</v>
      </c>
      <c r="D270" s="1">
        <v>1071</v>
      </c>
      <c r="E270" s="2">
        <v>270</v>
      </c>
      <c r="F270" s="5">
        <f>VLOOKUP(Data8[[#This Row],[Product]],products9[],2,FALSE)</f>
        <v>10.62</v>
      </c>
      <c r="G270" s="5">
        <f>Data8[[#This Row],[Cost Per Unit]]*Data8[[#This Row],[Units]]</f>
        <v>2867.3999999999996</v>
      </c>
      <c r="H270">
        <f>Data8[[#This Row],[Amount]]-Data8[[#This Row],[Cost]]</f>
        <v>-1796.3999999999996</v>
      </c>
    </row>
    <row r="271" spans="1:8" x14ac:dyDescent="0.25">
      <c r="A271" t="s">
        <v>8</v>
      </c>
      <c r="B271" t="s">
        <v>36</v>
      </c>
      <c r="C271" t="s">
        <v>23</v>
      </c>
      <c r="D271" s="1">
        <v>5019</v>
      </c>
      <c r="E271" s="2">
        <v>150</v>
      </c>
      <c r="F271" s="5">
        <f>VLOOKUP(Data8[[#This Row],[Product]],products9[],2,FALSE)</f>
        <v>6.49</v>
      </c>
      <c r="G271" s="5">
        <f>Data8[[#This Row],[Cost Per Unit]]*Data8[[#This Row],[Units]]</f>
        <v>973.5</v>
      </c>
      <c r="H271">
        <f>Data8[[#This Row],[Amount]]-Data8[[#This Row],[Cost]]</f>
        <v>4045.5</v>
      </c>
    </row>
    <row r="272" spans="1:8" x14ac:dyDescent="0.25">
      <c r="A272" t="s">
        <v>2</v>
      </c>
      <c r="B272" t="s">
        <v>37</v>
      </c>
      <c r="C272" t="s">
        <v>15</v>
      </c>
      <c r="D272" s="1">
        <v>2863</v>
      </c>
      <c r="E272" s="2">
        <v>42</v>
      </c>
      <c r="F272" s="5">
        <f>VLOOKUP(Data8[[#This Row],[Product]],products9[],2,FALSE)</f>
        <v>11.73</v>
      </c>
      <c r="G272" s="5">
        <f>Data8[[#This Row],[Cost Per Unit]]*Data8[[#This Row],[Units]]</f>
        <v>492.66</v>
      </c>
      <c r="H272">
        <f>Data8[[#This Row],[Amount]]-Data8[[#This Row],[Cost]]</f>
        <v>2370.34</v>
      </c>
    </row>
    <row r="273" spans="1:8" x14ac:dyDescent="0.25">
      <c r="A273" t="s">
        <v>40</v>
      </c>
      <c r="B273" t="s">
        <v>35</v>
      </c>
      <c r="C273" t="s">
        <v>29</v>
      </c>
      <c r="D273" s="1">
        <v>1617</v>
      </c>
      <c r="E273" s="2">
        <v>126</v>
      </c>
      <c r="F273" s="5">
        <f>VLOOKUP(Data8[[#This Row],[Product]],products9[],2,FALSE)</f>
        <v>7.16</v>
      </c>
      <c r="G273" s="5">
        <f>Data8[[#This Row],[Cost Per Unit]]*Data8[[#This Row],[Units]]</f>
        <v>902.16</v>
      </c>
      <c r="H273">
        <f>Data8[[#This Row],[Amount]]-Data8[[#This Row],[Cost]]</f>
        <v>714.84</v>
      </c>
    </row>
    <row r="274" spans="1:8" x14ac:dyDescent="0.25">
      <c r="A274" t="s">
        <v>6</v>
      </c>
      <c r="B274" t="s">
        <v>37</v>
      </c>
      <c r="C274" t="s">
        <v>26</v>
      </c>
      <c r="D274" s="1">
        <v>6818</v>
      </c>
      <c r="E274" s="2">
        <v>6</v>
      </c>
      <c r="F274" s="5">
        <f>VLOOKUP(Data8[[#This Row],[Product]],products9[],2,FALSE)</f>
        <v>5.6</v>
      </c>
      <c r="G274" s="5">
        <f>Data8[[#This Row],[Cost Per Unit]]*Data8[[#This Row],[Units]]</f>
        <v>33.599999999999994</v>
      </c>
      <c r="H274">
        <f>Data8[[#This Row],[Amount]]-Data8[[#This Row],[Cost]]</f>
        <v>6784.4</v>
      </c>
    </row>
    <row r="275" spans="1:8" x14ac:dyDescent="0.25">
      <c r="A275" t="s">
        <v>3</v>
      </c>
      <c r="B275" t="s">
        <v>35</v>
      </c>
      <c r="C275" t="s">
        <v>15</v>
      </c>
      <c r="D275" s="1">
        <v>6657</v>
      </c>
      <c r="E275" s="2">
        <v>276</v>
      </c>
      <c r="F275" s="5">
        <f>VLOOKUP(Data8[[#This Row],[Product]],products9[],2,FALSE)</f>
        <v>11.73</v>
      </c>
      <c r="G275" s="5">
        <f>Data8[[#This Row],[Cost Per Unit]]*Data8[[#This Row],[Units]]</f>
        <v>3237.48</v>
      </c>
      <c r="H275">
        <f>Data8[[#This Row],[Amount]]-Data8[[#This Row],[Cost]]</f>
        <v>3419.52</v>
      </c>
    </row>
    <row r="276" spans="1:8" x14ac:dyDescent="0.25">
      <c r="A276" t="s">
        <v>3</v>
      </c>
      <c r="B276" t="s">
        <v>34</v>
      </c>
      <c r="C276" t="s">
        <v>17</v>
      </c>
      <c r="D276" s="1">
        <v>2919</v>
      </c>
      <c r="E276" s="2">
        <v>93</v>
      </c>
      <c r="F276" s="5">
        <f>VLOOKUP(Data8[[#This Row],[Product]],products9[],2,FALSE)</f>
        <v>3.11</v>
      </c>
      <c r="G276" s="5">
        <f>Data8[[#This Row],[Cost Per Unit]]*Data8[[#This Row],[Units]]</f>
        <v>289.22999999999996</v>
      </c>
      <c r="H276">
        <f>Data8[[#This Row],[Amount]]-Data8[[#This Row],[Cost]]</f>
        <v>2629.77</v>
      </c>
    </row>
    <row r="277" spans="1:8" x14ac:dyDescent="0.25">
      <c r="A277" t="s">
        <v>2</v>
      </c>
      <c r="B277" t="s">
        <v>36</v>
      </c>
      <c r="C277" t="s">
        <v>31</v>
      </c>
      <c r="D277" s="1">
        <v>3094</v>
      </c>
      <c r="E277" s="2">
        <v>246</v>
      </c>
      <c r="F277" s="5">
        <f>VLOOKUP(Data8[[#This Row],[Product]],products9[],2,FALSE)</f>
        <v>5.79</v>
      </c>
      <c r="G277" s="5">
        <f>Data8[[#This Row],[Cost Per Unit]]*Data8[[#This Row],[Units]]</f>
        <v>1424.34</v>
      </c>
      <c r="H277">
        <f>Data8[[#This Row],[Amount]]-Data8[[#This Row],[Cost]]</f>
        <v>1669.66</v>
      </c>
    </row>
    <row r="278" spans="1:8" x14ac:dyDescent="0.25">
      <c r="A278" t="s">
        <v>6</v>
      </c>
      <c r="B278" t="s">
        <v>39</v>
      </c>
      <c r="C278" t="s">
        <v>24</v>
      </c>
      <c r="D278" s="1">
        <v>2989</v>
      </c>
      <c r="E278" s="2">
        <v>3</v>
      </c>
      <c r="F278" s="5">
        <f>VLOOKUP(Data8[[#This Row],[Product]],products9[],2,FALSE)</f>
        <v>4.97</v>
      </c>
      <c r="G278" s="5">
        <f>Data8[[#This Row],[Cost Per Unit]]*Data8[[#This Row],[Units]]</f>
        <v>14.91</v>
      </c>
      <c r="H278">
        <f>Data8[[#This Row],[Amount]]-Data8[[#This Row],[Cost]]</f>
        <v>2974.09</v>
      </c>
    </row>
    <row r="279" spans="1:8" x14ac:dyDescent="0.25">
      <c r="A279" t="s">
        <v>8</v>
      </c>
      <c r="B279" t="s">
        <v>38</v>
      </c>
      <c r="C279" t="s">
        <v>27</v>
      </c>
      <c r="D279" s="1">
        <v>2268</v>
      </c>
      <c r="E279" s="2">
        <v>63</v>
      </c>
      <c r="F279" s="5">
        <f>VLOOKUP(Data8[[#This Row],[Product]],products9[],2,FALSE)</f>
        <v>16.73</v>
      </c>
      <c r="G279" s="5">
        <f>Data8[[#This Row],[Cost Per Unit]]*Data8[[#This Row],[Units]]</f>
        <v>1053.99</v>
      </c>
      <c r="H279">
        <f>Data8[[#This Row],[Amount]]-Data8[[#This Row],[Cost]]</f>
        <v>1214.01</v>
      </c>
    </row>
    <row r="280" spans="1:8" x14ac:dyDescent="0.25">
      <c r="A280" t="s">
        <v>5</v>
      </c>
      <c r="B280" t="s">
        <v>35</v>
      </c>
      <c r="C280" t="s">
        <v>31</v>
      </c>
      <c r="D280" s="1">
        <v>4753</v>
      </c>
      <c r="E280" s="2">
        <v>246</v>
      </c>
      <c r="F280" s="5">
        <f>VLOOKUP(Data8[[#This Row],[Product]],products9[],2,FALSE)</f>
        <v>5.79</v>
      </c>
      <c r="G280" s="5">
        <f>Data8[[#This Row],[Cost Per Unit]]*Data8[[#This Row],[Units]]</f>
        <v>1424.34</v>
      </c>
      <c r="H280">
        <f>Data8[[#This Row],[Amount]]-Data8[[#This Row],[Cost]]</f>
        <v>3328.66</v>
      </c>
    </row>
    <row r="281" spans="1:8" x14ac:dyDescent="0.25">
      <c r="A281" t="s">
        <v>2</v>
      </c>
      <c r="B281" t="s">
        <v>34</v>
      </c>
      <c r="C281" t="s">
        <v>19</v>
      </c>
      <c r="D281" s="1">
        <v>7511</v>
      </c>
      <c r="E281" s="2">
        <v>120</v>
      </c>
      <c r="F281" s="5">
        <f>VLOOKUP(Data8[[#This Row],[Product]],products9[],2,FALSE)</f>
        <v>7.64</v>
      </c>
      <c r="G281" s="5">
        <f>Data8[[#This Row],[Cost Per Unit]]*Data8[[#This Row],[Units]]</f>
        <v>916.8</v>
      </c>
      <c r="H281">
        <f>Data8[[#This Row],[Amount]]-Data8[[#This Row],[Cost]]</f>
        <v>6594.2</v>
      </c>
    </row>
    <row r="282" spans="1:8" x14ac:dyDescent="0.25">
      <c r="A282" t="s">
        <v>2</v>
      </c>
      <c r="B282" t="s">
        <v>38</v>
      </c>
      <c r="C282" t="s">
        <v>31</v>
      </c>
      <c r="D282" s="1">
        <v>4326</v>
      </c>
      <c r="E282" s="2">
        <v>348</v>
      </c>
      <c r="F282" s="5">
        <f>VLOOKUP(Data8[[#This Row],[Product]],products9[],2,FALSE)</f>
        <v>5.79</v>
      </c>
      <c r="G282" s="5">
        <f>Data8[[#This Row],[Cost Per Unit]]*Data8[[#This Row],[Units]]</f>
        <v>2014.92</v>
      </c>
      <c r="H282">
        <f>Data8[[#This Row],[Amount]]-Data8[[#This Row],[Cost]]</f>
        <v>2311.08</v>
      </c>
    </row>
    <row r="283" spans="1:8" x14ac:dyDescent="0.25">
      <c r="A283" t="s">
        <v>41</v>
      </c>
      <c r="B283" t="s">
        <v>34</v>
      </c>
      <c r="C283" t="s">
        <v>23</v>
      </c>
      <c r="D283" s="1">
        <v>4935</v>
      </c>
      <c r="E283" s="2">
        <v>126</v>
      </c>
      <c r="F283" s="5">
        <f>VLOOKUP(Data8[[#This Row],[Product]],products9[],2,FALSE)</f>
        <v>6.49</v>
      </c>
      <c r="G283" s="5">
        <f>Data8[[#This Row],[Cost Per Unit]]*Data8[[#This Row],[Units]]</f>
        <v>817.74</v>
      </c>
      <c r="H283">
        <f>Data8[[#This Row],[Amount]]-Data8[[#This Row],[Cost]]</f>
        <v>4117.26</v>
      </c>
    </row>
    <row r="284" spans="1:8" x14ac:dyDescent="0.25">
      <c r="A284" t="s">
        <v>6</v>
      </c>
      <c r="B284" t="s">
        <v>35</v>
      </c>
      <c r="C284" t="s">
        <v>30</v>
      </c>
      <c r="D284" s="1">
        <v>4781</v>
      </c>
      <c r="E284" s="2">
        <v>123</v>
      </c>
      <c r="F284" s="5">
        <f>VLOOKUP(Data8[[#This Row],[Product]],products9[],2,FALSE)</f>
        <v>14.49</v>
      </c>
      <c r="G284" s="5">
        <f>Data8[[#This Row],[Cost Per Unit]]*Data8[[#This Row],[Units]]</f>
        <v>1782.27</v>
      </c>
      <c r="H284">
        <f>Data8[[#This Row],[Amount]]-Data8[[#This Row],[Cost]]</f>
        <v>2998.73</v>
      </c>
    </row>
    <row r="285" spans="1:8" x14ac:dyDescent="0.25">
      <c r="A285" t="s">
        <v>5</v>
      </c>
      <c r="B285" t="s">
        <v>38</v>
      </c>
      <c r="C285" t="s">
        <v>25</v>
      </c>
      <c r="D285" s="1">
        <v>7483</v>
      </c>
      <c r="E285" s="2">
        <v>45</v>
      </c>
      <c r="F285" s="5">
        <f>VLOOKUP(Data8[[#This Row],[Product]],products9[],2,FALSE)</f>
        <v>13.15</v>
      </c>
      <c r="G285" s="5">
        <f>Data8[[#This Row],[Cost Per Unit]]*Data8[[#This Row],[Units]]</f>
        <v>591.75</v>
      </c>
      <c r="H285">
        <f>Data8[[#This Row],[Amount]]-Data8[[#This Row],[Cost]]</f>
        <v>6891.25</v>
      </c>
    </row>
    <row r="286" spans="1:8" x14ac:dyDescent="0.25">
      <c r="A286" t="s">
        <v>10</v>
      </c>
      <c r="B286" t="s">
        <v>38</v>
      </c>
      <c r="C286" t="s">
        <v>4</v>
      </c>
      <c r="D286" s="1">
        <v>6860</v>
      </c>
      <c r="E286" s="2">
        <v>126</v>
      </c>
      <c r="F286" s="5">
        <f>VLOOKUP(Data8[[#This Row],[Product]],products9[],2,FALSE)</f>
        <v>11.88</v>
      </c>
      <c r="G286" s="5">
        <f>Data8[[#This Row],[Cost Per Unit]]*Data8[[#This Row],[Units]]</f>
        <v>1496.88</v>
      </c>
      <c r="H286">
        <f>Data8[[#This Row],[Amount]]-Data8[[#This Row],[Cost]]</f>
        <v>5363.12</v>
      </c>
    </row>
    <row r="287" spans="1:8" x14ac:dyDescent="0.25">
      <c r="A287" t="s">
        <v>40</v>
      </c>
      <c r="B287" t="s">
        <v>37</v>
      </c>
      <c r="C287" t="s">
        <v>29</v>
      </c>
      <c r="D287" s="1">
        <v>9002</v>
      </c>
      <c r="E287" s="2">
        <v>72</v>
      </c>
      <c r="F287" s="5">
        <f>VLOOKUP(Data8[[#This Row],[Product]],products9[],2,FALSE)</f>
        <v>7.16</v>
      </c>
      <c r="G287" s="5">
        <f>Data8[[#This Row],[Cost Per Unit]]*Data8[[#This Row],[Units]]</f>
        <v>515.52</v>
      </c>
      <c r="H287">
        <f>Data8[[#This Row],[Amount]]-Data8[[#This Row],[Cost]]</f>
        <v>8486.48</v>
      </c>
    </row>
    <row r="288" spans="1:8" x14ac:dyDescent="0.25">
      <c r="A288" t="s">
        <v>6</v>
      </c>
      <c r="B288" t="s">
        <v>36</v>
      </c>
      <c r="C288" t="s">
        <v>29</v>
      </c>
      <c r="D288" s="1">
        <v>1400</v>
      </c>
      <c r="E288" s="2">
        <v>135</v>
      </c>
      <c r="F288" s="5">
        <f>VLOOKUP(Data8[[#This Row],[Product]],products9[],2,FALSE)</f>
        <v>7.16</v>
      </c>
      <c r="G288" s="5">
        <f>Data8[[#This Row],[Cost Per Unit]]*Data8[[#This Row],[Units]]</f>
        <v>966.6</v>
      </c>
      <c r="H288">
        <f>Data8[[#This Row],[Amount]]-Data8[[#This Row],[Cost]]</f>
        <v>433.4</v>
      </c>
    </row>
    <row r="289" spans="1:8" x14ac:dyDescent="0.25">
      <c r="A289" t="s">
        <v>10</v>
      </c>
      <c r="B289" t="s">
        <v>34</v>
      </c>
      <c r="C289" t="s">
        <v>22</v>
      </c>
      <c r="D289" s="1">
        <v>4053</v>
      </c>
      <c r="E289" s="2">
        <v>24</v>
      </c>
      <c r="F289" s="5">
        <f>VLOOKUP(Data8[[#This Row],[Product]],products9[],2,FALSE)</f>
        <v>9.77</v>
      </c>
      <c r="G289" s="5">
        <f>Data8[[#This Row],[Cost Per Unit]]*Data8[[#This Row],[Units]]</f>
        <v>234.48</v>
      </c>
      <c r="H289">
        <f>Data8[[#This Row],[Amount]]-Data8[[#This Row],[Cost]]</f>
        <v>3818.52</v>
      </c>
    </row>
    <row r="290" spans="1:8" x14ac:dyDescent="0.25">
      <c r="A290" t="s">
        <v>7</v>
      </c>
      <c r="B290" t="s">
        <v>36</v>
      </c>
      <c r="C290" t="s">
        <v>31</v>
      </c>
      <c r="D290" s="1">
        <v>2149</v>
      </c>
      <c r="E290" s="2">
        <v>117</v>
      </c>
      <c r="F290" s="5">
        <f>VLOOKUP(Data8[[#This Row],[Product]],products9[],2,FALSE)</f>
        <v>5.79</v>
      </c>
      <c r="G290" s="5">
        <f>Data8[[#This Row],[Cost Per Unit]]*Data8[[#This Row],[Units]]</f>
        <v>677.43</v>
      </c>
      <c r="H290">
        <f>Data8[[#This Row],[Amount]]-Data8[[#This Row],[Cost]]</f>
        <v>1471.5700000000002</v>
      </c>
    </row>
    <row r="291" spans="1:8" x14ac:dyDescent="0.25">
      <c r="A291" t="s">
        <v>3</v>
      </c>
      <c r="B291" t="s">
        <v>39</v>
      </c>
      <c r="C291" t="s">
        <v>29</v>
      </c>
      <c r="D291" s="1">
        <v>3640</v>
      </c>
      <c r="E291" s="2">
        <v>51</v>
      </c>
      <c r="F291" s="5">
        <f>VLOOKUP(Data8[[#This Row],[Product]],products9[],2,FALSE)</f>
        <v>7.16</v>
      </c>
      <c r="G291" s="5">
        <f>Data8[[#This Row],[Cost Per Unit]]*Data8[[#This Row],[Units]]</f>
        <v>365.16</v>
      </c>
      <c r="H291">
        <f>Data8[[#This Row],[Amount]]-Data8[[#This Row],[Cost]]</f>
        <v>3274.84</v>
      </c>
    </row>
    <row r="292" spans="1:8" x14ac:dyDescent="0.25">
      <c r="A292" t="s">
        <v>2</v>
      </c>
      <c r="B292" t="s">
        <v>39</v>
      </c>
      <c r="C292" t="s">
        <v>23</v>
      </c>
      <c r="D292" s="1">
        <v>630</v>
      </c>
      <c r="E292" s="2">
        <v>36</v>
      </c>
      <c r="F292" s="5">
        <f>VLOOKUP(Data8[[#This Row],[Product]],products9[],2,FALSE)</f>
        <v>6.49</v>
      </c>
      <c r="G292" s="5">
        <f>Data8[[#This Row],[Cost Per Unit]]*Data8[[#This Row],[Units]]</f>
        <v>233.64000000000001</v>
      </c>
      <c r="H292">
        <f>Data8[[#This Row],[Amount]]-Data8[[#This Row],[Cost]]</f>
        <v>396.36</v>
      </c>
    </row>
    <row r="293" spans="1:8" x14ac:dyDescent="0.25">
      <c r="A293" t="s">
        <v>9</v>
      </c>
      <c r="B293" t="s">
        <v>35</v>
      </c>
      <c r="C293" t="s">
        <v>27</v>
      </c>
      <c r="D293" s="1">
        <v>2429</v>
      </c>
      <c r="E293" s="2">
        <v>144</v>
      </c>
      <c r="F293" s="5">
        <f>VLOOKUP(Data8[[#This Row],[Product]],products9[],2,FALSE)</f>
        <v>16.73</v>
      </c>
      <c r="G293" s="5">
        <f>Data8[[#This Row],[Cost Per Unit]]*Data8[[#This Row],[Units]]</f>
        <v>2409.12</v>
      </c>
      <c r="H293">
        <f>Data8[[#This Row],[Amount]]-Data8[[#This Row],[Cost]]</f>
        <v>19.880000000000109</v>
      </c>
    </row>
    <row r="294" spans="1:8" x14ac:dyDescent="0.25">
      <c r="A294" t="s">
        <v>9</v>
      </c>
      <c r="B294" t="s">
        <v>36</v>
      </c>
      <c r="C294" t="s">
        <v>25</v>
      </c>
      <c r="D294" s="1">
        <v>2142</v>
      </c>
      <c r="E294" s="2">
        <v>114</v>
      </c>
      <c r="F294" s="5">
        <f>VLOOKUP(Data8[[#This Row],[Product]],products9[],2,FALSE)</f>
        <v>13.15</v>
      </c>
      <c r="G294" s="5">
        <f>Data8[[#This Row],[Cost Per Unit]]*Data8[[#This Row],[Units]]</f>
        <v>1499.1000000000001</v>
      </c>
      <c r="H294">
        <f>Data8[[#This Row],[Amount]]-Data8[[#This Row],[Cost]]</f>
        <v>642.89999999999986</v>
      </c>
    </row>
    <row r="295" spans="1:8" x14ac:dyDescent="0.25">
      <c r="A295" t="s">
        <v>7</v>
      </c>
      <c r="B295" t="s">
        <v>37</v>
      </c>
      <c r="C295" t="s">
        <v>30</v>
      </c>
      <c r="D295" s="1">
        <v>6454</v>
      </c>
      <c r="E295" s="2">
        <v>54</v>
      </c>
      <c r="F295" s="5">
        <f>VLOOKUP(Data8[[#This Row],[Product]],products9[],2,FALSE)</f>
        <v>14.49</v>
      </c>
      <c r="G295" s="5">
        <f>Data8[[#This Row],[Cost Per Unit]]*Data8[[#This Row],[Units]]</f>
        <v>782.46</v>
      </c>
      <c r="H295">
        <f>Data8[[#This Row],[Amount]]-Data8[[#This Row],[Cost]]</f>
        <v>5671.54</v>
      </c>
    </row>
    <row r="296" spans="1:8" x14ac:dyDescent="0.25">
      <c r="A296" t="s">
        <v>7</v>
      </c>
      <c r="B296" t="s">
        <v>37</v>
      </c>
      <c r="C296" t="s">
        <v>16</v>
      </c>
      <c r="D296" s="1">
        <v>4487</v>
      </c>
      <c r="E296" s="2">
        <v>333</v>
      </c>
      <c r="F296" s="5">
        <f>VLOOKUP(Data8[[#This Row],[Product]],products9[],2,FALSE)</f>
        <v>8.7899999999999991</v>
      </c>
      <c r="G296" s="5">
        <f>Data8[[#This Row],[Cost Per Unit]]*Data8[[#This Row],[Units]]</f>
        <v>2927.0699999999997</v>
      </c>
      <c r="H296">
        <f>Data8[[#This Row],[Amount]]-Data8[[#This Row],[Cost]]</f>
        <v>1559.9300000000003</v>
      </c>
    </row>
    <row r="297" spans="1:8" x14ac:dyDescent="0.25">
      <c r="A297" t="s">
        <v>3</v>
      </c>
      <c r="B297" t="s">
        <v>37</v>
      </c>
      <c r="C297" t="s">
        <v>4</v>
      </c>
      <c r="D297" s="1">
        <v>938</v>
      </c>
      <c r="E297" s="2">
        <v>366</v>
      </c>
      <c r="F297" s="5">
        <f>VLOOKUP(Data8[[#This Row],[Product]],products9[],2,FALSE)</f>
        <v>11.88</v>
      </c>
      <c r="G297" s="5">
        <f>Data8[[#This Row],[Cost Per Unit]]*Data8[[#This Row],[Units]]</f>
        <v>4348.08</v>
      </c>
      <c r="H297">
        <f>Data8[[#This Row],[Amount]]-Data8[[#This Row],[Cost]]</f>
        <v>-3410.08</v>
      </c>
    </row>
    <row r="298" spans="1:8" x14ac:dyDescent="0.25">
      <c r="A298" t="s">
        <v>3</v>
      </c>
      <c r="B298" t="s">
        <v>38</v>
      </c>
      <c r="C298" t="s">
        <v>26</v>
      </c>
      <c r="D298" s="1">
        <v>8841</v>
      </c>
      <c r="E298" s="2">
        <v>303</v>
      </c>
      <c r="F298" s="5">
        <f>VLOOKUP(Data8[[#This Row],[Product]],products9[],2,FALSE)</f>
        <v>5.6</v>
      </c>
      <c r="G298" s="5">
        <f>Data8[[#This Row],[Cost Per Unit]]*Data8[[#This Row],[Units]]</f>
        <v>1696.8</v>
      </c>
      <c r="H298">
        <f>Data8[[#This Row],[Amount]]-Data8[[#This Row],[Cost]]</f>
        <v>7144.2</v>
      </c>
    </row>
    <row r="299" spans="1:8" x14ac:dyDescent="0.25">
      <c r="A299" t="s">
        <v>2</v>
      </c>
      <c r="B299" t="s">
        <v>39</v>
      </c>
      <c r="C299" t="s">
        <v>33</v>
      </c>
      <c r="D299" s="1">
        <v>4018</v>
      </c>
      <c r="E299" s="2">
        <v>126</v>
      </c>
      <c r="F299" s="5">
        <f>VLOOKUP(Data8[[#This Row],[Product]],products9[],2,FALSE)</f>
        <v>12.37</v>
      </c>
      <c r="G299" s="5">
        <f>Data8[[#This Row],[Cost Per Unit]]*Data8[[#This Row],[Units]]</f>
        <v>1558.62</v>
      </c>
      <c r="H299">
        <f>Data8[[#This Row],[Amount]]-Data8[[#This Row],[Cost]]</f>
        <v>2459.38</v>
      </c>
    </row>
    <row r="300" spans="1:8" x14ac:dyDescent="0.25">
      <c r="A300" t="s">
        <v>41</v>
      </c>
      <c r="B300" t="s">
        <v>37</v>
      </c>
      <c r="C300" t="s">
        <v>15</v>
      </c>
      <c r="D300" s="1">
        <v>714</v>
      </c>
      <c r="E300" s="2">
        <v>231</v>
      </c>
      <c r="F300" s="5">
        <f>VLOOKUP(Data8[[#This Row],[Product]],products9[],2,FALSE)</f>
        <v>11.73</v>
      </c>
      <c r="G300" s="5">
        <f>Data8[[#This Row],[Cost Per Unit]]*Data8[[#This Row],[Units]]</f>
        <v>2709.63</v>
      </c>
      <c r="H300">
        <f>Data8[[#This Row],[Amount]]-Data8[[#This Row],[Cost]]</f>
        <v>-1995.63</v>
      </c>
    </row>
    <row r="301" spans="1:8" x14ac:dyDescent="0.25">
      <c r="A301" t="s">
        <v>9</v>
      </c>
      <c r="B301" t="s">
        <v>38</v>
      </c>
      <c r="C301" t="s">
        <v>25</v>
      </c>
      <c r="D301" s="1">
        <v>3850</v>
      </c>
      <c r="E301" s="2">
        <v>102</v>
      </c>
      <c r="F301" s="5">
        <f>VLOOKUP(Data8[[#This Row],[Product]],products9[],2,FALSE)</f>
        <v>13.15</v>
      </c>
      <c r="G301" s="5">
        <f>Data8[[#This Row],[Cost Per Unit]]*Data8[[#This Row],[Units]]</f>
        <v>1341.3</v>
      </c>
      <c r="H301">
        <f>Data8[[#This Row],[Amount]]-Data8[[#This Row],[Cost]]</f>
        <v>2508.6999999999998</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25"/>
  <sheetViews>
    <sheetView tabSelected="1" workbookViewId="0">
      <selection activeCell="M9" sqref="M9"/>
    </sheetView>
  </sheetViews>
  <sheetFormatPr defaultRowHeight="15" x14ac:dyDescent="0.25"/>
  <cols>
    <col min="3" max="3" width="21.85546875" bestFit="1" customWidth="1"/>
    <col min="4" max="4" width="14.85546875" style="1" bestFit="1" customWidth="1"/>
    <col min="5" max="5" width="12.28515625" bestFit="1" customWidth="1"/>
    <col min="6" max="6" width="17.7109375" bestFit="1" customWidth="1"/>
    <col min="7" max="7" width="23.42578125" bestFit="1" customWidth="1"/>
  </cols>
  <sheetData>
    <row r="2" spans="3:7" x14ac:dyDescent="0.25">
      <c r="C2" s="20" t="s">
        <v>55</v>
      </c>
      <c r="D2" s="1" t="s">
        <v>57</v>
      </c>
      <c r="E2" t="s">
        <v>75</v>
      </c>
      <c r="F2" t="s">
        <v>64</v>
      </c>
      <c r="G2" t="s">
        <v>76</v>
      </c>
    </row>
    <row r="3" spans="3:7" x14ac:dyDescent="0.25">
      <c r="C3" s="21" t="s">
        <v>14</v>
      </c>
      <c r="D3" s="1">
        <v>43183</v>
      </c>
      <c r="E3" s="48">
        <v>2022</v>
      </c>
      <c r="F3" s="1">
        <v>19525.600000000002</v>
      </c>
      <c r="G3" s="49">
        <v>0.45215941458444298</v>
      </c>
    </row>
    <row r="4" spans="3:7" x14ac:dyDescent="0.25">
      <c r="C4" s="21" t="s">
        <v>30</v>
      </c>
      <c r="D4" s="1">
        <v>66500</v>
      </c>
      <c r="E4" s="48">
        <v>2802</v>
      </c>
      <c r="F4" s="1">
        <v>25899.020000000011</v>
      </c>
      <c r="G4" s="49">
        <v>0.38945894736842124</v>
      </c>
    </row>
    <row r="5" spans="3:7" x14ac:dyDescent="0.25">
      <c r="C5" s="21" t="s">
        <v>24</v>
      </c>
      <c r="D5" s="1">
        <v>35378</v>
      </c>
      <c r="E5" s="48">
        <v>1044</v>
      </c>
      <c r="F5" s="1">
        <v>30189.32</v>
      </c>
      <c r="G5" s="49">
        <v>0.85333597150771667</v>
      </c>
    </row>
    <row r="6" spans="3:7" x14ac:dyDescent="0.25">
      <c r="C6" s="21" t="s">
        <v>19</v>
      </c>
      <c r="D6" s="1">
        <v>44744</v>
      </c>
      <c r="E6" s="48">
        <v>1956</v>
      </c>
      <c r="F6" s="1">
        <v>29800.160000000003</v>
      </c>
      <c r="G6" s="49">
        <v>0.66601466118362251</v>
      </c>
    </row>
    <row r="7" spans="3:7" x14ac:dyDescent="0.25">
      <c r="C7" s="21" t="s">
        <v>22</v>
      </c>
      <c r="D7" s="1">
        <v>66283</v>
      </c>
      <c r="E7" s="48">
        <v>2052</v>
      </c>
      <c r="F7" s="1">
        <v>46234.960000000006</v>
      </c>
      <c r="G7" s="49">
        <v>0.69753873542235578</v>
      </c>
    </row>
    <row r="8" spans="3:7" x14ac:dyDescent="0.25">
      <c r="C8" s="21" t="s">
        <v>4</v>
      </c>
      <c r="D8" s="1">
        <v>33551</v>
      </c>
      <c r="E8" s="48">
        <v>1566</v>
      </c>
      <c r="F8" s="1">
        <v>14946.919999999998</v>
      </c>
      <c r="G8" s="49">
        <v>0.44549849482876808</v>
      </c>
    </row>
    <row r="9" spans="3:7" x14ac:dyDescent="0.25">
      <c r="C9" s="21" t="s">
        <v>26</v>
      </c>
      <c r="D9" s="1">
        <v>70273</v>
      </c>
      <c r="E9" s="48">
        <v>2142</v>
      </c>
      <c r="F9" s="1">
        <v>58277.8</v>
      </c>
      <c r="G9" s="49">
        <v>0.82930570773981471</v>
      </c>
    </row>
    <row r="10" spans="3:7" x14ac:dyDescent="0.25">
      <c r="C10" s="21" t="s">
        <v>28</v>
      </c>
      <c r="D10" s="1">
        <v>72373</v>
      </c>
      <c r="E10" s="48">
        <v>3207</v>
      </c>
      <c r="F10" s="1">
        <v>39084.340000000004</v>
      </c>
      <c r="G10" s="49">
        <v>0.54004034653807365</v>
      </c>
    </row>
    <row r="11" spans="3:7" x14ac:dyDescent="0.25">
      <c r="C11" s="21" t="s">
        <v>32</v>
      </c>
      <c r="D11" s="1">
        <v>71967</v>
      </c>
      <c r="E11" s="48">
        <v>2301</v>
      </c>
      <c r="F11" s="1">
        <v>52063.35</v>
      </c>
      <c r="G11" s="49">
        <v>0.72343365709283425</v>
      </c>
    </row>
    <row r="12" spans="3:7" x14ac:dyDescent="0.25">
      <c r="C12" s="21" t="s">
        <v>18</v>
      </c>
      <c r="D12" s="1">
        <v>52150</v>
      </c>
      <c r="E12" s="48">
        <v>1752</v>
      </c>
      <c r="F12" s="1">
        <v>40814.559999999998</v>
      </c>
      <c r="G12" s="49">
        <v>0.78263777564717163</v>
      </c>
    </row>
    <row r="13" spans="3:7" x14ac:dyDescent="0.25">
      <c r="C13" s="21" t="s">
        <v>17</v>
      </c>
      <c r="D13" s="1">
        <v>63721</v>
      </c>
      <c r="E13" s="48">
        <v>2331</v>
      </c>
      <c r="F13" s="1">
        <v>56471.590000000004</v>
      </c>
      <c r="G13" s="49">
        <v>0.88623201142480512</v>
      </c>
    </row>
    <row r="14" spans="3:7" x14ac:dyDescent="0.25">
      <c r="C14" s="21" t="s">
        <v>23</v>
      </c>
      <c r="D14" s="1">
        <v>56644</v>
      </c>
      <c r="E14" s="48">
        <v>1812</v>
      </c>
      <c r="F14" s="1">
        <v>44884.12</v>
      </c>
      <c r="G14" s="49">
        <v>0.79238966174705183</v>
      </c>
    </row>
    <row r="15" spans="3:7" x14ac:dyDescent="0.25">
      <c r="C15" s="21" t="s">
        <v>29</v>
      </c>
      <c r="D15" s="1">
        <v>58009</v>
      </c>
      <c r="E15" s="48">
        <v>2976</v>
      </c>
      <c r="F15" s="1">
        <v>36700.840000000004</v>
      </c>
      <c r="G15" s="49">
        <v>0.6326749297522799</v>
      </c>
    </row>
    <row r="16" spans="3:7" x14ac:dyDescent="0.25">
      <c r="C16" s="21" t="s">
        <v>13</v>
      </c>
      <c r="D16" s="1">
        <v>47271</v>
      </c>
      <c r="E16" s="48">
        <v>1881</v>
      </c>
      <c r="F16" s="1">
        <v>29721.27</v>
      </c>
      <c r="G16" s="49">
        <v>0.62874214634765502</v>
      </c>
    </row>
    <row r="17" spans="3:7" x14ac:dyDescent="0.25">
      <c r="C17" s="21" t="s">
        <v>16</v>
      </c>
      <c r="D17" s="1">
        <v>62111</v>
      </c>
      <c r="E17" s="48">
        <v>2154</v>
      </c>
      <c r="F17" s="1">
        <v>43177.340000000004</v>
      </c>
      <c r="G17" s="49">
        <v>0.6951641416174269</v>
      </c>
    </row>
    <row r="18" spans="3:7" x14ac:dyDescent="0.25">
      <c r="C18" s="21" t="s">
        <v>20</v>
      </c>
      <c r="D18" s="1">
        <v>54712</v>
      </c>
      <c r="E18" s="48">
        <v>2196</v>
      </c>
      <c r="F18" s="1">
        <v>31390.480000000003</v>
      </c>
      <c r="G18" s="49">
        <v>0.57374031291124439</v>
      </c>
    </row>
    <row r="19" spans="3:7" x14ac:dyDescent="0.25">
      <c r="C19" s="21" t="s">
        <v>27</v>
      </c>
      <c r="D19" s="1">
        <v>69461</v>
      </c>
      <c r="E19" s="48">
        <v>2982</v>
      </c>
      <c r="F19" s="1">
        <v>19572.14</v>
      </c>
      <c r="G19" s="49">
        <v>0.28177164164063284</v>
      </c>
    </row>
    <row r="20" spans="3:7" x14ac:dyDescent="0.25">
      <c r="C20" s="21" t="s">
        <v>33</v>
      </c>
      <c r="D20" s="1">
        <v>69160</v>
      </c>
      <c r="E20" s="48">
        <v>1854</v>
      </c>
      <c r="F20" s="1">
        <v>46226.020000000004</v>
      </c>
      <c r="G20" s="49">
        <v>0.6683924233661076</v>
      </c>
    </row>
    <row r="21" spans="3:7" x14ac:dyDescent="0.25">
      <c r="C21" s="21" t="s">
        <v>15</v>
      </c>
      <c r="D21" s="1">
        <v>68971</v>
      </c>
      <c r="E21" s="48">
        <v>1533</v>
      </c>
      <c r="F21" s="1">
        <v>50988.91</v>
      </c>
      <c r="G21" s="49">
        <v>0.73928042220643464</v>
      </c>
    </row>
    <row r="22" spans="3:7" x14ac:dyDescent="0.25">
      <c r="C22" s="21" t="s">
        <v>31</v>
      </c>
      <c r="D22" s="1">
        <v>39263</v>
      </c>
      <c r="E22" s="48">
        <v>1683</v>
      </c>
      <c r="F22" s="1">
        <v>29518.43</v>
      </c>
      <c r="G22" s="49">
        <v>0.75181290273285284</v>
      </c>
    </row>
    <row r="23" spans="3:7" x14ac:dyDescent="0.25">
      <c r="C23" s="21" t="s">
        <v>21</v>
      </c>
      <c r="D23" s="1">
        <v>37772</v>
      </c>
      <c r="E23" s="48">
        <v>1308</v>
      </c>
      <c r="F23" s="1">
        <v>26000</v>
      </c>
      <c r="G23" s="49">
        <v>0.68834056973419466</v>
      </c>
    </row>
    <row r="24" spans="3:7" x14ac:dyDescent="0.25">
      <c r="C24" s="21" t="s">
        <v>25</v>
      </c>
      <c r="D24" s="1">
        <v>57372</v>
      </c>
      <c r="E24" s="48">
        <v>2106</v>
      </c>
      <c r="F24" s="1">
        <v>29678.099999999995</v>
      </c>
      <c r="G24" s="49">
        <v>0.51729240744614091</v>
      </c>
    </row>
    <row r="25" spans="3:7" x14ac:dyDescent="0.25">
      <c r="C25" s="21" t="s">
        <v>56</v>
      </c>
      <c r="D25" s="1">
        <v>1240869</v>
      </c>
      <c r="E25" s="48">
        <v>45660</v>
      </c>
      <c r="F25" s="1">
        <v>801165.26999999979</v>
      </c>
      <c r="G25" s="49">
        <v>0.64564854952456685</v>
      </c>
    </row>
  </sheetData>
  <conditionalFormatting pivot="1" sqref="G3:G10 G12:G15 G17:G24">
    <cfRule type="colorScale" priority="2">
      <colorScale>
        <cfvo type="min"/>
        <cfvo type="max"/>
        <color rgb="FFFCFCFF"/>
        <color rgb="FF63BE7B"/>
      </colorScale>
    </cfRule>
  </conditionalFormatting>
  <conditionalFormatting pivot="1" sqref="G3:G17 G19:G20 G22:G24">
    <cfRule type="colorScale" priority="1">
      <colorScale>
        <cfvo type="min"/>
        <cfvo type="max"/>
        <color rgb="FFFFEF9C"/>
        <color rgb="FF63BE7B"/>
      </colorScale>
    </cfRule>
  </conditionalFormatting>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3"/>
  <sheetViews>
    <sheetView workbookViewId="0">
      <selection activeCell="H6" sqref="H6"/>
    </sheetView>
  </sheetViews>
  <sheetFormatPr defaultRowHeight="15" x14ac:dyDescent="0.25"/>
  <cols>
    <col min="2" max="2" width="22.42578125" bestFit="1" customWidth="1"/>
    <col min="3" max="3" width="11.85546875" bestFit="1" customWidth="1"/>
    <col min="4" max="4" width="9.85546875" bestFit="1" customWidth="1"/>
    <col min="6" max="6" width="16" bestFit="1" customWidth="1"/>
    <col min="7" max="7" width="10.85546875" bestFit="1" customWidth="1"/>
    <col min="8" max="8" width="9.5703125" bestFit="1" customWidth="1"/>
  </cols>
  <sheetData>
    <row r="2" spans="2:20" x14ac:dyDescent="0.25">
      <c r="B2" s="43" t="s">
        <v>65</v>
      </c>
      <c r="C2" s="43"/>
      <c r="D2" s="43"/>
      <c r="E2" s="31" t="s">
        <v>36</v>
      </c>
      <c r="T2" s="25" t="s">
        <v>37</v>
      </c>
    </row>
    <row r="3" spans="2:20" x14ac:dyDescent="0.25">
      <c r="T3" s="26" t="s">
        <v>35</v>
      </c>
    </row>
    <row r="4" spans="2:20" x14ac:dyDescent="0.25">
      <c r="B4" s="41" t="s">
        <v>66</v>
      </c>
      <c r="C4" s="41"/>
      <c r="D4" s="41"/>
      <c r="E4" s="41"/>
      <c r="T4" s="26" t="s">
        <v>36</v>
      </c>
    </row>
    <row r="5" spans="2:20" x14ac:dyDescent="0.25">
      <c r="B5" s="46" t="s">
        <v>67</v>
      </c>
      <c r="C5" s="47"/>
      <c r="D5" s="43">
        <f>COUNTIF(Data[Geography],E2)</f>
        <v>50</v>
      </c>
      <c r="E5" s="43"/>
      <c r="T5" s="25" t="s">
        <v>39</v>
      </c>
    </row>
    <row r="6" spans="2:20" x14ac:dyDescent="0.25">
      <c r="B6" s="44"/>
      <c r="C6" s="45"/>
      <c r="D6" s="31" t="s">
        <v>69</v>
      </c>
      <c r="E6" s="31" t="s">
        <v>44</v>
      </c>
      <c r="T6" s="25" t="s">
        <v>38</v>
      </c>
    </row>
    <row r="7" spans="2:20" x14ac:dyDescent="0.25">
      <c r="B7" s="42" t="s">
        <v>68</v>
      </c>
      <c r="C7" s="42"/>
      <c r="D7" s="27">
        <f>SUMIF(Data[Geography],'Country Report'!E2,Data[Amount])</f>
        <v>237944</v>
      </c>
      <c r="E7" s="27">
        <f>AVERAGEIF(Data[Geography],'Country Report'!E2,Data[Amount])</f>
        <v>4758.88</v>
      </c>
      <c r="T7" s="26" t="s">
        <v>34</v>
      </c>
    </row>
    <row r="8" spans="2:20" x14ac:dyDescent="0.25">
      <c r="B8" s="42" t="s">
        <v>63</v>
      </c>
      <c r="C8" s="42"/>
      <c r="D8" s="27">
        <f>SUMIF(Data8[Geography],'Country Report'!E2,Data8[Cost])</f>
        <v>68259.839999999997</v>
      </c>
      <c r="E8" s="27">
        <f>AVERAGEIF(Data[Geography],'Country Report'!E2,Data8[Cost])</f>
        <v>1365.1967999999999</v>
      </c>
    </row>
    <row r="9" spans="2:20" x14ac:dyDescent="0.25">
      <c r="B9" s="42" t="s">
        <v>70</v>
      </c>
      <c r="C9" s="42"/>
      <c r="D9" s="27">
        <f>SUMIF(Data8[Geography],'Country Report'!E2,Data8[Profit])</f>
        <v>169684.16</v>
      </c>
      <c r="E9" s="27">
        <f>AVERAGEIF(Data[Geography],'Country Report'!E2,Data8[Profit])</f>
        <v>3393.6831999999999</v>
      </c>
    </row>
    <row r="10" spans="2:20" x14ac:dyDescent="0.25">
      <c r="B10" s="42" t="s">
        <v>71</v>
      </c>
      <c r="C10" s="42"/>
      <c r="D10" s="32">
        <f>SUMIF(Data[Geography],'Country Report'!E2,Data[Units])</f>
        <v>7302</v>
      </c>
      <c r="E10" s="32">
        <f>AVERAGEIF(Data[Geography],'Country Report'!E2,Data8[Units])</f>
        <v>146.04</v>
      </c>
    </row>
    <row r="12" spans="2:20" x14ac:dyDescent="0.25">
      <c r="B12" s="41" t="s">
        <v>72</v>
      </c>
      <c r="C12" s="41"/>
      <c r="D12" s="41"/>
      <c r="E12" s="41"/>
    </row>
    <row r="13" spans="2:20" x14ac:dyDescent="0.25">
      <c r="B13" s="31" t="s">
        <v>73</v>
      </c>
      <c r="C13" s="31" t="s">
        <v>1</v>
      </c>
      <c r="D13" s="31" t="s">
        <v>42</v>
      </c>
      <c r="E13" s="31" t="s">
        <v>74</v>
      </c>
    </row>
    <row r="14" spans="2:20" x14ac:dyDescent="0.25">
      <c r="B14" s="29" t="s">
        <v>2</v>
      </c>
      <c r="C14" s="27">
        <f>SUMIFS(Data[Amount],Data[Geography],'Country Report'!$E$2,Data[Sales Person],'Country Report'!B14)</f>
        <v>23709</v>
      </c>
      <c r="D14" s="32">
        <f>SUMIFS(Data[Units],Data[Geography],'Country Report'!$E$2,Data[Sales Person],'Country Report'!B14)</f>
        <v>909</v>
      </c>
      <c r="E14" s="28">
        <f>IF(C14&gt;12000,1,-1)</f>
        <v>1</v>
      </c>
    </row>
    <row r="15" spans="2:20" x14ac:dyDescent="0.25">
      <c r="B15" s="30" t="s">
        <v>8</v>
      </c>
      <c r="C15" s="27">
        <f>SUMIFS(Data[Amount],Data[Geography],'Country Report'!$E$2,Data[Sales Person],'Country Report'!B15)</f>
        <v>5019</v>
      </c>
      <c r="D15" s="32">
        <f>SUMIFS(Data[Units],Data[Geography],'Country Report'!$E$2,Data[Sales Person],'Country Report'!B15)</f>
        <v>150</v>
      </c>
      <c r="E15" s="28">
        <f t="shared" ref="E15:E23" si="0">IF(C15&gt;12000,1,-1)</f>
        <v>-1</v>
      </c>
    </row>
    <row r="16" spans="2:20" x14ac:dyDescent="0.25">
      <c r="B16" s="30" t="s">
        <v>41</v>
      </c>
      <c r="C16" s="27">
        <f>SUMIFS(Data[Amount],Data[Geography],'Country Report'!$E$2,Data[Sales Person],'Country Report'!B16)</f>
        <v>39242</v>
      </c>
      <c r="D16" s="32">
        <f>SUMIFS(Data[Units],Data[Geography],'Country Report'!$E$2,Data[Sales Person],'Country Report'!B16)</f>
        <v>1482</v>
      </c>
      <c r="E16" s="28">
        <f t="shared" si="0"/>
        <v>1</v>
      </c>
    </row>
    <row r="17" spans="2:5" x14ac:dyDescent="0.25">
      <c r="B17" s="29" t="s">
        <v>7</v>
      </c>
      <c r="C17" s="27">
        <f>SUMIFS(Data[Amount],Data[Geography],'Country Report'!$E$2,Data[Sales Person],'Country Report'!B17)</f>
        <v>21931</v>
      </c>
      <c r="D17" s="32">
        <f>SUMIFS(Data[Units],Data[Geography],'Country Report'!$E$2,Data[Sales Person],'Country Report'!B17)</f>
        <v>975</v>
      </c>
      <c r="E17" s="28">
        <f t="shared" si="0"/>
        <v>1</v>
      </c>
    </row>
    <row r="18" spans="2:5" x14ac:dyDescent="0.25">
      <c r="B18" s="29" t="s">
        <v>6</v>
      </c>
      <c r="C18" s="27">
        <f>SUMIFS(Data[Amount],Data[Geography],'Country Report'!$E$2,Data[Sales Person],'Country Report'!B18)</f>
        <v>27377</v>
      </c>
      <c r="D18" s="32">
        <f>SUMIFS(Data[Units],Data[Geography],'Country Report'!$E$2,Data[Sales Person],'Country Report'!B18)</f>
        <v>513</v>
      </c>
      <c r="E18" s="28">
        <f t="shared" si="0"/>
        <v>1</v>
      </c>
    </row>
    <row r="19" spans="2:5" x14ac:dyDescent="0.25">
      <c r="B19" s="30" t="s">
        <v>5</v>
      </c>
      <c r="C19" s="27">
        <f>SUMIFS(Data[Amount],Data[Geography],'Country Report'!$E$2,Data[Sales Person],'Country Report'!B19)</f>
        <v>39620</v>
      </c>
      <c r="D19" s="32">
        <f>SUMIFS(Data[Units],Data[Geography],'Country Report'!$E$2,Data[Sales Person],'Country Report'!B19)</f>
        <v>573</v>
      </c>
      <c r="E19" s="28">
        <f t="shared" si="0"/>
        <v>1</v>
      </c>
    </row>
    <row r="20" spans="2:5" x14ac:dyDescent="0.25">
      <c r="B20" s="30" t="s">
        <v>3</v>
      </c>
      <c r="C20" s="27">
        <f>SUMIFS(Data[Amount],Data[Geography],'Country Report'!$E$2,Data[Sales Person],'Country Report'!B20)</f>
        <v>18564</v>
      </c>
      <c r="D20" s="32">
        <f>SUMIFS(Data[Units],Data[Geography],'Country Report'!$E$2,Data[Sales Person],'Country Report'!B20)</f>
        <v>420</v>
      </c>
      <c r="E20" s="28">
        <f t="shared" si="0"/>
        <v>1</v>
      </c>
    </row>
    <row r="21" spans="2:5" x14ac:dyDescent="0.25">
      <c r="B21" s="29" t="s">
        <v>9</v>
      </c>
      <c r="C21" s="27">
        <f>SUMIFS(Data[Amount],Data[Geography],'Country Report'!$E$2,Data[Sales Person],'Country Report'!B21)</f>
        <v>25669</v>
      </c>
      <c r="D21" s="32">
        <f>SUMIFS(Data[Units],Data[Geography],'Country Report'!$E$2,Data[Sales Person],'Country Report'!B21)</f>
        <v>564</v>
      </c>
      <c r="E21" s="28">
        <f t="shared" si="0"/>
        <v>1</v>
      </c>
    </row>
    <row r="22" spans="2:5" x14ac:dyDescent="0.25">
      <c r="B22" s="29" t="s">
        <v>10</v>
      </c>
      <c r="C22" s="27">
        <f>SUMIFS(Data[Amount],Data[Geography],'Country Report'!$E$2,Data[Sales Person],'Country Report'!B22)</f>
        <v>13797</v>
      </c>
      <c r="D22" s="32">
        <f>SUMIFS(Data[Units],Data[Geography],'Country Report'!$E$2,Data[Sales Person],'Country Report'!B22)</f>
        <v>1053</v>
      </c>
      <c r="E22" s="28">
        <f t="shared" si="0"/>
        <v>1</v>
      </c>
    </row>
    <row r="23" spans="2:5" x14ac:dyDescent="0.25">
      <c r="B23" s="29" t="s">
        <v>40</v>
      </c>
      <c r="C23" s="27">
        <f>SUMIFS(Data[Amount],Data[Geography],'Country Report'!$E$2,Data[Sales Person],'Country Report'!B23)</f>
        <v>23016</v>
      </c>
      <c r="D23" s="32">
        <f>SUMIFS(Data[Units],Data[Geography],'Country Report'!$E$2,Data[Sales Person],'Country Report'!B23)</f>
        <v>663</v>
      </c>
      <c r="E23" s="28">
        <f t="shared" si="0"/>
        <v>1</v>
      </c>
    </row>
  </sheetData>
  <sortState ref="B14:B23">
    <sortCondition ref="B5"/>
  </sortState>
  <mergeCells count="10">
    <mergeCell ref="D5:E5"/>
    <mergeCell ref="B4:E4"/>
    <mergeCell ref="B2:D2"/>
    <mergeCell ref="B12:E12"/>
    <mergeCell ref="B7:C7"/>
    <mergeCell ref="B8:C8"/>
    <mergeCell ref="B9:C9"/>
    <mergeCell ref="B10:C10"/>
    <mergeCell ref="B6:C6"/>
    <mergeCell ref="B5:C5"/>
  </mergeCells>
  <conditionalFormatting sqref="C14:C23">
    <cfRule type="dataBar" priority="2">
      <dataBar>
        <cfvo type="min"/>
        <cfvo type="max"/>
        <color theme="8" tint="0.39997558519241921"/>
      </dataBar>
      <extLst>
        <ext xmlns:x14="http://schemas.microsoft.com/office/spreadsheetml/2009/9/main" uri="{B025F937-C7B1-47D3-B67F-A62EFF666E3E}">
          <x14:id>{4DD7E90B-92A3-4938-8523-0F1D70C29C0E}</x14:id>
        </ext>
      </extLst>
    </cfRule>
  </conditionalFormatting>
  <dataValidations count="1">
    <dataValidation type="list" allowBlank="1" showInputMessage="1" showErrorMessage="1" sqref="E2">
      <formula1>$T$2:$T$7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DD7E90B-92A3-4938-8523-0F1D70C29C0E}">
            <x14:dataBar minLength="0" maxLength="100" gradient="0">
              <x14:cfvo type="autoMin"/>
              <x14:cfvo type="autoMax"/>
              <x14:negativeFillColor rgb="FFFF0000"/>
              <x14:axisColor rgb="FF000000"/>
            </x14:dataBar>
          </x14:cfRule>
          <xm:sqref>C14:C23</xm:sqref>
        </x14:conditionalFormatting>
        <x14:conditionalFormatting xmlns:xm="http://schemas.microsoft.com/office/excel/2006/main">
          <x14:cfRule type="iconSet" priority="1" id="{D324745E-5B00-493C-AC07-2DAFE168B498}">
            <x14:iconSet iconSet="3Symbols" showValue="0" custom="1">
              <x14:cfvo type="percent">
                <xm:f>0</xm:f>
              </x14:cfvo>
              <x14:cfvo type="num">
                <xm:f>0</xm:f>
              </x14:cfvo>
              <x14:cfvo type="num">
                <xm:f>1</xm:f>
              </x14:cfvo>
              <x14:cfIcon iconSet="3Symbols" iconId="0"/>
              <x14:cfIcon iconSet="NoIcons" iconId="0"/>
              <x14:cfIcon iconSet="3Symbols" iconId="2"/>
            </x14:iconSet>
          </x14:cfRule>
          <xm:sqref>E14:E23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Exploratory Analysis</vt:lpstr>
      <vt:lpstr>Profit Table</vt:lpstr>
      <vt:lpstr>Profit Analysis</vt:lpstr>
      <vt:lpstr>Country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USER</cp:lastModifiedBy>
  <dcterms:created xsi:type="dcterms:W3CDTF">2021-03-14T20:21:32Z</dcterms:created>
  <dcterms:modified xsi:type="dcterms:W3CDTF">2021-09-10T05:16:13Z</dcterms:modified>
</cp:coreProperties>
</file>