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VFSCs\Final_Project\RPG_Project\RPG_Project\ReferenceSheets\"/>
    </mc:Choice>
  </mc:AlternateContent>
  <xr:revisionPtr revIDLastSave="0" documentId="13_ncr:1_{F979472A-7CBB-4F97-AAA8-8CA686522518}" xr6:coauthVersionLast="46" xr6:coauthVersionMax="46" xr10:uidLastSave="{00000000-0000-0000-0000-000000000000}"/>
  <bookViews>
    <workbookView xWindow="-120" yWindow="-120" windowWidth="29040" windowHeight="15840" activeTab="1" xr2:uid="{25A96FC3-D592-47AB-ADC2-0B85A435A042}"/>
  </bookViews>
  <sheets>
    <sheet name="Sheet1" sheetId="1" r:id="rId1"/>
    <sheet name="Play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2" l="1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I56" i="2"/>
  <c r="I57" i="2"/>
  <c r="I22" i="2"/>
  <c r="I23" i="2"/>
  <c r="I24" i="2"/>
  <c r="I25" i="2"/>
  <c r="I26" i="2"/>
  <c r="I27" i="2"/>
  <c r="I28" i="2"/>
  <c r="I29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21" i="2"/>
  <c r="J21" i="2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G25" i="2" a="1"/>
  <c r="G23" i="2" a="1"/>
  <c r="G21" i="2" a="1"/>
  <c r="I62" i="2" a="1"/>
  <c r="I66" i="2" a="1"/>
  <c r="I67" i="2" a="1"/>
  <c r="I68" i="2" a="1"/>
  <c r="I64" i="2" a="1"/>
  <c r="I65" i="2" a="1"/>
  <c r="I63" i="2" a="1"/>
  <c r="G25" i="2" l="1"/>
  <c r="G23" i="2"/>
  <c r="G21" i="2"/>
  <c r="I62" i="2"/>
  <c r="S62" i="2" s="1"/>
  <c r="I63" i="2"/>
  <c r="S63" i="2" s="1"/>
  <c r="I65" i="2"/>
  <c r="S65" i="2" s="1"/>
  <c r="I64" i="2"/>
  <c r="I68" i="2"/>
  <c r="T66" i="2" s="1"/>
  <c r="I67" i="2"/>
  <c r="I66" i="2"/>
  <c r="Q63" i="2" l="1"/>
  <c r="M63" i="2"/>
  <c r="O63" i="2"/>
  <c r="K63" i="2"/>
  <c r="O64" i="2"/>
  <c r="S64" i="2"/>
  <c r="Q64" i="2"/>
  <c r="M64" i="2"/>
  <c r="T64" i="2"/>
  <c r="K64" i="2"/>
  <c r="O65" i="2"/>
  <c r="Q65" i="2"/>
  <c r="K65" i="2"/>
  <c r="M65" i="2"/>
  <c r="R63" i="2"/>
  <c r="T63" i="2"/>
  <c r="N63" i="2"/>
  <c r="P63" i="2"/>
  <c r="P64" i="2"/>
  <c r="R64" i="2"/>
  <c r="L64" i="2"/>
  <c r="N64" i="2"/>
  <c r="T65" i="2"/>
  <c r="L65" i="2"/>
  <c r="P65" i="2"/>
  <c r="R65" i="2"/>
  <c r="N65" i="2"/>
  <c r="N66" i="2"/>
  <c r="R66" i="2"/>
  <c r="P66" i="2"/>
  <c r="T67" i="2"/>
  <c r="L66" i="2"/>
  <c r="P67" i="2"/>
  <c r="R67" i="2"/>
  <c r="L67" i="2"/>
  <c r="N67" i="2"/>
  <c r="K67" i="2"/>
  <c r="R68" i="2"/>
  <c r="T68" i="2"/>
  <c r="N68" i="2"/>
  <c r="P68" i="2"/>
  <c r="L68" i="2"/>
  <c r="O62" i="2"/>
  <c r="Q62" i="2"/>
  <c r="K62" i="2"/>
  <c r="M62" i="2"/>
  <c r="Q67" i="2"/>
  <c r="S67" i="2"/>
  <c r="O67" i="2"/>
  <c r="M67" i="2"/>
  <c r="S66" i="2"/>
  <c r="K66" i="2"/>
  <c r="O66" i="2"/>
  <c r="M66" i="2"/>
  <c r="Q66" i="2"/>
  <c r="S68" i="2"/>
  <c r="M68" i="2"/>
  <c r="Q68" i="2"/>
  <c r="N62" i="2"/>
  <c r="P62" i="2"/>
  <c r="R62" i="2"/>
  <c r="L62" i="2"/>
  <c r="T62" i="2"/>
  <c r="L24" i="2" a="1"/>
  <c r="L32" i="2" a="1"/>
  <c r="L34" i="2" a="1"/>
  <c r="L22" i="2" a="1"/>
  <c r="L40" i="2" a="1"/>
  <c r="L42" i="2" a="1"/>
  <c r="L54" i="2" a="1"/>
  <c r="L48" i="2" a="1"/>
  <c r="L56" i="2" a="1"/>
  <c r="L52" i="2" a="1"/>
  <c r="L29" i="2" a="1"/>
  <c r="L31" i="2" a="1"/>
  <c r="L30" i="2" a="1"/>
  <c r="L27" i="2" a="1"/>
  <c r="L35" i="2" a="1"/>
  <c r="L46" i="2" a="1"/>
  <c r="L55" i="2" a="1"/>
  <c r="L43" i="2" a="1"/>
  <c r="L41" i="2" a="1"/>
  <c r="L23" i="2" a="1"/>
  <c r="L37" i="2" a="1"/>
  <c r="L44" i="2" a="1"/>
  <c r="L25" i="2" a="1"/>
  <c r="L51" i="2" a="1"/>
  <c r="L45" i="2" a="1"/>
  <c r="L28" i="2" a="1"/>
  <c r="L47" i="2" a="1"/>
  <c r="L33" i="2" a="1"/>
  <c r="L36" i="2" a="1"/>
  <c r="L39" i="2" a="1"/>
  <c r="L26" i="2" a="1"/>
  <c r="L53" i="2" a="1"/>
  <c r="L49" i="2" a="1"/>
  <c r="L38" i="2" a="1"/>
  <c r="L57" i="2" a="1"/>
  <c r="L50" i="2" a="1"/>
  <c r="L21" i="2" a="1"/>
  <c r="K21" i="2" a="1"/>
  <c r="K31" i="2" a="1"/>
  <c r="K33" i="2" a="1"/>
  <c r="K32" i="2" a="1"/>
  <c r="K41" i="2" a="1"/>
  <c r="K28" i="2" a="1"/>
  <c r="K49" i="2" a="1"/>
  <c r="K57" i="2" a="1"/>
  <c r="K26" i="2" a="1"/>
  <c r="K34" i="2" a="1"/>
  <c r="K37" i="2" a="1"/>
  <c r="K42" i="2" a="1"/>
  <c r="K53" i="2" a="1"/>
  <c r="K50" i="2" a="1"/>
  <c r="K55" i="2" a="1"/>
  <c r="K38" i="2" a="1"/>
  <c r="K39" i="2" a="1"/>
  <c r="K47" i="2" a="1"/>
  <c r="K40" i="2" a="1"/>
  <c r="K48" i="2" a="1"/>
  <c r="K27" i="2" a="1"/>
  <c r="K56" i="2" a="1"/>
  <c r="K35" i="2" a="1"/>
  <c r="K29" i="2" a="1"/>
  <c r="K45" i="2" a="1"/>
  <c r="K52" i="2" a="1"/>
  <c r="K24" i="2" a="1"/>
  <c r="K43" i="2" a="1"/>
  <c r="K44" i="2" a="1"/>
  <c r="K51" i="2" a="1"/>
  <c r="K30" i="2" a="1"/>
  <c r="K22" i="2" a="1"/>
  <c r="K46" i="2" a="1"/>
  <c r="K25" i="2" a="1"/>
  <c r="K54" i="2" a="1"/>
  <c r="K23" i="2" a="1"/>
  <c r="K36" i="2" a="1"/>
  <c r="L50" i="2" l="1"/>
  <c r="L57" i="2"/>
  <c r="L38" i="2"/>
  <c r="L49" i="2"/>
  <c r="L53" i="2"/>
  <c r="L26" i="2"/>
  <c r="L39" i="2"/>
  <c r="L36" i="2"/>
  <c r="L33" i="2"/>
  <c r="L47" i="2"/>
  <c r="L28" i="2"/>
  <c r="L45" i="2"/>
  <c r="L51" i="2"/>
  <c r="L25" i="2"/>
  <c r="L44" i="2"/>
  <c r="L37" i="2"/>
  <c r="L23" i="2"/>
  <c r="L41" i="2"/>
  <c r="L43" i="2"/>
  <c r="L55" i="2"/>
  <c r="L46" i="2"/>
  <c r="L35" i="2"/>
  <c r="L27" i="2"/>
  <c r="L30" i="2"/>
  <c r="L31" i="2"/>
  <c r="L29" i="2"/>
  <c r="L52" i="2"/>
  <c r="L56" i="2"/>
  <c r="L48" i="2"/>
  <c r="L54" i="2"/>
  <c r="L42" i="2"/>
  <c r="L40" i="2"/>
  <c r="L22" i="2"/>
  <c r="L34" i="2"/>
  <c r="L32" i="2"/>
  <c r="L24" i="2"/>
  <c r="L21" i="2"/>
  <c r="K21" i="2"/>
  <c r="K36" i="2"/>
  <c r="K23" i="2"/>
  <c r="K54" i="2"/>
  <c r="K25" i="2"/>
  <c r="K46" i="2"/>
  <c r="K22" i="2"/>
  <c r="K30" i="2"/>
  <c r="K51" i="2"/>
  <c r="K44" i="2"/>
  <c r="K43" i="2"/>
  <c r="K24" i="2"/>
  <c r="K52" i="2"/>
  <c r="K45" i="2"/>
  <c r="K29" i="2"/>
  <c r="K35" i="2"/>
  <c r="K56" i="2"/>
  <c r="K27" i="2"/>
  <c r="K48" i="2"/>
  <c r="K40" i="2"/>
  <c r="K47" i="2"/>
  <c r="K39" i="2"/>
  <c r="K38" i="2"/>
  <c r="K55" i="2"/>
  <c r="K50" i="2"/>
  <c r="K53" i="2"/>
  <c r="K42" i="2"/>
  <c r="K37" i="2"/>
  <c r="K34" i="2"/>
  <c r="K26" i="2"/>
  <c r="K57" i="2"/>
  <c r="K49" i="2"/>
  <c r="K28" i="2"/>
  <c r="K41" i="2"/>
  <c r="K32" i="2"/>
  <c r="K33" i="2"/>
  <c r="K31" i="2"/>
  <c r="N32" i="2" a="1"/>
  <c r="N26" i="2" a="1"/>
  <c r="N35" i="2" a="1"/>
  <c r="N36" i="2" a="1"/>
  <c r="N29" i="2" a="1"/>
  <c r="N45" i="2" a="1"/>
  <c r="N48" i="2" a="1"/>
  <c r="N49" i="2" a="1"/>
  <c r="N39" i="2" a="1"/>
  <c r="N27" i="2" a="1"/>
  <c r="N30" i="2" a="1"/>
  <c r="N52" i="2" a="1"/>
  <c r="N51" i="2" a="1"/>
  <c r="N55" i="2" a="1"/>
  <c r="N33" i="2" a="1"/>
  <c r="N31" i="2" a="1"/>
  <c r="N47" i="2" a="1"/>
  <c r="N28" i="2" a="1"/>
  <c r="N56" i="2" a="1"/>
  <c r="N38" i="2" a="1"/>
  <c r="N24" i="2" a="1"/>
  <c r="N25" i="2" a="1"/>
  <c r="N54" i="2" a="1"/>
  <c r="N44" i="2" a="1"/>
  <c r="N42" i="2" a="1"/>
  <c r="N22" i="2" a="1"/>
  <c r="N41" i="2" a="1"/>
  <c r="N43" i="2" a="1"/>
  <c r="N46" i="2" a="1"/>
  <c r="N37" i="2" a="1"/>
  <c r="N40" i="2" a="1"/>
  <c r="N50" i="2" a="1"/>
  <c r="N23" i="2" a="1"/>
  <c r="N57" i="2" a="1"/>
  <c r="N34" i="2" a="1"/>
  <c r="N53" i="2" a="1"/>
  <c r="N21" i="2" a="1"/>
  <c r="M21" i="2" a="1"/>
  <c r="M56" i="2" a="1"/>
  <c r="M36" i="2" a="1"/>
  <c r="M27" i="2" a="1"/>
  <c r="M41" i="2" a="1"/>
  <c r="M47" i="2" a="1"/>
  <c r="M23" i="2" a="1"/>
  <c r="M48" i="2" a="1"/>
  <c r="M32" i="2" a="1"/>
  <c r="M54" i="2" a="1"/>
  <c r="M40" i="2" a="1"/>
  <c r="M33" i="2" a="1"/>
  <c r="M25" i="2" a="1"/>
  <c r="M46" i="2" a="1"/>
  <c r="M39" i="2" a="1"/>
  <c r="M55" i="2" a="1"/>
  <c r="M22" i="2" a="1"/>
  <c r="M38" i="2" a="1"/>
  <c r="M30" i="2" a="1"/>
  <c r="M51" i="2" a="1"/>
  <c r="M50" i="2" a="1"/>
  <c r="M31" i="2" a="1"/>
  <c r="M44" i="2" a="1"/>
  <c r="M53" i="2" a="1"/>
  <c r="M43" i="2" a="1"/>
  <c r="M42" i="2" a="1"/>
  <c r="M24" i="2" a="1"/>
  <c r="M37" i="2" a="1"/>
  <c r="M57" i="2" a="1"/>
  <c r="M52" i="2" a="1"/>
  <c r="M34" i="2" a="1"/>
  <c r="M45" i="2" a="1"/>
  <c r="M26" i="2" a="1"/>
  <c r="M29" i="2" a="1"/>
  <c r="M35" i="2" a="1"/>
  <c r="M49" i="2" a="1"/>
  <c r="M28" i="2" a="1"/>
  <c r="N53" i="2" l="1"/>
  <c r="N34" i="2"/>
  <c r="N57" i="2"/>
  <c r="N23" i="2"/>
  <c r="N50" i="2"/>
  <c r="N40" i="2"/>
  <c r="N37" i="2"/>
  <c r="N46" i="2"/>
  <c r="N43" i="2"/>
  <c r="N41" i="2"/>
  <c r="N22" i="2"/>
  <c r="N42" i="2"/>
  <c r="N44" i="2"/>
  <c r="N54" i="2"/>
  <c r="N25" i="2"/>
  <c r="N24" i="2"/>
  <c r="N38" i="2"/>
  <c r="N56" i="2"/>
  <c r="N28" i="2"/>
  <c r="N47" i="2"/>
  <c r="N31" i="2"/>
  <c r="N33" i="2"/>
  <c r="N55" i="2"/>
  <c r="N51" i="2"/>
  <c r="N52" i="2"/>
  <c r="N30" i="2"/>
  <c r="N27" i="2"/>
  <c r="N39" i="2"/>
  <c r="N49" i="2"/>
  <c r="N48" i="2"/>
  <c r="N45" i="2"/>
  <c r="N29" i="2"/>
  <c r="N36" i="2"/>
  <c r="N35" i="2"/>
  <c r="N26" i="2"/>
  <c r="N32" i="2"/>
  <c r="N21" i="2"/>
  <c r="M21" i="2"/>
  <c r="M28" i="2"/>
  <c r="M49" i="2"/>
  <c r="M35" i="2"/>
  <c r="M29" i="2"/>
  <c r="M26" i="2"/>
  <c r="M45" i="2"/>
  <c r="M34" i="2"/>
  <c r="M52" i="2"/>
  <c r="M57" i="2"/>
  <c r="M37" i="2"/>
  <c r="M24" i="2"/>
  <c r="M42" i="2"/>
  <c r="M43" i="2"/>
  <c r="M53" i="2"/>
  <c r="M44" i="2"/>
  <c r="M31" i="2"/>
  <c r="M50" i="2"/>
  <c r="M51" i="2"/>
  <c r="M30" i="2"/>
  <c r="M38" i="2"/>
  <c r="M22" i="2"/>
  <c r="M55" i="2"/>
  <c r="M39" i="2"/>
  <c r="M46" i="2"/>
  <c r="M25" i="2"/>
  <c r="M33" i="2"/>
  <c r="M40" i="2"/>
  <c r="M54" i="2"/>
  <c r="M32" i="2"/>
  <c r="M48" i="2"/>
  <c r="M23" i="2"/>
  <c r="M47" i="2"/>
  <c r="M41" i="2"/>
  <c r="M27" i="2"/>
  <c r="M36" i="2"/>
  <c r="M56" i="2"/>
  <c r="P40" i="2" a="1"/>
  <c r="P33" i="2" a="1"/>
  <c r="P46" i="2" a="1"/>
  <c r="P44" i="2" a="1"/>
  <c r="P37" i="2" a="1"/>
  <c r="P55" i="2" a="1"/>
  <c r="P51" i="2" a="1"/>
  <c r="P43" i="2" a="1"/>
  <c r="P41" i="2" a="1"/>
  <c r="P39" i="2" a="1"/>
  <c r="P54" i="2" a="1"/>
  <c r="P48" i="2" a="1"/>
  <c r="P36" i="2" a="1"/>
  <c r="P56" i="2" a="1"/>
  <c r="P28" i="2" a="1"/>
  <c r="P24" i="2" a="1"/>
  <c r="P53" i="2" a="1"/>
  <c r="P57" i="2" a="1"/>
  <c r="P21" i="2" a="1"/>
  <c r="O21" i="2" a="1"/>
  <c r="O31" i="2" a="1"/>
  <c r="O47" i="2" a="1"/>
  <c r="O28" i="2" a="1"/>
  <c r="O50" i="2" a="1"/>
  <c r="O49" i="2" a="1"/>
  <c r="O27" i="2" a="1"/>
  <c r="O26" i="2" a="1"/>
  <c r="O22" i="2" a="1"/>
  <c r="O34" i="2" a="1"/>
  <c r="O24" i="2" a="1"/>
  <c r="O35" i="2" a="1"/>
  <c r="O45" i="2" a="1"/>
  <c r="O55" i="2" a="1"/>
  <c r="O39" i="2" a="1"/>
  <c r="O54" i="2" a="1"/>
  <c r="O56" i="2" a="1"/>
  <c r="O52" i="2" a="1"/>
  <c r="O46" i="2" a="1"/>
  <c r="O33" i="2" a="1"/>
  <c r="O42" i="2" a="1"/>
  <c r="O38" i="2" a="1"/>
  <c r="O57" i="2" a="1"/>
  <c r="O25" i="2" a="1"/>
  <c r="O37" i="2" a="1"/>
  <c r="O40" i="2" a="1"/>
  <c r="O30" i="2" a="1"/>
  <c r="O43" i="2" a="1"/>
  <c r="O32" i="2" a="1"/>
  <c r="O53" i="2" a="1"/>
  <c r="O48" i="2" a="1"/>
  <c r="O36" i="2" a="1"/>
  <c r="O44" i="2" a="1"/>
  <c r="O23" i="2" a="1"/>
  <c r="O41" i="2" a="1"/>
  <c r="O51" i="2" a="1"/>
  <c r="O29" i="2" a="1"/>
  <c r="P57" i="2" l="1"/>
  <c r="P53" i="2"/>
  <c r="P24" i="2"/>
  <c r="P28" i="2"/>
  <c r="P56" i="2"/>
  <c r="P36" i="2"/>
  <c r="P48" i="2"/>
  <c r="P54" i="2"/>
  <c r="P39" i="2"/>
  <c r="P41" i="2"/>
  <c r="P43" i="2"/>
  <c r="P51" i="2"/>
  <c r="P55" i="2"/>
  <c r="P37" i="2"/>
  <c r="P44" i="2"/>
  <c r="P46" i="2"/>
  <c r="P33" i="2"/>
  <c r="P40" i="2"/>
  <c r="P21" i="2"/>
  <c r="O21" i="2"/>
  <c r="O29" i="2"/>
  <c r="O51" i="2"/>
  <c r="O41" i="2"/>
  <c r="O23" i="2"/>
  <c r="O44" i="2"/>
  <c r="O36" i="2"/>
  <c r="O48" i="2"/>
  <c r="O53" i="2"/>
  <c r="O32" i="2"/>
  <c r="O43" i="2"/>
  <c r="O30" i="2"/>
  <c r="O40" i="2"/>
  <c r="O37" i="2"/>
  <c r="O25" i="2"/>
  <c r="O57" i="2"/>
  <c r="O38" i="2"/>
  <c r="O42" i="2"/>
  <c r="O33" i="2"/>
  <c r="O46" i="2"/>
  <c r="O52" i="2"/>
  <c r="O56" i="2"/>
  <c r="O54" i="2"/>
  <c r="O39" i="2"/>
  <c r="O55" i="2"/>
  <c r="O45" i="2"/>
  <c r="O35" i="2"/>
  <c r="O24" i="2"/>
  <c r="O34" i="2"/>
  <c r="O22" i="2"/>
  <c r="O26" i="2"/>
  <c r="O27" i="2"/>
  <c r="O49" i="2"/>
  <c r="O50" i="2"/>
  <c r="O28" i="2"/>
  <c r="O47" i="2"/>
  <c r="O31" i="2"/>
  <c r="R48" i="2" a="1"/>
  <c r="R54" i="2" a="1"/>
  <c r="R51" i="2" a="1"/>
  <c r="R37" i="2" a="1"/>
  <c r="R44" i="2" a="1"/>
  <c r="R53" i="2" a="1"/>
  <c r="R40" i="2" a="1"/>
  <c r="R36" i="2" a="1"/>
  <c r="R21" i="2" a="1"/>
  <c r="P35" i="2" a="1"/>
  <c r="P22" i="2" a="1"/>
  <c r="P49" i="2" a="1"/>
  <c r="P38" i="2" a="1"/>
  <c r="P31" i="2" a="1"/>
  <c r="P29" i="2" a="1"/>
  <c r="P30" i="2" a="1"/>
  <c r="P34" i="2" a="1"/>
  <c r="P52" i="2" a="1"/>
  <c r="P50" i="2" a="1"/>
  <c r="P26" i="2" a="1"/>
  <c r="P45" i="2" a="1"/>
  <c r="P32" i="2" a="1"/>
  <c r="P23" i="2" a="1"/>
  <c r="P27" i="2" a="1"/>
  <c r="P25" i="2" a="1"/>
  <c r="P47" i="2" a="1"/>
  <c r="P42" i="2" a="1"/>
  <c r="Q21" i="2" a="1"/>
  <c r="Q28" i="2" a="1"/>
  <c r="Q44" i="2" a="1"/>
  <c r="Q56" i="2" a="1"/>
  <c r="Q48" i="2" a="1"/>
  <c r="Q53" i="2" a="1"/>
  <c r="Q32" i="2" a="1"/>
  <c r="Q40" i="2" a="1"/>
  <c r="Q29" i="2" a="1"/>
  <c r="Q33" i="2" a="1"/>
  <c r="Q52" i="2" a="1"/>
  <c r="Q36" i="2" a="1"/>
  <c r="Q54" i="2" a="1"/>
  <c r="Q39" i="2" a="1"/>
  <c r="Q55" i="2" a="1"/>
  <c r="Q45" i="2" a="1"/>
  <c r="Q34" i="2" a="1"/>
  <c r="Q50" i="2" a="1"/>
  <c r="Q23" i="2" a="1"/>
  <c r="Q41" i="2" a="1"/>
  <c r="Q43" i="2" a="1"/>
  <c r="Q35" i="2" a="1"/>
  <c r="Q30" i="2" a="1"/>
  <c r="Q24" i="2" a="1"/>
  <c r="Q49" i="2" a="1"/>
  <c r="Q51" i="2" a="1"/>
  <c r="Q47" i="2" a="1"/>
  <c r="Q37" i="2" a="1"/>
  <c r="Q22" i="2" a="1"/>
  <c r="Q25" i="2" a="1"/>
  <c r="Q26" i="2" a="1"/>
  <c r="Q57" i="2" a="1"/>
  <c r="Q27" i="2" a="1"/>
  <c r="Q38" i="2" a="1"/>
  <c r="Q42" i="2" a="1"/>
  <c r="Q46" i="2" a="1"/>
  <c r="Q31" i="2" a="1"/>
  <c r="R36" i="2" l="1"/>
  <c r="R40" i="2"/>
  <c r="R53" i="2"/>
  <c r="R44" i="2"/>
  <c r="R37" i="2"/>
  <c r="R51" i="2"/>
  <c r="R54" i="2"/>
  <c r="R48" i="2"/>
  <c r="R21" i="2"/>
  <c r="P42" i="2"/>
  <c r="P47" i="2"/>
  <c r="P25" i="2"/>
  <c r="P27" i="2"/>
  <c r="P23" i="2"/>
  <c r="P32" i="2"/>
  <c r="P45" i="2"/>
  <c r="P26" i="2"/>
  <c r="P50" i="2"/>
  <c r="P52" i="2"/>
  <c r="P34" i="2"/>
  <c r="P30" i="2"/>
  <c r="P29" i="2"/>
  <c r="P31" i="2"/>
  <c r="P38" i="2"/>
  <c r="P49" i="2"/>
  <c r="P22" i="2"/>
  <c r="P35" i="2"/>
  <c r="Q21" i="2"/>
  <c r="Q31" i="2"/>
  <c r="Q46" i="2"/>
  <c r="Q42" i="2"/>
  <c r="Q38" i="2"/>
  <c r="Q27" i="2"/>
  <c r="Q57" i="2"/>
  <c r="Q26" i="2"/>
  <c r="Q25" i="2"/>
  <c r="Q22" i="2"/>
  <c r="Q37" i="2"/>
  <c r="Q47" i="2"/>
  <c r="Q51" i="2"/>
  <c r="Q49" i="2"/>
  <c r="Q24" i="2"/>
  <c r="Q30" i="2"/>
  <c r="Q35" i="2"/>
  <c r="Q43" i="2"/>
  <c r="Q41" i="2"/>
  <c r="Q23" i="2"/>
  <c r="Q50" i="2"/>
  <c r="Q34" i="2"/>
  <c r="Q45" i="2"/>
  <c r="Q55" i="2"/>
  <c r="Q39" i="2"/>
  <c r="Q54" i="2"/>
  <c r="Q36" i="2"/>
  <c r="Q52" i="2"/>
  <c r="Q33" i="2"/>
  <c r="Q29" i="2"/>
  <c r="Q40" i="2"/>
  <c r="Q32" i="2"/>
  <c r="Q53" i="2"/>
  <c r="Q48" i="2"/>
  <c r="Q56" i="2"/>
  <c r="Q44" i="2"/>
  <c r="Q28" i="2"/>
  <c r="T51" i="2" a="1"/>
  <c r="T48" i="2" a="1"/>
  <c r="T54" i="2" a="1"/>
  <c r="T37" i="2" a="1"/>
  <c r="T36" i="2" a="1"/>
  <c r="T40" i="2" a="1"/>
  <c r="T44" i="2" a="1"/>
  <c r="T53" i="2" a="1"/>
  <c r="T21" i="2" a="1"/>
  <c r="R43" i="2" a="1"/>
  <c r="R28" i="2" a="1"/>
  <c r="R41" i="2" a="1"/>
  <c r="R33" i="2" a="1"/>
  <c r="R57" i="2" a="1"/>
  <c r="R56" i="2" a="1"/>
  <c r="R39" i="2" a="1"/>
  <c r="R46" i="2" a="1"/>
  <c r="R55" i="2" a="1"/>
  <c r="R24" i="2" a="1"/>
  <c r="S35" i="2" a="1"/>
  <c r="S44" i="2" a="1"/>
  <c r="S50" i="2" a="1"/>
  <c r="S23" i="2" a="1"/>
  <c r="S28" i="2" a="1"/>
  <c r="S27" i="2" a="1"/>
  <c r="S34" i="2" a="1"/>
  <c r="S26" i="2" a="1"/>
  <c r="S55" i="2" a="1"/>
  <c r="S39" i="2" a="1"/>
  <c r="S52" i="2" a="1"/>
  <c r="S43" i="2" a="1"/>
  <c r="S56" i="2" a="1"/>
  <c r="S57" i="2" a="1"/>
  <c r="S45" i="2" a="1"/>
  <c r="S25" i="2" a="1"/>
  <c r="S47" i="2" a="1"/>
  <c r="S53" i="2" a="1"/>
  <c r="S41" i="2" a="1"/>
  <c r="S33" i="2" a="1"/>
  <c r="S22" i="2" a="1"/>
  <c r="S54" i="2" a="1"/>
  <c r="S37" i="2" a="1"/>
  <c r="S36" i="2" a="1"/>
  <c r="S51" i="2" a="1"/>
  <c r="S48" i="2" a="1"/>
  <c r="S46" i="2" a="1"/>
  <c r="S38" i="2" a="1"/>
  <c r="S49" i="2" a="1"/>
  <c r="S29" i="2" a="1"/>
  <c r="S24" i="2" a="1"/>
  <c r="S40" i="2" a="1"/>
  <c r="S30" i="2" a="1"/>
  <c r="S32" i="2" a="1"/>
  <c r="S31" i="2" a="1"/>
  <c r="S42" i="2" a="1"/>
  <c r="S21" i="2" a="1"/>
  <c r="T53" i="2" l="1"/>
  <c r="T44" i="2"/>
  <c r="T40" i="2"/>
  <c r="T36" i="2"/>
  <c r="T37" i="2"/>
  <c r="T54" i="2"/>
  <c r="T48" i="2"/>
  <c r="T51" i="2"/>
  <c r="T21" i="2"/>
  <c r="R24" i="2"/>
  <c r="R55" i="2"/>
  <c r="R46" i="2"/>
  <c r="R39" i="2"/>
  <c r="R56" i="2"/>
  <c r="R57" i="2"/>
  <c r="R33" i="2"/>
  <c r="R41" i="2"/>
  <c r="R28" i="2"/>
  <c r="R43" i="2"/>
  <c r="S42" i="2"/>
  <c r="S31" i="2"/>
  <c r="S32" i="2"/>
  <c r="S30" i="2"/>
  <c r="S40" i="2"/>
  <c r="S24" i="2"/>
  <c r="S29" i="2"/>
  <c r="S49" i="2"/>
  <c r="S38" i="2"/>
  <c r="S46" i="2"/>
  <c r="S48" i="2"/>
  <c r="S51" i="2"/>
  <c r="S36" i="2"/>
  <c r="S37" i="2"/>
  <c r="S54" i="2"/>
  <c r="S22" i="2"/>
  <c r="S33" i="2"/>
  <c r="S41" i="2"/>
  <c r="S53" i="2"/>
  <c r="S47" i="2"/>
  <c r="S25" i="2"/>
  <c r="S45" i="2"/>
  <c r="S57" i="2"/>
  <c r="S56" i="2"/>
  <c r="S43" i="2"/>
  <c r="S52" i="2"/>
  <c r="S39" i="2"/>
  <c r="S55" i="2"/>
  <c r="S26" i="2"/>
  <c r="S34" i="2"/>
  <c r="S27" i="2"/>
  <c r="S28" i="2"/>
  <c r="S23" i="2"/>
  <c r="S50" i="2"/>
  <c r="S44" i="2"/>
  <c r="S35" i="2"/>
  <c r="S21" i="2"/>
  <c r="T24" i="2" a="1"/>
  <c r="T55" i="2" a="1"/>
  <c r="T41" i="2" a="1"/>
  <c r="T46" i="2" a="1"/>
  <c r="T39" i="2" a="1"/>
  <c r="T33" i="2" a="1"/>
  <c r="T43" i="2" a="1"/>
  <c r="T56" i="2" a="1"/>
  <c r="T57" i="2" a="1"/>
  <c r="T28" i="2" a="1"/>
  <c r="R31" i="2" a="1"/>
  <c r="R35" i="2" a="1"/>
  <c r="R29" i="2" a="1"/>
  <c r="R47" i="2" a="1"/>
  <c r="R30" i="2" a="1"/>
  <c r="R49" i="2" a="1"/>
  <c r="R50" i="2" a="1"/>
  <c r="R34" i="2" a="1"/>
  <c r="R38" i="2" a="1"/>
  <c r="R32" i="2" a="1"/>
  <c r="R52" i="2" a="1"/>
  <c r="R22" i="2" a="1"/>
  <c r="R42" i="2" a="1"/>
  <c r="R26" i="2" a="1"/>
  <c r="R23" i="2" a="1"/>
  <c r="R45" i="2" a="1"/>
  <c r="R27" i="2" a="1"/>
  <c r="R25" i="2" a="1"/>
  <c r="T28" i="2" l="1"/>
  <c r="T57" i="2"/>
  <c r="T56" i="2"/>
  <c r="T43" i="2"/>
  <c r="T33" i="2"/>
  <c r="T39" i="2"/>
  <c r="T46" i="2"/>
  <c r="T41" i="2"/>
  <c r="T55" i="2"/>
  <c r="T24" i="2"/>
  <c r="R25" i="2"/>
  <c r="R27" i="2"/>
  <c r="R45" i="2"/>
  <c r="R23" i="2"/>
  <c r="R26" i="2"/>
  <c r="R42" i="2"/>
  <c r="R22" i="2"/>
  <c r="R52" i="2"/>
  <c r="R32" i="2"/>
  <c r="R38" i="2"/>
  <c r="R34" i="2"/>
  <c r="R50" i="2"/>
  <c r="R49" i="2"/>
  <c r="R30" i="2"/>
  <c r="R47" i="2"/>
  <c r="R29" i="2"/>
  <c r="R35" i="2"/>
  <c r="R31" i="2"/>
  <c r="T52" i="2" a="1"/>
  <c r="T32" i="2" a="1"/>
  <c r="T34" i="2" a="1"/>
  <c r="T49" i="2" a="1"/>
  <c r="T30" i="2" a="1"/>
  <c r="T47" i="2" a="1"/>
  <c r="T29" i="2" a="1"/>
  <c r="T25" i="2" a="1"/>
  <c r="T35" i="2" a="1"/>
  <c r="T27" i="2" a="1"/>
  <c r="T31" i="2" a="1"/>
  <c r="T45" i="2" a="1"/>
  <c r="T22" i="2" a="1"/>
  <c r="T50" i="2" a="1"/>
  <c r="T23" i="2" a="1"/>
  <c r="T26" i="2" a="1"/>
  <c r="T42" i="2" a="1"/>
  <c r="T38" i="2" a="1"/>
  <c r="T38" i="2" l="1"/>
  <c r="T42" i="2"/>
  <c r="T26" i="2"/>
  <c r="T23" i="2"/>
  <c r="T50" i="2"/>
  <c r="T22" i="2"/>
  <c r="T45" i="2"/>
  <c r="T31" i="2"/>
  <c r="T27" i="2"/>
  <c r="T35" i="2"/>
  <c r="T25" i="2"/>
  <c r="T29" i="2"/>
  <c r="T47" i="2"/>
  <c r="T30" i="2"/>
  <c r="T49" i="2"/>
  <c r="T34" i="2"/>
  <c r="T32" i="2"/>
  <c r="T5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<sst xmlns="http://schemas.openxmlformats.org/spreadsheetml/2006/main" count="134" uniqueCount="100">
  <si>
    <t>Name</t>
  </si>
  <si>
    <t>Biome</t>
  </si>
  <si>
    <t>Attack</t>
  </si>
  <si>
    <t>Defense</t>
  </si>
  <si>
    <t>Speed</t>
  </si>
  <si>
    <t>Health</t>
  </si>
  <si>
    <t>ExpValue</t>
  </si>
  <si>
    <t>MoneyValue</t>
  </si>
  <si>
    <t>Grass-Land</t>
  </si>
  <si>
    <t>Forest</t>
  </si>
  <si>
    <t>Water</t>
  </si>
  <si>
    <t>Difficulty</t>
  </si>
  <si>
    <t>Wolf</t>
  </si>
  <si>
    <t>Jaguar</t>
  </si>
  <si>
    <t>Snake</t>
  </si>
  <si>
    <t>Spearman</t>
  </si>
  <si>
    <t>Swordman</t>
  </si>
  <si>
    <t>Archer</t>
  </si>
  <si>
    <t>Fat Frog</t>
  </si>
  <si>
    <t>Lobster</t>
  </si>
  <si>
    <t>Fish</t>
  </si>
  <si>
    <t>Level</t>
  </si>
  <si>
    <t>Player</t>
  </si>
  <si>
    <t>Wooden</t>
  </si>
  <si>
    <t>Bronze</t>
  </si>
  <si>
    <t>Steel</t>
  </si>
  <si>
    <t>Celestial</t>
  </si>
  <si>
    <t>Titan</t>
  </si>
  <si>
    <t>Dragon</t>
  </si>
  <si>
    <t>Weapon
Material</t>
  </si>
  <si>
    <t>Atk</t>
  </si>
  <si>
    <t>Def</t>
  </si>
  <si>
    <t>Spd</t>
  </si>
  <si>
    <t>Health
+2</t>
  </si>
  <si>
    <t xml:space="preserve">Energy
+2 </t>
  </si>
  <si>
    <t>Attack
+1</t>
  </si>
  <si>
    <t>Speed
+1</t>
  </si>
  <si>
    <t>Defense
+1</t>
  </si>
  <si>
    <t>Unlock
lvl</t>
  </si>
  <si>
    <t>Enemy</t>
  </si>
  <si>
    <t>BattleSim</t>
  </si>
  <si>
    <t>Player Lvl</t>
  </si>
  <si>
    <t>Spearman_mid</t>
  </si>
  <si>
    <t>Swordman_mid</t>
  </si>
  <si>
    <t>Archer_mid</t>
  </si>
  <si>
    <t>Sword_Master</t>
  </si>
  <si>
    <t>Giant</t>
  </si>
  <si>
    <t>Wizard</t>
  </si>
  <si>
    <t>Giant_max</t>
  </si>
  <si>
    <t>Sword_Max</t>
  </si>
  <si>
    <t>Wizard_max</t>
  </si>
  <si>
    <t>Wolf_mid</t>
  </si>
  <si>
    <t>Jaguar_mid</t>
  </si>
  <si>
    <t>Snake_mid</t>
  </si>
  <si>
    <t>Bird</t>
  </si>
  <si>
    <t>Shrub</t>
  </si>
  <si>
    <t>Treeguard</t>
  </si>
  <si>
    <t>Bird_max</t>
  </si>
  <si>
    <t>Shrub_max</t>
  </si>
  <si>
    <t>Tree_max</t>
  </si>
  <si>
    <t>Fish_mid</t>
  </si>
  <si>
    <t>Fat Frog_mid</t>
  </si>
  <si>
    <t>Lobster_mid</t>
  </si>
  <si>
    <t>Squid</t>
  </si>
  <si>
    <t>Crab</t>
  </si>
  <si>
    <t>Giant Bug</t>
  </si>
  <si>
    <t>Squid-max</t>
  </si>
  <si>
    <t>Crab_max</t>
  </si>
  <si>
    <t>Giant Bug_max</t>
  </si>
  <si>
    <t>BOSS</t>
  </si>
  <si>
    <t>Boss</t>
  </si>
  <si>
    <t>Turn 1
(Enemy Health)</t>
  </si>
  <si>
    <t>Turn 1
(Player Health)</t>
  </si>
  <si>
    <t>Turn 2
(Enemy Health)</t>
  </si>
  <si>
    <t>Turn 2
(Player Health)</t>
  </si>
  <si>
    <t>Turn 3
(Enemy Health)</t>
  </si>
  <si>
    <t>Turn 3
(Player Health)</t>
  </si>
  <si>
    <t>Turn 4
(Enemy Health)</t>
  </si>
  <si>
    <t>Weapon</t>
  </si>
  <si>
    <t>Turn 4
(Player Health)</t>
  </si>
  <si>
    <t>Turn 5
(Enemy Health)</t>
  </si>
  <si>
    <t>Turn 5
(Player Health)</t>
  </si>
  <si>
    <t>Speed Dif</t>
  </si>
  <si>
    <t>Speed 1</t>
  </si>
  <si>
    <t>Speed 2</t>
  </si>
  <si>
    <t>T1(play mult)</t>
  </si>
  <si>
    <t>T1(enemy mult)</t>
  </si>
  <si>
    <t>T2(play mult)</t>
  </si>
  <si>
    <t>T2(enemy mult)</t>
  </si>
  <si>
    <t>T3(play mult)</t>
  </si>
  <si>
    <t>T3(enemy mult)</t>
  </si>
  <si>
    <t>T4(play mult)</t>
  </si>
  <si>
    <t>T4(enemy mult)</t>
  </si>
  <si>
    <t>T5(play mult)</t>
  </si>
  <si>
    <t>T5(enemy mult)</t>
  </si>
  <si>
    <t>Player
Health</t>
  </si>
  <si>
    <t>Player atk</t>
  </si>
  <si>
    <t>player def</t>
  </si>
  <si>
    <t>none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</si>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</sst>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280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5" borderId="0" xfId="0" applyFill="1" applyProtection="1">
      <protection locked="0"/>
    </xf>
    <xf numFmtId="0" fontId="3" fillId="5" borderId="0" xfId="0" applyFont="1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4" fillId="10" borderId="0" xfId="0" applyFont="1" applyFill="1" applyAlignment="1">
      <alignment horizontal="center"/>
    </xf>
    <xf numFmtId="0" fontId="0" fillId="5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5" borderId="2" xfId="0" applyFill="1" applyBorder="1"/>
    <xf numFmtId="0" fontId="5" fillId="2" borderId="0" xfId="0" applyFont="1" applyFill="1" applyAlignment="1">
      <alignment horizontal="center" vertical="center" wrapText="1"/>
    </xf>
    <xf numFmtId="0" fontId="3" fillId="6" borderId="2" xfId="0" applyFont="1" applyFill="1" applyBorder="1"/>
    <xf numFmtId="0" fontId="3" fillId="7" borderId="2" xfId="0" applyFont="1" applyFill="1" applyBorder="1"/>
    <xf numFmtId="0" fontId="3" fillId="8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0" fillId="11" borderId="0" xfId="0" applyFill="1"/>
  </cellXfs>
  <cellStyles count="1">
    <cellStyle name="Normal" xfId="0" builtinId="0"/>
  </cellStyles>
  <dxfs count="11"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C280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BE7E-F2A1-4F14-BAAB-008F77EDEBA3}">
  <dimension ref="A1:I38"/>
  <sheetViews>
    <sheetView topLeftCell="A9" workbookViewId="0">
      <selection activeCell="C38" sqref="C38"/>
    </sheetView>
  </sheetViews>
  <sheetFormatPr defaultColWidth="9.140625" defaultRowHeight="15" x14ac:dyDescent="0.25"/>
  <cols>
    <col min="1" max="1" width="21.7109375" customWidth="1"/>
    <col min="2" max="2" width="10.28515625" bestFit="1" customWidth="1"/>
    <col min="3" max="3" width="10.7109375" bestFit="1" customWidth="1"/>
    <col min="4" max="4" width="10.28515625" bestFit="1" customWidth="1"/>
    <col min="5" max="5" width="12.7109375" bestFit="1" customWidth="1"/>
    <col min="6" max="6" width="10" bestFit="1" customWidth="1"/>
    <col min="7" max="7" width="14.5703125" bestFit="1" customWidth="1"/>
    <col min="8" max="8" width="19.7109375" bestFit="1" customWidth="1"/>
    <col min="9" max="9" width="14.140625" bestFit="1" customWidth="1"/>
  </cols>
  <sheetData>
    <row r="1" spans="1:9" ht="23.2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11</v>
      </c>
    </row>
    <row r="2" spans="1:9" x14ac:dyDescent="0.25">
      <c r="A2" t="s">
        <v>15</v>
      </c>
      <c r="B2" t="s">
        <v>8</v>
      </c>
      <c r="C2">
        <v>13</v>
      </c>
      <c r="D2">
        <v>2</v>
      </c>
      <c r="E2">
        <v>1</v>
      </c>
      <c r="F2">
        <v>5</v>
      </c>
      <c r="G2">
        <v>10</v>
      </c>
      <c r="H2">
        <v>5</v>
      </c>
      <c r="I2">
        <v>1</v>
      </c>
    </row>
    <row r="3" spans="1:9" x14ac:dyDescent="0.25">
      <c r="A3" t="s">
        <v>16</v>
      </c>
      <c r="B3" t="s">
        <v>8</v>
      </c>
      <c r="C3">
        <v>10</v>
      </c>
      <c r="D3">
        <v>3</v>
      </c>
      <c r="E3">
        <v>1</v>
      </c>
      <c r="F3">
        <v>5</v>
      </c>
      <c r="G3">
        <v>10</v>
      </c>
      <c r="H3">
        <v>5</v>
      </c>
      <c r="I3">
        <v>1</v>
      </c>
    </row>
    <row r="4" spans="1:9" x14ac:dyDescent="0.25">
      <c r="A4" t="s">
        <v>17</v>
      </c>
      <c r="B4" t="s">
        <v>8</v>
      </c>
      <c r="C4">
        <v>5</v>
      </c>
      <c r="D4">
        <v>6</v>
      </c>
      <c r="E4">
        <v>0</v>
      </c>
      <c r="F4">
        <v>5</v>
      </c>
      <c r="G4">
        <v>5</v>
      </c>
      <c r="H4">
        <v>5</v>
      </c>
      <c r="I4">
        <v>1</v>
      </c>
    </row>
    <row r="5" spans="1:9" x14ac:dyDescent="0.25">
      <c r="A5" t="s">
        <v>42</v>
      </c>
      <c r="B5" t="s">
        <v>8</v>
      </c>
      <c r="C5">
        <v>20</v>
      </c>
      <c r="D5">
        <v>8</v>
      </c>
      <c r="E5">
        <v>5</v>
      </c>
      <c r="F5">
        <v>15</v>
      </c>
      <c r="G5">
        <v>15</v>
      </c>
      <c r="H5">
        <v>10</v>
      </c>
      <c r="I5">
        <v>2</v>
      </c>
    </row>
    <row r="6" spans="1:9" x14ac:dyDescent="0.25">
      <c r="A6" t="s">
        <v>43</v>
      </c>
      <c r="B6" t="s">
        <v>8</v>
      </c>
      <c r="C6">
        <v>18</v>
      </c>
      <c r="D6">
        <v>10</v>
      </c>
      <c r="E6">
        <v>6</v>
      </c>
      <c r="F6">
        <v>10</v>
      </c>
      <c r="G6">
        <v>15</v>
      </c>
      <c r="H6">
        <v>10</v>
      </c>
      <c r="I6">
        <v>2</v>
      </c>
    </row>
    <row r="7" spans="1:9" x14ac:dyDescent="0.25">
      <c r="A7" t="s">
        <v>44</v>
      </c>
      <c r="B7" t="s">
        <v>8</v>
      </c>
      <c r="C7">
        <v>15</v>
      </c>
      <c r="D7">
        <v>12</v>
      </c>
      <c r="E7">
        <v>2</v>
      </c>
      <c r="F7">
        <v>15</v>
      </c>
      <c r="G7">
        <v>10</v>
      </c>
      <c r="H7">
        <v>10</v>
      </c>
      <c r="I7">
        <v>2</v>
      </c>
    </row>
    <row r="8" spans="1:9" x14ac:dyDescent="0.25">
      <c r="A8" t="s">
        <v>45</v>
      </c>
      <c r="B8" t="s">
        <v>8</v>
      </c>
      <c r="C8">
        <v>25</v>
      </c>
      <c r="D8">
        <v>18</v>
      </c>
      <c r="E8">
        <v>6</v>
      </c>
      <c r="F8">
        <v>20</v>
      </c>
      <c r="G8">
        <v>20</v>
      </c>
      <c r="H8">
        <v>20</v>
      </c>
      <c r="I8">
        <v>3</v>
      </c>
    </row>
    <row r="9" spans="1:9" x14ac:dyDescent="0.25">
      <c r="A9" t="s">
        <v>46</v>
      </c>
      <c r="B9" t="s">
        <v>8</v>
      </c>
      <c r="C9">
        <v>30</v>
      </c>
      <c r="D9">
        <v>14</v>
      </c>
      <c r="E9">
        <v>8</v>
      </c>
      <c r="F9">
        <v>20</v>
      </c>
      <c r="G9">
        <v>30</v>
      </c>
      <c r="H9">
        <v>15</v>
      </c>
      <c r="I9">
        <v>3</v>
      </c>
    </row>
    <row r="10" spans="1:9" x14ac:dyDescent="0.25">
      <c r="A10" t="s">
        <v>47</v>
      </c>
      <c r="B10" t="s">
        <v>8</v>
      </c>
      <c r="C10">
        <v>30</v>
      </c>
      <c r="D10">
        <v>16</v>
      </c>
      <c r="E10">
        <v>5</v>
      </c>
      <c r="F10">
        <v>25</v>
      </c>
      <c r="G10">
        <v>20</v>
      </c>
      <c r="H10">
        <v>20</v>
      </c>
      <c r="I10">
        <v>3</v>
      </c>
    </row>
    <row r="11" spans="1:9" x14ac:dyDescent="0.25">
      <c r="A11" t="s">
        <v>49</v>
      </c>
      <c r="B11" t="s">
        <v>8</v>
      </c>
      <c r="C11">
        <v>45</v>
      </c>
      <c r="D11">
        <v>22</v>
      </c>
      <c r="E11">
        <v>10</v>
      </c>
      <c r="F11">
        <v>25</v>
      </c>
      <c r="G11">
        <v>40</v>
      </c>
      <c r="H11">
        <v>25</v>
      </c>
      <c r="I11">
        <v>4</v>
      </c>
    </row>
    <row r="12" spans="1:9" x14ac:dyDescent="0.25">
      <c r="A12" t="s">
        <v>48</v>
      </c>
      <c r="B12" t="s">
        <v>8</v>
      </c>
      <c r="C12">
        <v>50</v>
      </c>
      <c r="D12">
        <v>18</v>
      </c>
      <c r="E12">
        <v>12</v>
      </c>
      <c r="F12">
        <v>25</v>
      </c>
      <c r="G12">
        <v>40</v>
      </c>
      <c r="H12">
        <v>25</v>
      </c>
      <c r="I12">
        <v>4</v>
      </c>
    </row>
    <row r="13" spans="1:9" x14ac:dyDescent="0.25">
      <c r="A13" t="s">
        <v>50</v>
      </c>
      <c r="B13" t="s">
        <v>8</v>
      </c>
      <c r="C13">
        <v>40</v>
      </c>
      <c r="D13">
        <v>20</v>
      </c>
      <c r="E13">
        <v>8</v>
      </c>
      <c r="F13">
        <v>30</v>
      </c>
      <c r="G13">
        <v>40</v>
      </c>
      <c r="H13">
        <v>25</v>
      </c>
      <c r="I13">
        <v>4</v>
      </c>
    </row>
    <row r="14" spans="1:9" x14ac:dyDescent="0.25">
      <c r="A14" t="s">
        <v>12</v>
      </c>
      <c r="B14" t="s">
        <v>9</v>
      </c>
      <c r="C14">
        <v>10</v>
      </c>
      <c r="D14">
        <v>4</v>
      </c>
      <c r="E14">
        <v>1</v>
      </c>
      <c r="F14">
        <v>5</v>
      </c>
      <c r="G14">
        <v>10</v>
      </c>
      <c r="H14">
        <v>5</v>
      </c>
      <c r="I14">
        <v>1</v>
      </c>
    </row>
    <row r="15" spans="1:9" x14ac:dyDescent="0.25">
      <c r="A15" t="s">
        <v>13</v>
      </c>
      <c r="B15" t="s">
        <v>9</v>
      </c>
      <c r="C15">
        <v>7</v>
      </c>
      <c r="D15">
        <v>3</v>
      </c>
      <c r="E15">
        <v>0</v>
      </c>
      <c r="F15">
        <v>10</v>
      </c>
      <c r="G15">
        <v>10</v>
      </c>
      <c r="H15">
        <v>5</v>
      </c>
      <c r="I15">
        <v>1</v>
      </c>
    </row>
    <row r="16" spans="1:9" x14ac:dyDescent="0.25">
      <c r="A16" t="s">
        <v>14</v>
      </c>
      <c r="B16" t="s">
        <v>9</v>
      </c>
      <c r="C16">
        <v>5</v>
      </c>
      <c r="D16">
        <v>2</v>
      </c>
      <c r="E16">
        <v>0</v>
      </c>
      <c r="F16">
        <v>5</v>
      </c>
      <c r="G16">
        <v>5</v>
      </c>
      <c r="H16">
        <v>5</v>
      </c>
      <c r="I16">
        <v>1</v>
      </c>
    </row>
    <row r="17" spans="1:9" x14ac:dyDescent="0.25">
      <c r="A17" t="s">
        <v>51</v>
      </c>
      <c r="B17" t="s">
        <v>9</v>
      </c>
      <c r="C17">
        <v>22</v>
      </c>
      <c r="D17">
        <v>10</v>
      </c>
      <c r="E17">
        <v>5</v>
      </c>
      <c r="F17">
        <v>15</v>
      </c>
      <c r="G17">
        <v>15</v>
      </c>
      <c r="H17">
        <v>10</v>
      </c>
      <c r="I17">
        <v>2</v>
      </c>
    </row>
    <row r="18" spans="1:9" x14ac:dyDescent="0.25">
      <c r="A18" t="s">
        <v>52</v>
      </c>
      <c r="B18" t="s">
        <v>9</v>
      </c>
      <c r="C18">
        <v>19</v>
      </c>
      <c r="D18">
        <v>8</v>
      </c>
      <c r="E18">
        <v>2</v>
      </c>
      <c r="F18">
        <v>20</v>
      </c>
      <c r="G18">
        <v>15</v>
      </c>
      <c r="H18">
        <v>10</v>
      </c>
      <c r="I18">
        <v>2</v>
      </c>
    </row>
    <row r="19" spans="1:9" x14ac:dyDescent="0.25">
      <c r="A19" t="s">
        <v>53</v>
      </c>
      <c r="B19" t="s">
        <v>9</v>
      </c>
      <c r="C19">
        <v>16</v>
      </c>
      <c r="D19">
        <v>8</v>
      </c>
      <c r="E19">
        <v>2</v>
      </c>
      <c r="F19">
        <v>15</v>
      </c>
      <c r="G19">
        <v>10</v>
      </c>
      <c r="H19">
        <v>10</v>
      </c>
      <c r="I19">
        <v>2</v>
      </c>
    </row>
    <row r="20" spans="1:9" x14ac:dyDescent="0.25">
      <c r="A20" t="s">
        <v>54</v>
      </c>
      <c r="B20" t="s">
        <v>9</v>
      </c>
      <c r="C20">
        <v>20</v>
      </c>
      <c r="D20">
        <v>18</v>
      </c>
      <c r="E20">
        <v>5</v>
      </c>
      <c r="F20">
        <v>25</v>
      </c>
      <c r="G20">
        <v>30</v>
      </c>
      <c r="H20">
        <v>15</v>
      </c>
      <c r="I20">
        <v>3</v>
      </c>
    </row>
    <row r="21" spans="1:9" x14ac:dyDescent="0.25">
      <c r="A21" t="s">
        <v>55</v>
      </c>
      <c r="B21" t="s">
        <v>9</v>
      </c>
      <c r="C21">
        <v>25</v>
      </c>
      <c r="D21">
        <v>16</v>
      </c>
      <c r="E21">
        <v>5</v>
      </c>
      <c r="F21">
        <v>25</v>
      </c>
      <c r="G21">
        <v>20</v>
      </c>
      <c r="H21">
        <v>20</v>
      </c>
      <c r="I21">
        <v>3</v>
      </c>
    </row>
    <row r="22" spans="1:9" x14ac:dyDescent="0.25">
      <c r="A22" t="s">
        <v>56</v>
      </c>
      <c r="B22" t="s">
        <v>9</v>
      </c>
      <c r="C22">
        <v>30</v>
      </c>
      <c r="D22">
        <v>16</v>
      </c>
      <c r="E22">
        <v>8</v>
      </c>
      <c r="F22">
        <v>15</v>
      </c>
      <c r="G22">
        <v>20</v>
      </c>
      <c r="H22">
        <v>20</v>
      </c>
      <c r="I22">
        <v>3</v>
      </c>
    </row>
    <row r="23" spans="1:9" x14ac:dyDescent="0.25">
      <c r="A23" t="s">
        <v>57</v>
      </c>
      <c r="B23" t="s">
        <v>9</v>
      </c>
      <c r="C23">
        <v>40</v>
      </c>
      <c r="D23">
        <v>22</v>
      </c>
      <c r="E23">
        <v>8</v>
      </c>
      <c r="F23">
        <v>25</v>
      </c>
      <c r="G23">
        <v>30</v>
      </c>
      <c r="H23">
        <v>25</v>
      </c>
      <c r="I23">
        <v>4</v>
      </c>
    </row>
    <row r="24" spans="1:9" x14ac:dyDescent="0.25">
      <c r="A24" t="s">
        <v>58</v>
      </c>
      <c r="B24" t="s">
        <v>9</v>
      </c>
      <c r="C24">
        <v>45</v>
      </c>
      <c r="D24">
        <v>18</v>
      </c>
      <c r="E24">
        <v>8</v>
      </c>
      <c r="F24">
        <v>25</v>
      </c>
      <c r="G24">
        <v>30</v>
      </c>
      <c r="H24">
        <v>25</v>
      </c>
      <c r="I24">
        <v>4</v>
      </c>
    </row>
    <row r="25" spans="1:9" x14ac:dyDescent="0.25">
      <c r="A25" t="s">
        <v>59</v>
      </c>
      <c r="B25" t="s">
        <v>9</v>
      </c>
      <c r="C25">
        <v>50</v>
      </c>
      <c r="D25">
        <v>18</v>
      </c>
      <c r="E25">
        <v>12</v>
      </c>
      <c r="F25">
        <v>30</v>
      </c>
      <c r="G25">
        <v>40</v>
      </c>
      <c r="H25">
        <v>25</v>
      </c>
      <c r="I25">
        <v>4</v>
      </c>
    </row>
    <row r="26" spans="1:9" x14ac:dyDescent="0.25">
      <c r="A26" t="s">
        <v>18</v>
      </c>
      <c r="B26" t="s">
        <v>10</v>
      </c>
      <c r="C26">
        <v>10</v>
      </c>
      <c r="D26">
        <v>6</v>
      </c>
      <c r="E26">
        <v>0</v>
      </c>
      <c r="F26">
        <v>5</v>
      </c>
      <c r="G26">
        <v>5</v>
      </c>
      <c r="H26">
        <v>5</v>
      </c>
      <c r="I26">
        <v>1</v>
      </c>
    </row>
    <row r="27" spans="1:9" x14ac:dyDescent="0.25">
      <c r="A27" t="s">
        <v>20</v>
      </c>
      <c r="B27" t="s">
        <v>10</v>
      </c>
      <c r="C27">
        <v>5</v>
      </c>
      <c r="D27">
        <v>3</v>
      </c>
      <c r="E27">
        <v>0</v>
      </c>
      <c r="F27">
        <v>10</v>
      </c>
      <c r="G27">
        <v>10</v>
      </c>
      <c r="H27">
        <v>5</v>
      </c>
      <c r="I27">
        <v>1</v>
      </c>
    </row>
    <row r="28" spans="1:9" x14ac:dyDescent="0.25">
      <c r="A28" t="s">
        <v>19</v>
      </c>
      <c r="B28" t="s">
        <v>10</v>
      </c>
      <c r="C28">
        <v>15</v>
      </c>
      <c r="D28">
        <v>2</v>
      </c>
      <c r="E28">
        <v>4</v>
      </c>
      <c r="F28">
        <v>5</v>
      </c>
      <c r="G28">
        <v>10</v>
      </c>
      <c r="H28">
        <v>5</v>
      </c>
      <c r="I28">
        <v>1</v>
      </c>
    </row>
    <row r="29" spans="1:9" x14ac:dyDescent="0.25">
      <c r="A29" t="s">
        <v>61</v>
      </c>
      <c r="B29" t="s">
        <v>10</v>
      </c>
      <c r="C29">
        <v>18</v>
      </c>
      <c r="D29">
        <v>12</v>
      </c>
      <c r="E29">
        <v>4</v>
      </c>
      <c r="F29">
        <v>15</v>
      </c>
      <c r="G29">
        <v>10</v>
      </c>
      <c r="H29">
        <v>10</v>
      </c>
      <c r="I29">
        <v>2</v>
      </c>
    </row>
    <row r="30" spans="1:9" x14ac:dyDescent="0.25">
      <c r="A30" t="s">
        <v>60</v>
      </c>
      <c r="B30" t="s">
        <v>10</v>
      </c>
      <c r="C30">
        <v>15</v>
      </c>
      <c r="D30">
        <v>10</v>
      </c>
      <c r="E30">
        <v>4</v>
      </c>
      <c r="F30">
        <v>20</v>
      </c>
      <c r="G30">
        <v>15</v>
      </c>
      <c r="H30">
        <v>10</v>
      </c>
      <c r="I30">
        <v>2</v>
      </c>
    </row>
    <row r="31" spans="1:9" x14ac:dyDescent="0.25">
      <c r="A31" t="s">
        <v>62</v>
      </c>
      <c r="B31" t="s">
        <v>10</v>
      </c>
      <c r="C31">
        <v>25</v>
      </c>
      <c r="D31">
        <v>8</v>
      </c>
      <c r="E31">
        <v>6</v>
      </c>
      <c r="F31">
        <v>15</v>
      </c>
      <c r="G31">
        <v>15</v>
      </c>
      <c r="H31">
        <v>10</v>
      </c>
      <c r="I31">
        <v>2</v>
      </c>
    </row>
    <row r="32" spans="1:9" x14ac:dyDescent="0.25">
      <c r="A32" t="s">
        <v>63</v>
      </c>
      <c r="B32" t="s">
        <v>10</v>
      </c>
      <c r="C32">
        <v>20</v>
      </c>
      <c r="D32">
        <v>16</v>
      </c>
      <c r="E32">
        <v>4</v>
      </c>
      <c r="F32">
        <v>25</v>
      </c>
      <c r="G32">
        <v>30</v>
      </c>
      <c r="H32">
        <v>15</v>
      </c>
      <c r="I32">
        <v>3</v>
      </c>
    </row>
    <row r="33" spans="1:9" x14ac:dyDescent="0.25">
      <c r="A33" t="s">
        <v>64</v>
      </c>
      <c r="B33" t="s">
        <v>10</v>
      </c>
      <c r="C33">
        <v>35</v>
      </c>
      <c r="D33">
        <v>15</v>
      </c>
      <c r="E33">
        <v>8</v>
      </c>
      <c r="F33">
        <v>20</v>
      </c>
      <c r="G33">
        <v>20</v>
      </c>
      <c r="H33">
        <v>20</v>
      </c>
      <c r="I33">
        <v>3</v>
      </c>
    </row>
    <row r="34" spans="1:9" x14ac:dyDescent="0.25">
      <c r="A34" t="s">
        <v>65</v>
      </c>
      <c r="B34" t="s">
        <v>10</v>
      </c>
      <c r="C34">
        <v>25</v>
      </c>
      <c r="D34">
        <v>18</v>
      </c>
      <c r="E34">
        <v>4</v>
      </c>
      <c r="F34">
        <v>25</v>
      </c>
      <c r="G34">
        <v>20</v>
      </c>
      <c r="H34">
        <v>20</v>
      </c>
      <c r="I34">
        <v>3</v>
      </c>
    </row>
    <row r="35" spans="1:9" x14ac:dyDescent="0.25">
      <c r="A35" t="s">
        <v>66</v>
      </c>
      <c r="B35" t="s">
        <v>10</v>
      </c>
      <c r="C35">
        <v>40</v>
      </c>
      <c r="D35">
        <v>20</v>
      </c>
      <c r="E35">
        <v>8</v>
      </c>
      <c r="F35">
        <v>30</v>
      </c>
      <c r="G35">
        <v>30</v>
      </c>
      <c r="H35">
        <v>25</v>
      </c>
      <c r="I35">
        <v>4</v>
      </c>
    </row>
    <row r="36" spans="1:9" x14ac:dyDescent="0.25">
      <c r="A36" t="s">
        <v>67</v>
      </c>
      <c r="B36" t="s">
        <v>10</v>
      </c>
      <c r="C36">
        <v>60</v>
      </c>
      <c r="D36">
        <v>16</v>
      </c>
      <c r="E36">
        <v>14</v>
      </c>
      <c r="F36">
        <v>25</v>
      </c>
      <c r="G36">
        <v>40</v>
      </c>
      <c r="H36">
        <v>25</v>
      </c>
      <c r="I36">
        <v>4</v>
      </c>
    </row>
    <row r="37" spans="1:9" x14ac:dyDescent="0.25">
      <c r="A37" t="s">
        <v>68</v>
      </c>
      <c r="B37" t="s">
        <v>10</v>
      </c>
      <c r="C37">
        <v>30</v>
      </c>
      <c r="D37">
        <v>22</v>
      </c>
      <c r="E37">
        <v>5</v>
      </c>
      <c r="F37">
        <v>30</v>
      </c>
      <c r="G37">
        <v>30</v>
      </c>
      <c r="H37">
        <v>25</v>
      </c>
      <c r="I37">
        <v>4</v>
      </c>
    </row>
    <row r="38" spans="1:9" x14ac:dyDescent="0.25">
      <c r="A38" t="s">
        <v>69</v>
      </c>
      <c r="B38" s="4" t="s">
        <v>70</v>
      </c>
      <c r="C38">
        <v>70</v>
      </c>
      <c r="D38">
        <v>25</v>
      </c>
      <c r="E38">
        <v>15</v>
      </c>
      <c r="F38">
        <v>35</v>
      </c>
      <c r="G38">
        <v>100</v>
      </c>
      <c r="H38">
        <v>1000</v>
      </c>
      <c r="I38" s="5">
        <v>5</v>
      </c>
    </row>
  </sheetData>
  <conditionalFormatting sqref="B2:B1048576">
    <cfRule type="cellIs" dxfId="10" priority="9" operator="equal">
      <formula>"Water"</formula>
    </cfRule>
    <cfRule type="cellIs" dxfId="9" priority="11" operator="equal">
      <formula>"Grass-Land"</formula>
    </cfRule>
  </conditionalFormatting>
  <conditionalFormatting sqref="B1 B3:B1048576">
    <cfRule type="cellIs" dxfId="8" priority="10" operator="equal">
      <formula>"Forest"</formula>
    </cfRule>
  </conditionalFormatting>
  <conditionalFormatting sqref="I39:I1048576 I2:I28">
    <cfRule type="cellIs" dxfId="7" priority="5" operator="equal">
      <formula>4</formula>
    </cfRule>
    <cfRule type="cellIs" dxfId="6" priority="6" operator="equal">
      <formula>3</formula>
    </cfRule>
    <cfRule type="cellIs" dxfId="5" priority="7" operator="equal">
      <formula>2</formula>
    </cfRule>
    <cfRule type="cellIs" dxfId="4" priority="8" operator="equal">
      <formula>1</formula>
    </cfRule>
  </conditionalFormatting>
  <conditionalFormatting sqref="I29:I38">
    <cfRule type="cellIs" dxfId="3" priority="1" operator="equal">
      <formula>4</formula>
    </cfRule>
    <cfRule type="cellIs" dxfId="2" priority="2" operator="equal">
      <formula>3</formula>
    </cfRule>
    <cfRule type="cellIs" dxfId="1" priority="3" operator="equal">
      <formula>2</formula>
    </cfRule>
    <cfRule type="cellIs" dxfId="0" priority="4" operator="equal">
      <formula>1</formula>
    </cfRule>
  </conditionalFormatting>
  <dataValidations count="2">
    <dataValidation type="list" allowBlank="1" showInputMessage="1" showErrorMessage="1" sqref="B2:B37 B39:B1048576" xr:uid="{13ADFFFA-7710-4CE7-BE6C-C3F32203CC60}">
      <formula1>"Grass-Land,Forest,Water"</formula1>
    </dataValidation>
    <dataValidation type="list" allowBlank="1" showInputMessage="1" showErrorMessage="1" sqref="B38" xr:uid="{1C6D94CE-F005-45FC-A5BF-77B7382DF20A}">
      <formula1>"Grass-Land,Forest,Water,Boss"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16CD-88D5-4F57-908D-1F6FF24BD96B}">
  <dimension ref="A1:T68"/>
  <sheetViews>
    <sheetView tabSelected="1" topLeftCell="E19" workbookViewId="0">
      <selection activeCell="G27" sqref="G27"/>
    </sheetView>
  </sheetViews>
  <sheetFormatPr defaultColWidth="11.42578125" defaultRowHeight="15" x14ac:dyDescent="0.25"/>
  <cols>
    <col min="1" max="1" width="13.42578125" bestFit="1" customWidth="1"/>
    <col min="6" max="6" width="12.7109375" bestFit="1" customWidth="1"/>
    <col min="7" max="7" width="15" customWidth="1"/>
    <col min="8" max="8" width="16.28515625" customWidth="1"/>
    <col min="9" max="9" width="13.85546875" customWidth="1"/>
    <col min="10" max="10" width="14.140625" customWidth="1"/>
    <col min="11" max="11" width="20.7109375" customWidth="1"/>
    <col min="12" max="12" width="24.42578125" customWidth="1"/>
    <col min="13" max="13" width="25.140625" customWidth="1"/>
    <col min="14" max="14" width="23.5703125" customWidth="1"/>
    <col min="15" max="15" width="20.5703125" customWidth="1"/>
    <col min="16" max="16" width="24" customWidth="1"/>
    <col min="17" max="17" width="27.140625" customWidth="1"/>
    <col min="18" max="18" width="23.5703125" customWidth="1"/>
    <col min="19" max="19" width="28.140625" customWidth="1"/>
    <col min="20" max="20" width="25.7109375" customWidth="1"/>
  </cols>
  <sheetData>
    <row r="1" spans="1:16" ht="46.5" x14ac:dyDescent="0.25">
      <c r="A1" s="1" t="s">
        <v>22</v>
      </c>
      <c r="B1" s="1" t="s">
        <v>21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I1" s="2"/>
      <c r="J1" s="2"/>
      <c r="K1" s="2"/>
      <c r="L1" s="2"/>
      <c r="M1" s="2"/>
      <c r="N1" s="2"/>
      <c r="O1" s="2"/>
      <c r="P1" s="2"/>
    </row>
    <row r="2" spans="1:16" x14ac:dyDescent="0.25">
      <c r="B2" s="8">
        <v>0</v>
      </c>
      <c r="C2" s="6">
        <v>15</v>
      </c>
      <c r="D2" s="6">
        <v>15</v>
      </c>
      <c r="E2" s="6">
        <v>5</v>
      </c>
      <c r="F2" s="6">
        <v>5</v>
      </c>
      <c r="G2" s="6">
        <v>1</v>
      </c>
    </row>
    <row r="3" spans="1:16" x14ac:dyDescent="0.25">
      <c r="B3" s="8">
        <v>1</v>
      </c>
      <c r="C3" s="6">
        <f>C2+2</f>
        <v>17</v>
      </c>
      <c r="D3" s="6">
        <f>D2+2</f>
        <v>17</v>
      </c>
      <c r="E3" s="6">
        <f>E2+1</f>
        <v>6</v>
      </c>
      <c r="F3" s="6">
        <v>5</v>
      </c>
      <c r="G3" s="6">
        <f t="shared" ref="G3:G14" si="0">G2+1</f>
        <v>2</v>
      </c>
    </row>
    <row r="4" spans="1:16" x14ac:dyDescent="0.25">
      <c r="B4" s="8">
        <v>2</v>
      </c>
      <c r="C4" s="6">
        <f t="shared" ref="C4:C16" si="1">C3+2</f>
        <v>19</v>
      </c>
      <c r="D4" s="6">
        <f t="shared" ref="D4:D16" si="2">D3+2</f>
        <v>19</v>
      </c>
      <c r="E4" s="6">
        <f t="shared" ref="E4:E16" si="3">E3+1</f>
        <v>7</v>
      </c>
      <c r="F4" s="6">
        <v>5</v>
      </c>
      <c r="G4" s="6">
        <f t="shared" si="0"/>
        <v>3</v>
      </c>
    </row>
    <row r="5" spans="1:16" x14ac:dyDescent="0.25">
      <c r="B5" s="8">
        <v>3</v>
      </c>
      <c r="C5" s="6">
        <f t="shared" si="1"/>
        <v>21</v>
      </c>
      <c r="D5" s="6">
        <f t="shared" si="2"/>
        <v>21</v>
      </c>
      <c r="E5" s="6">
        <f t="shared" si="3"/>
        <v>8</v>
      </c>
      <c r="F5" s="6">
        <v>5</v>
      </c>
      <c r="G5" s="6">
        <f t="shared" si="0"/>
        <v>4</v>
      </c>
    </row>
    <row r="6" spans="1:16" x14ac:dyDescent="0.25">
      <c r="B6" s="8">
        <v>4</v>
      </c>
      <c r="C6" s="6">
        <f t="shared" si="1"/>
        <v>23</v>
      </c>
      <c r="D6" s="6">
        <f t="shared" si="2"/>
        <v>23</v>
      </c>
      <c r="E6" s="6">
        <f t="shared" si="3"/>
        <v>9</v>
      </c>
      <c r="F6" s="6">
        <v>10</v>
      </c>
      <c r="G6" s="6">
        <f t="shared" si="0"/>
        <v>5</v>
      </c>
    </row>
    <row r="7" spans="1:16" x14ac:dyDescent="0.25">
      <c r="B7" s="8">
        <v>5</v>
      </c>
      <c r="C7" s="6">
        <f t="shared" si="1"/>
        <v>25</v>
      </c>
      <c r="D7" s="6">
        <f t="shared" si="2"/>
        <v>25</v>
      </c>
      <c r="E7" s="6">
        <f t="shared" si="3"/>
        <v>10</v>
      </c>
      <c r="F7" s="6">
        <v>10</v>
      </c>
      <c r="G7" s="6">
        <f t="shared" si="0"/>
        <v>6</v>
      </c>
    </row>
    <row r="8" spans="1:16" x14ac:dyDescent="0.25">
      <c r="B8" s="8">
        <v>6</v>
      </c>
      <c r="C8" s="6">
        <f t="shared" si="1"/>
        <v>27</v>
      </c>
      <c r="D8" s="6">
        <f t="shared" si="2"/>
        <v>27</v>
      </c>
      <c r="E8" s="6">
        <f t="shared" si="3"/>
        <v>11</v>
      </c>
      <c r="F8" s="6">
        <v>10</v>
      </c>
      <c r="G8" s="6">
        <f t="shared" si="0"/>
        <v>7</v>
      </c>
    </row>
    <row r="9" spans="1:16" x14ac:dyDescent="0.25">
      <c r="B9" s="8">
        <v>7</v>
      </c>
      <c r="C9" s="6">
        <f t="shared" si="1"/>
        <v>29</v>
      </c>
      <c r="D9" s="6">
        <f t="shared" si="2"/>
        <v>29</v>
      </c>
      <c r="E9" s="6">
        <f t="shared" si="3"/>
        <v>12</v>
      </c>
      <c r="F9" s="6">
        <v>10</v>
      </c>
      <c r="G9" s="6">
        <f t="shared" si="0"/>
        <v>8</v>
      </c>
    </row>
    <row r="10" spans="1:16" x14ac:dyDescent="0.25">
      <c r="B10" s="8">
        <v>8</v>
      </c>
      <c r="C10" s="6">
        <f t="shared" si="1"/>
        <v>31</v>
      </c>
      <c r="D10" s="6">
        <f t="shared" si="2"/>
        <v>31</v>
      </c>
      <c r="E10" s="6">
        <f t="shared" si="3"/>
        <v>13</v>
      </c>
      <c r="F10" s="6">
        <v>15</v>
      </c>
      <c r="G10" s="6">
        <f t="shared" si="0"/>
        <v>9</v>
      </c>
    </row>
    <row r="11" spans="1:16" x14ac:dyDescent="0.25">
      <c r="B11" s="8">
        <v>9</v>
      </c>
      <c r="C11" s="6">
        <f t="shared" si="1"/>
        <v>33</v>
      </c>
      <c r="D11" s="6">
        <f t="shared" si="2"/>
        <v>33</v>
      </c>
      <c r="E11" s="6">
        <f t="shared" si="3"/>
        <v>14</v>
      </c>
      <c r="F11" s="6">
        <v>15</v>
      </c>
      <c r="G11" s="6">
        <f t="shared" si="0"/>
        <v>10</v>
      </c>
    </row>
    <row r="12" spans="1:16" x14ac:dyDescent="0.25">
      <c r="B12" s="8">
        <v>10</v>
      </c>
      <c r="C12" s="6">
        <f t="shared" si="1"/>
        <v>35</v>
      </c>
      <c r="D12" s="6">
        <f t="shared" si="2"/>
        <v>35</v>
      </c>
      <c r="E12" s="6">
        <f t="shared" si="3"/>
        <v>15</v>
      </c>
      <c r="F12" s="6">
        <v>15</v>
      </c>
      <c r="G12" s="6">
        <f t="shared" si="0"/>
        <v>11</v>
      </c>
    </row>
    <row r="13" spans="1:16" x14ac:dyDescent="0.25">
      <c r="B13" s="8">
        <v>11</v>
      </c>
      <c r="C13" s="6">
        <f t="shared" si="1"/>
        <v>37</v>
      </c>
      <c r="D13" s="6">
        <f t="shared" si="2"/>
        <v>37</v>
      </c>
      <c r="E13" s="6">
        <f t="shared" si="3"/>
        <v>16</v>
      </c>
      <c r="F13" s="6">
        <v>15</v>
      </c>
      <c r="G13" s="6">
        <f t="shared" si="0"/>
        <v>12</v>
      </c>
    </row>
    <row r="14" spans="1:16" x14ac:dyDescent="0.25">
      <c r="B14" s="8">
        <v>12</v>
      </c>
      <c r="C14" s="6">
        <f t="shared" si="1"/>
        <v>39</v>
      </c>
      <c r="D14" s="6">
        <f t="shared" si="2"/>
        <v>39</v>
      </c>
      <c r="E14" s="6">
        <f t="shared" si="3"/>
        <v>17</v>
      </c>
      <c r="F14" s="6">
        <v>20</v>
      </c>
      <c r="G14" s="6">
        <f t="shared" si="0"/>
        <v>13</v>
      </c>
    </row>
    <row r="15" spans="1:16" x14ac:dyDescent="0.25">
      <c r="B15" s="8">
        <v>13</v>
      </c>
      <c r="C15" s="6">
        <f t="shared" si="1"/>
        <v>41</v>
      </c>
      <c r="D15" s="6">
        <f t="shared" si="2"/>
        <v>41</v>
      </c>
      <c r="E15" s="6">
        <f t="shared" si="3"/>
        <v>18</v>
      </c>
      <c r="F15" s="6">
        <v>20</v>
      </c>
      <c r="G15" s="6">
        <f t="shared" ref="G15" si="4">G14+1</f>
        <v>14</v>
      </c>
    </row>
    <row r="16" spans="1:16" x14ac:dyDescent="0.25">
      <c r="B16" s="8">
        <v>14</v>
      </c>
      <c r="C16" s="6">
        <f t="shared" si="1"/>
        <v>43</v>
      </c>
      <c r="D16" s="6">
        <f t="shared" si="2"/>
        <v>43</v>
      </c>
      <c r="E16" s="6">
        <f t="shared" si="3"/>
        <v>19</v>
      </c>
      <c r="F16" s="6">
        <v>20</v>
      </c>
      <c r="G16" s="6">
        <f t="shared" ref="G16" si="5">G15+1</f>
        <v>15</v>
      </c>
    </row>
    <row r="18" spans="1:20" x14ac:dyDescent="0.25">
      <c r="K18" s="9" t="s">
        <v>40</v>
      </c>
      <c r="L18" s="9"/>
    </row>
    <row r="19" spans="1:20" x14ac:dyDescent="0.25">
      <c r="K19" s="9"/>
      <c r="L19" s="9"/>
    </row>
    <row r="20" spans="1:20" ht="69.75" x14ac:dyDescent="0.25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38</v>
      </c>
      <c r="G20" s="2" t="s">
        <v>95</v>
      </c>
      <c r="H20" s="2" t="s">
        <v>41</v>
      </c>
      <c r="I20" s="2" t="s">
        <v>39</v>
      </c>
      <c r="J20" s="2" t="s">
        <v>5</v>
      </c>
      <c r="K20" s="2" t="s">
        <v>71</v>
      </c>
      <c r="L20" s="17" t="s">
        <v>72</v>
      </c>
      <c r="M20" s="2" t="s">
        <v>73</v>
      </c>
      <c r="N20" s="17" t="s">
        <v>74</v>
      </c>
      <c r="O20" s="2" t="s">
        <v>75</v>
      </c>
      <c r="P20" s="17" t="s">
        <v>76</v>
      </c>
      <c r="Q20" s="2" t="s">
        <v>77</v>
      </c>
      <c r="R20" s="17" t="s">
        <v>79</v>
      </c>
      <c r="S20" s="2" t="s">
        <v>80</v>
      </c>
      <c r="T20" s="17" t="s">
        <v>81</v>
      </c>
    </row>
    <row r="21" spans="1:20" ht="23.25" x14ac:dyDescent="0.25">
      <c r="A21" s="1" t="s">
        <v>23</v>
      </c>
      <c r="B21" s="3">
        <v>1</v>
      </c>
      <c r="C21" s="3">
        <v>0</v>
      </c>
      <c r="D21" s="3">
        <v>1</v>
      </c>
      <c r="E21" s="3">
        <v>0</v>
      </c>
      <c r="G21" cm="1">
        <f t="array" aca="1" ref="G21" ca="1">OFFSET(INDIRECT(CELL("address",INDEX($B$2:$B$16,MATCH($H$21,$B$2:$B$16,0)))),0,1,1,1)</f>
        <v>43</v>
      </c>
      <c r="H21" s="8">
        <v>14</v>
      </c>
      <c r="I21" s="11" t="str">
        <f>Sheet1!A2</f>
        <v>Spearman</v>
      </c>
      <c r="J21" s="11">
        <f>Sheet1!C2</f>
        <v>13</v>
      </c>
      <c r="K21" s="11" cm="1">
        <f t="array" aca="1" ref="K21" ca="1">IF(-$G$23*(OFFSET(INDIRECT(CELL("address",INDEX($J$62:$J$68,MATCH(Sheet1!F2,$J$62:$J$68,0)))),0,1,1,1))+Sheet1!E2 &lt;= 0,J21- (($G$23-Sheet1!E2)*(OFFSET(INDIRECT(CELL("address",INDEX($J$62:$J$68,MATCH(Sheet1!F2,$J$62:$J$68,0)))),0,1,1,1))), J21-(1)*OFFSET(INDIRECT(CELL("address",INDEX($J$62:$J$68,MATCH(Sheet1!F2,$J$62:$J$68,0)))),0,1,1,1))</f>
        <v>-41</v>
      </c>
      <c r="L21" s="18" cm="1">
        <f t="array" aca="1" ref="L21" ca="1">IF(-Sheet1!D2+$G$25&gt;=0, $G$21-(1)*(OFFSET(INDIRECT(CELL("address",INDEX($J$62:$J$68,MATCH(Sheet1!F2,$J$62:$J$68,0)))),0,2,1,1)), $G$21-(Sheet1!D2-$G$25)*(OFFSET(INDIRECT(CELL("address",INDEX($J$62:$J$68,MATCH(Sheet1!F2,$J$62:$J$68,0)))),0,2,1,1)))</f>
        <v>42</v>
      </c>
      <c r="M21" s="11" cm="1">
        <f t="array" aca="1" ref="M21" ca="1">IF(-$G$23+Sheet1!E2&lt;=0,K21-(($G$23-Sheet1!E2)*(OFFSET(INDIRECT(CELL("address",INDEX($J$62:$J$68,MATCH(Sheet1!F2,$J$62:$J$68,0)))),0,3,1,1))),K21-(1)*OFFSET(INDIRECT(CELL("address",INDEX($J$62:$J$68,MATCH(Sheet1!F2,$J$62:$J$68,0)))),0,3,1,1))</f>
        <v>-95</v>
      </c>
      <c r="N21" s="18" cm="1">
        <f t="array" aca="1" ref="N21" ca="1">IF(-Sheet1!D2+$G$25&gt;=0, L21-(1)*(OFFSET(INDIRECT(CELL("address",INDEX($J$62:$J$68,MATCH(Sheet1!F2,$J$62:$J$68,0)))),0,4,1,1)), L21-(Sheet1!D2-$G$25)*(OFFSET(INDIRECT(CELL("address",INDEX($J$62:$J$68,MATCH(Sheet1!F2,$J$62:$J$68,0)))),0,4,1,1)))</f>
        <v>41</v>
      </c>
      <c r="O21" s="11" cm="1">
        <f t="array" aca="1" ref="O21" ca="1">IF(-$G$23+Sheet1!E2&lt;=0,M21-(($G$23-Sheet1!E2)*(OFFSET(INDIRECT(CELL("address",INDEX($J$62:$J$68,MATCH(Sheet1!F2,$J$62:$J$68,0)))),0,5,1,1))),M21-(1)*OFFSET(INDIRECT(CELL("address",INDEX($J$62:$J$68,MATCH(Sheet1!F2,$J$62:$J$68,0)))),0,5,1,1))</f>
        <v>-149</v>
      </c>
      <c r="P21" s="18" cm="1">
        <f t="array" aca="1" ref="P21" ca="1">IF(-Sheet1!D2+$G$25&gt;=0, N21-(1)*(OFFSET(INDIRECT(CELL("address",INDEX($J$62:$J$68,MATCH(Sheet1!F2,$J$62:$J$68,0)))),0,6,1,1)), N21-(Sheet1!D2-$G$25)*(OFFSET(INDIRECT(CELL("address",INDEX($J$62:$J$68,MATCH(Sheet1!F2,$J$62:$J$68,0)))),0,6,1,1)))</f>
        <v>40</v>
      </c>
      <c r="Q21" s="11" cm="1">
        <f t="array" aca="1" ref="Q21" ca="1">IF(-$G$23+Sheet1!E2&lt;=0,O21-(($G$23-Sheet1!E2)*(OFFSET(INDIRECT(CELL("address",INDEX($J$62:$J$68,MATCH(Sheet1!F2,$J$62:$J$68,0)))),0,7,1,1))),O21-(1)*OFFSET(INDIRECT(CELL("address",INDEX($J$62:$J$68,MATCH(Sheet1!F2,$J$62:$J$68,0)))),0,7,1,1))</f>
        <v>-203</v>
      </c>
      <c r="R21" s="18" cm="1">
        <f t="array" aca="1" ref="R21" ca="1">IF(-Sheet1!D2+$G$25&gt;=0, P21-(1)*(OFFSET(INDIRECT(CELL("address",INDEX($J$62:$J$68,MATCH(Sheet1!F2,$J$62:$J$68,0)))),0,8,1,1)), P21-(Sheet1!D2-$G$25)*(OFFSET(INDIRECT(CELL("address",INDEX($J$62:$J$68,MATCH(Sheet1!F2,$J$62:$J$68,0)))),0,8,1,1)))</f>
        <v>39</v>
      </c>
      <c r="S21" s="11" cm="1">
        <f t="array" aca="1" ref="S21" ca="1">IF(-$G$23+Sheet1!E2&lt;=0,Q21-(($G$23-Sheet1!E2)*(OFFSET(INDIRECT(CELL("address",INDEX($J$62:$J$68,MATCH(Sheet1!F2,$J$62:$J$68,0)))),0,9,1,1))),Q21-(1)*OFFSET(INDIRECT(CELL("address",INDEX($J$62:$J$68,MATCH(Sheet1!F2,$J$62:$J$68,0)))),0,9,1,1))</f>
        <v>-257</v>
      </c>
      <c r="T21" s="18" cm="1">
        <f t="array" aca="1" ref="T21" ca="1">IF(-Sheet1!D2+$G$25&gt;=0, R21-(1)*(OFFSET(INDIRECT(CELL("address",INDEX($J$62:$J$68,MATCH(Sheet1!F2,$J$62:$J$68,0)))),0,10,1,1)), R21-(Sheet1!D2-$G$25)*(OFFSET(INDIRECT(CELL("address",INDEX($J$62:$J$68,MATCH(Sheet1!F2,$J$62:$J$68,0)))),0,10,1,1)))</f>
        <v>38</v>
      </c>
    </row>
    <row r="22" spans="1:20" ht="23.25" x14ac:dyDescent="0.25">
      <c r="A22" s="1" t="s">
        <v>24</v>
      </c>
      <c r="B22" s="3">
        <v>3</v>
      </c>
      <c r="C22" s="3">
        <v>1</v>
      </c>
      <c r="D22" s="3">
        <v>3</v>
      </c>
      <c r="E22" s="3">
        <v>5</v>
      </c>
      <c r="G22" s="7" t="s">
        <v>96</v>
      </c>
      <c r="I22" s="11" t="str">
        <f>Sheet1!A3</f>
        <v>Swordman</v>
      </c>
      <c r="J22" s="11">
        <f>Sheet1!C3</f>
        <v>10</v>
      </c>
      <c r="K22" s="11" cm="1">
        <f t="array" aca="1" ref="K22" ca="1">IF(-$G$23*(OFFSET(INDIRECT(CELL("address",INDEX($J$62:$J$68,MATCH(Sheet1!F3,$J$62:$J$68,0)))),0,1,1,1))+Sheet1!E3 &lt;= 0,J22- (($G$23-Sheet1!E3)*(OFFSET(INDIRECT(CELL("address",INDEX($J$62:$J$68,MATCH(Sheet1!F3,$J$62:$J$68,0)))),0,1,1,1))), J22-(1)*OFFSET(INDIRECT(CELL("address",INDEX($J$62:$J$68,MATCH(Sheet1!F3,$J$62:$J$68,0)))),0,1,1,1))</f>
        <v>-44</v>
      </c>
      <c r="L22" s="18" cm="1">
        <f t="array" aca="1" ref="L22" ca="1">IF(-Sheet1!D3+$G$25&gt;=0, $G$21-(1)*(OFFSET(INDIRECT(CELL("address",INDEX($J$62:$J$68,MATCH(Sheet1!F3,$J$62:$J$68,0)))),0,2,1,1)), $G$21-(Sheet1!D3-$G$25)*(OFFSET(INDIRECT(CELL("address",INDEX($J$62:$J$68,MATCH(Sheet1!F3,$J$62:$J$68,0)))),0,2,1,1)))</f>
        <v>42</v>
      </c>
      <c r="M22" s="11" cm="1">
        <f t="array" aca="1" ref="M22" ca="1">IF(-$G$23+Sheet1!E3&lt;=0,K22-(($G$23-Sheet1!E3)*(OFFSET(INDIRECT(CELL("address",INDEX($J$62:$J$68,MATCH(Sheet1!F3,$J$62:$J$68,0)))),0,3,1,1))),K22-(1)*OFFSET(INDIRECT(CELL("address",INDEX($J$62:$J$68,MATCH(Sheet1!F3,$J$62:$J$68,0)))),0,3,1,1))</f>
        <v>-98</v>
      </c>
      <c r="N22" s="18" cm="1">
        <f t="array" aca="1" ref="N22" ca="1">IF(-Sheet1!D3+$G$25&gt;=0, L22-(1)*(OFFSET(INDIRECT(CELL("address",INDEX($J$62:$J$68,MATCH(Sheet1!F3,$J$62:$J$68,0)))),0,4,1,1)), L22-(Sheet1!D3-$G$25)*(OFFSET(INDIRECT(CELL("address",INDEX($J$62:$J$68,MATCH(Sheet1!F3,$J$62:$J$68,0)))),0,4,1,1)))</f>
        <v>41</v>
      </c>
      <c r="O22" s="11" cm="1">
        <f t="array" aca="1" ref="O22" ca="1">IF(-$G$23+Sheet1!E3&lt;=0,M22-(($G$23-Sheet1!E3)*(OFFSET(INDIRECT(CELL("address",INDEX($J$62:$J$68,MATCH(Sheet1!F3,$J$62:$J$68,0)))),0,5,1,1))),M22-(1)*OFFSET(INDIRECT(CELL("address",INDEX($J$62:$J$68,MATCH(Sheet1!F3,$J$62:$J$68,0)))),0,5,1,1))</f>
        <v>-152</v>
      </c>
      <c r="P22" s="18" cm="1">
        <f t="array" aca="1" ref="P22" ca="1">IF(-Sheet1!D3+$G$25&gt;=0, N22-(1)*(OFFSET(INDIRECT(CELL("address",INDEX($J$62:$J$68,MATCH(Sheet1!F3,$J$62:$J$68,0)))),0,6,1,1)), N22-(Sheet1!D3-$G$25)*(OFFSET(INDIRECT(CELL("address",INDEX($J$62:$J$68,MATCH(Sheet1!F3,$J$62:$J$68,0)))),0,6,1,1)))</f>
        <v>40</v>
      </c>
      <c r="Q22" s="11" cm="1">
        <f t="array" aca="1" ref="Q22" ca="1">IF(-$G$23+Sheet1!E3&lt;=0,O22-(($G$23-Sheet1!E3)*(OFFSET(INDIRECT(CELL("address",INDEX($J$62:$J$68,MATCH(Sheet1!F3,$J$62:$J$68,0)))),0,7,1,1))),O22-(1)*OFFSET(INDIRECT(CELL("address",INDEX($J$62:$J$68,MATCH(Sheet1!F3,$J$62:$J$68,0)))),0,7,1,1))</f>
        <v>-206</v>
      </c>
      <c r="R22" s="18" cm="1">
        <f t="array" aca="1" ref="R22" ca="1">IF(-Sheet1!D3+$G$25&gt;=0, P22-(1)*(OFFSET(INDIRECT(CELL("address",INDEX($J$62:$J$68,MATCH(Sheet1!F3,$J$62:$J$68,0)))),0,8,1,1)), P22-(Sheet1!D3-$G$25)*(OFFSET(INDIRECT(CELL("address",INDEX($J$62:$J$68,MATCH(Sheet1!F3,$J$62:$J$68,0)))),0,8,1,1)))</f>
        <v>39</v>
      </c>
      <c r="S22" s="11" cm="1">
        <f t="array" aca="1" ref="S22" ca="1">IF(-$G$23+Sheet1!E3&lt;=0,Q22-(($G$23-Sheet1!E3)*(OFFSET(INDIRECT(CELL("address",INDEX($J$62:$J$68,MATCH(Sheet1!F3,$J$62:$J$68,0)))),0,9,1,1))),Q22-(1)*OFFSET(INDIRECT(CELL("address",INDEX($J$62:$J$68,MATCH(Sheet1!F3,$J$62:$J$68,0)))),0,9,1,1))</f>
        <v>-260</v>
      </c>
      <c r="T22" s="18" cm="1">
        <f t="array" aca="1" ref="T22" ca="1">IF(-Sheet1!D3+$G$25&gt;=0, R22-(1)*(OFFSET(INDIRECT(CELL("address",INDEX($J$62:$J$68,MATCH(Sheet1!F3,$J$62:$J$68,0)))),0,10,1,1)), R22-(Sheet1!D3-$G$25)*(OFFSET(INDIRECT(CELL("address",INDEX($J$62:$J$68,MATCH(Sheet1!F3,$J$62:$J$68,0)))),0,10,1,1)))</f>
        <v>38</v>
      </c>
    </row>
    <row r="23" spans="1:20" ht="23.25" x14ac:dyDescent="0.25">
      <c r="A23" s="1" t="s">
        <v>25</v>
      </c>
      <c r="B23" s="3">
        <v>6</v>
      </c>
      <c r="C23" s="3">
        <v>2</v>
      </c>
      <c r="D23" s="3">
        <v>6</v>
      </c>
      <c r="E23" s="3">
        <v>8</v>
      </c>
      <c r="G23" cm="1">
        <f t="array" aca="1" ref="G23" ca="1">OFFSET(INDIRECT(CELL("address",INDEX($B$2:$B$16,MATCH($H$21,$B$2:$B$16,0)))),0,3,1,1) + OFFSET(INDIRECT(CELL("address",INDEX(A21:A27,MATCH(G27,A21:A27,0)))),0,1,1,1)</f>
        <v>19</v>
      </c>
      <c r="I23" s="11" t="str">
        <f>Sheet1!A4</f>
        <v>Archer</v>
      </c>
      <c r="J23" s="11">
        <f>Sheet1!C4</f>
        <v>5</v>
      </c>
      <c r="K23" s="11" cm="1">
        <f t="array" aca="1" ref="K23" ca="1">IF(-$G$23*(OFFSET(INDIRECT(CELL("address",INDEX($J$62:$J$68,MATCH(Sheet1!F4,$J$62:$J$68,0)))),0,1,1,1))+Sheet1!E4 &lt;= 0,J23- (($G$23-Sheet1!E4)*(OFFSET(INDIRECT(CELL("address",INDEX($J$62:$J$68,MATCH(Sheet1!F4,$J$62:$J$68,0)))),0,1,1,1))), J23-(1)*OFFSET(INDIRECT(CELL("address",INDEX($J$62:$J$68,MATCH(Sheet1!F4,$J$62:$J$68,0)))),0,1,1,1))</f>
        <v>-52</v>
      </c>
      <c r="L23" s="18" cm="1">
        <f t="array" aca="1" ref="L23" ca="1">IF(-Sheet1!D4+$G$25&gt;=0, $G$21-(1)*(OFFSET(INDIRECT(CELL("address",INDEX($J$62:$J$68,MATCH(Sheet1!F4,$J$62:$J$68,0)))),0,2,1,1)), $G$21-(Sheet1!D4-$G$25)*(OFFSET(INDIRECT(CELL("address",INDEX($J$62:$J$68,MATCH(Sheet1!F4,$J$62:$J$68,0)))),0,2,1,1)))</f>
        <v>42</v>
      </c>
      <c r="M23" s="11" cm="1">
        <f t="array" aca="1" ref="M23" ca="1">IF(-$G$23+Sheet1!E4&lt;=0,K23-(($G$23-Sheet1!E4)*(OFFSET(INDIRECT(CELL("address",INDEX($J$62:$J$68,MATCH(Sheet1!F4,$J$62:$J$68,0)))),0,3,1,1))),K23-(1)*OFFSET(INDIRECT(CELL("address",INDEX($J$62:$J$68,MATCH(Sheet1!F4,$J$62:$J$68,0)))),0,3,1,1))</f>
        <v>-109</v>
      </c>
      <c r="N23" s="18" cm="1">
        <f t="array" aca="1" ref="N23" ca="1">IF(-Sheet1!D4+$G$25&gt;=0, L23-(1)*(OFFSET(INDIRECT(CELL("address",INDEX($J$62:$J$68,MATCH(Sheet1!F4,$J$62:$J$68,0)))),0,4,1,1)), L23-(Sheet1!D4-$G$25)*(OFFSET(INDIRECT(CELL("address",INDEX($J$62:$J$68,MATCH(Sheet1!F4,$J$62:$J$68,0)))),0,4,1,1)))</f>
        <v>41</v>
      </c>
      <c r="O23" s="11" cm="1">
        <f t="array" aca="1" ref="O23" ca="1">IF(-$G$23+Sheet1!E4&lt;=0,M23-(($G$23-Sheet1!E4)*(OFFSET(INDIRECT(CELL("address",INDEX($J$62:$J$68,MATCH(Sheet1!F4,$J$62:$J$68,0)))),0,5,1,1))),M23-(1)*OFFSET(INDIRECT(CELL("address",INDEX($J$62:$J$68,MATCH(Sheet1!F4,$J$62:$J$68,0)))),0,5,1,1))</f>
        <v>-166</v>
      </c>
      <c r="P23" s="18" cm="1">
        <f t="array" aca="1" ref="P23" ca="1">IF(-Sheet1!D4+$G$25&gt;=0, N23-(1)*(OFFSET(INDIRECT(CELL("address",INDEX($J$62:$J$68,MATCH(Sheet1!F4,$J$62:$J$68,0)))),0,6,1,1)), N23-(Sheet1!D4-$G$25)*(OFFSET(INDIRECT(CELL("address",INDEX($J$62:$J$68,MATCH(Sheet1!F4,$J$62:$J$68,0)))),0,6,1,1)))</f>
        <v>40</v>
      </c>
      <c r="Q23" s="11" cm="1">
        <f t="array" aca="1" ref="Q23" ca="1">IF(-$G$23+Sheet1!E4&lt;=0,O23-(($G$23-Sheet1!E4)*(OFFSET(INDIRECT(CELL("address",INDEX($J$62:$J$68,MATCH(Sheet1!F4,$J$62:$J$68,0)))),0,7,1,1))),O23-(1)*OFFSET(INDIRECT(CELL("address",INDEX($J$62:$J$68,MATCH(Sheet1!F4,$J$62:$J$68,0)))),0,7,1,1))</f>
        <v>-223</v>
      </c>
      <c r="R23" s="18" cm="1">
        <f t="array" aca="1" ref="R23" ca="1">IF(-Sheet1!D4+$G$25&gt;=0, P23-(1)*(OFFSET(INDIRECT(CELL("address",INDEX($J$62:$J$68,MATCH(Sheet1!F4,$J$62:$J$68,0)))),0,8,1,1)), P23-(Sheet1!D4-$G$25)*(OFFSET(INDIRECT(CELL("address",INDEX($J$62:$J$68,MATCH(Sheet1!F4,$J$62:$J$68,0)))),0,8,1,1)))</f>
        <v>39</v>
      </c>
      <c r="S23" s="11" cm="1">
        <f t="array" aca="1" ref="S23" ca="1">IF(-$G$23+Sheet1!E4&lt;=0,Q23-(($G$23-Sheet1!E4)*(OFFSET(INDIRECT(CELL("address",INDEX($J$62:$J$68,MATCH(Sheet1!F4,$J$62:$J$68,0)))),0,9,1,1))),Q23-(1)*OFFSET(INDIRECT(CELL("address",INDEX($J$62:$J$68,MATCH(Sheet1!F4,$J$62:$J$68,0)))),0,9,1,1))</f>
        <v>-280</v>
      </c>
      <c r="T23" s="18" cm="1">
        <f t="array" aca="1" ref="T23" ca="1">IF(-Sheet1!D4+$G$25&gt;=0, R23-(1)*(OFFSET(INDIRECT(CELL("address",INDEX($J$62:$J$68,MATCH(Sheet1!F4,$J$62:$J$68,0)))),0,10,1,1)), R23-(Sheet1!D4-$G$25)*(OFFSET(INDIRECT(CELL("address",INDEX($J$62:$J$68,MATCH(Sheet1!F4,$J$62:$J$68,0)))),0,10,1,1)))</f>
        <v>38</v>
      </c>
    </row>
    <row r="24" spans="1:20" ht="23.25" x14ac:dyDescent="0.25">
      <c r="A24" s="1" t="s">
        <v>26</v>
      </c>
      <c r="B24" s="3">
        <v>8</v>
      </c>
      <c r="C24" s="3">
        <v>3</v>
      </c>
      <c r="D24" s="3">
        <v>10</v>
      </c>
      <c r="E24" s="3">
        <v>12</v>
      </c>
      <c r="G24" s="7" t="s">
        <v>97</v>
      </c>
      <c r="I24" s="12" t="str">
        <f>Sheet1!A5</f>
        <v>Spearman_mid</v>
      </c>
      <c r="J24" s="12">
        <f>Sheet1!C5</f>
        <v>20</v>
      </c>
      <c r="K24" s="15" cm="1">
        <f t="array" aca="1" ref="K24" ca="1">IF(-$G$23*(OFFSET(INDIRECT(CELL("address",INDEX($J$62:$J$68,MATCH(Sheet1!F5,$J$62:$J$68,0)))),0,1,1,1))+Sheet1!E5 &lt;= 0,J24- (($G$23-Sheet1!E5)*(OFFSET(INDIRECT(CELL("address",INDEX($J$62:$J$68,MATCH(Sheet1!F5,$J$62:$J$68,0)))),0,1,1,1))), J24-(1)*OFFSET(INDIRECT(CELL("address",INDEX($J$62:$J$68,MATCH(Sheet1!F5,$J$62:$J$68,0)))),0,1,1,1))</f>
        <v>6</v>
      </c>
      <c r="L24" s="19" cm="1">
        <f t="array" aca="1" ref="L24" ca="1">IF(-Sheet1!D5+$G$25&gt;=0, $G$21-(1)*(OFFSET(INDIRECT(CELL("address",INDEX($J$62:$J$68,MATCH(Sheet1!F5,$J$62:$J$68,0)))),0,2,1,1)), $G$21-(Sheet1!D5-$G$25)*(OFFSET(INDIRECT(CELL("address",INDEX($J$62:$J$68,MATCH(Sheet1!F5,$J$62:$J$68,0)))),0,2,1,1)))</f>
        <v>42</v>
      </c>
      <c r="M24" s="15" cm="1">
        <f t="array" aca="1" ref="M24" ca="1">IF(-$G$23+Sheet1!E5&lt;=0,K24-(($G$23-Sheet1!E5)*(OFFSET(INDIRECT(CELL("address",INDEX($J$62:$J$68,MATCH(Sheet1!F5,$J$62:$J$68,0)))),0,3,1,1))),K24-(1)*OFFSET(INDIRECT(CELL("address",INDEX($J$62:$J$68,MATCH(Sheet1!F5,$J$62:$J$68,0)))),0,3,1,1))</f>
        <v>-8</v>
      </c>
      <c r="N24" s="19" cm="1">
        <f t="array" aca="1" ref="N24" ca="1">IF(-Sheet1!D5+$G$25&gt;=0, L24-(1)*(OFFSET(INDIRECT(CELL("address",INDEX($J$62:$J$68,MATCH(Sheet1!F5,$J$62:$J$68,0)))),0,4,1,1)), L24-(Sheet1!D5-$G$25)*(OFFSET(INDIRECT(CELL("address",INDEX($J$62:$J$68,MATCH(Sheet1!F5,$J$62:$J$68,0)))),0,4,1,1)))</f>
        <v>41</v>
      </c>
      <c r="O24" s="15" cm="1">
        <f t="array" aca="1" ref="O24" ca="1">IF(-$G$23+Sheet1!E5&lt;=0,M24-(($G$23-Sheet1!E5)*(OFFSET(INDIRECT(CELL("address",INDEX($J$62:$J$68,MATCH(Sheet1!F5,$J$62:$J$68,0)))),0,5,1,1))),M24-(1)*OFFSET(INDIRECT(CELL("address",INDEX($J$62:$J$68,MATCH(Sheet1!F5,$J$62:$J$68,0)))),0,5,1,1))</f>
        <v>-36</v>
      </c>
      <c r="P24" s="19" cm="1">
        <f t="array" aca="1" ref="P24" ca="1">IF(-Sheet1!D5+$G$25&gt;=0, N24-(1)*(OFFSET(INDIRECT(CELL("address",INDEX($J$62:$J$68,MATCH(Sheet1!F5,$J$62:$J$68,0)))),0,6,1,1)), N24-(Sheet1!D5-$G$25)*(OFFSET(INDIRECT(CELL("address",INDEX($J$62:$J$68,MATCH(Sheet1!F5,$J$62:$J$68,0)))),0,6,1,1)))</f>
        <v>40</v>
      </c>
      <c r="Q24" s="15" cm="1">
        <f t="array" aca="1" ref="Q24" ca="1">IF(-$G$23+Sheet1!E5&lt;=0,O24-(($G$23-Sheet1!E5)*(OFFSET(INDIRECT(CELL("address",INDEX($J$62:$J$68,MATCH(Sheet1!F5,$J$62:$J$68,0)))),0,7,1,1))),O24-(1)*OFFSET(INDIRECT(CELL("address",INDEX($J$62:$J$68,MATCH(Sheet1!F5,$J$62:$J$68,0)))),0,7,1,1))</f>
        <v>-50</v>
      </c>
      <c r="R24" s="19" cm="1">
        <f t="array" aca="1" ref="R24" ca="1">IF(-Sheet1!D5+$G$25&gt;=0, P24-(1)*(OFFSET(INDIRECT(CELL("address",INDEX($J$62:$J$68,MATCH(Sheet1!F5,$J$62:$J$68,0)))),0,8,1,1)), P24-(Sheet1!D5-$G$25)*(OFFSET(INDIRECT(CELL("address",INDEX($J$62:$J$68,MATCH(Sheet1!F5,$J$62:$J$68,0)))),0,8,1,1)))</f>
        <v>39</v>
      </c>
      <c r="S24" s="15" cm="1">
        <f t="array" aca="1" ref="S24" ca="1">IF(-$G$23+Sheet1!E5&lt;=0,Q24-(($G$23-Sheet1!E5)*(OFFSET(INDIRECT(CELL("address",INDEX($J$62:$J$68,MATCH(Sheet1!F5,$J$62:$J$68,0)))),0,9,1,1))),Q24-(1)*OFFSET(INDIRECT(CELL("address",INDEX($J$62:$J$68,MATCH(Sheet1!F5,$J$62:$J$68,0)))),0,9,1,1))</f>
        <v>-78</v>
      </c>
      <c r="T24" s="19" cm="1">
        <f t="array" aca="1" ref="T24" ca="1">IF(-Sheet1!D5+$G$25&gt;=0, R24-(1)*(OFFSET(INDIRECT(CELL("address",INDEX($J$62:$J$68,MATCH(Sheet1!F5,$J$62:$J$68,0)))),0,10,1,1)), R24-(Sheet1!D5-$G$25)*(OFFSET(INDIRECT(CELL("address",INDEX($J$62:$J$68,MATCH(Sheet1!F5,$J$62:$J$68,0)))),0,10,1,1)))</f>
        <v>38</v>
      </c>
    </row>
    <row r="25" spans="1:20" ht="23.25" x14ac:dyDescent="0.25">
      <c r="A25" s="1" t="s">
        <v>27</v>
      </c>
      <c r="B25" s="3">
        <v>8</v>
      </c>
      <c r="C25" s="3">
        <v>6</v>
      </c>
      <c r="D25" s="3">
        <v>8</v>
      </c>
      <c r="E25" s="3">
        <v>12</v>
      </c>
      <c r="G25" cm="1">
        <f t="array" aca="1" ref="G25" ca="1">OFFSET(INDIRECT(CELL("address",INDEX($B$2:$B$16,MATCH($H$21,$B$2:$B$16,0)))),0,5,1,1) + OFFSET(INDIRECT(CELL("address",INDEX(A21:A27,MATCH(G27,A21:A27,0)))),0,2,1,1)</f>
        <v>15</v>
      </c>
      <c r="I25" s="12" t="str">
        <f>Sheet1!A6</f>
        <v>Swordman_mid</v>
      </c>
      <c r="J25" s="12">
        <f>Sheet1!C6</f>
        <v>18</v>
      </c>
      <c r="K25" s="15" cm="1">
        <f t="array" aca="1" ref="K25" ca="1">IF(-$G$23*(OFFSET(INDIRECT(CELL("address",INDEX($J$62:$J$68,MATCH(Sheet1!F6,$J$62:$J$68,0)))),0,1,1,1))+Sheet1!E6 &lt;= 0,J25- (($G$23-Sheet1!E6)*(OFFSET(INDIRECT(CELL("address",INDEX($J$62:$J$68,MATCH(Sheet1!F6,$J$62:$J$68,0)))),0,1,1,1))), J25-(1)*OFFSET(INDIRECT(CELL("address",INDEX($J$62:$J$68,MATCH(Sheet1!F6,$J$62:$J$68,0)))),0,1,1,1))</f>
        <v>5</v>
      </c>
      <c r="L25" s="19" cm="1">
        <f t="array" aca="1" ref="L25" ca="1">IF(-Sheet1!D6+$G$25&gt;=0, $G$21-(1)*(OFFSET(INDIRECT(CELL("address",INDEX($J$62:$J$68,MATCH(Sheet1!F6,$J$62:$J$68,0)))),0,2,1,1)), $G$21-(Sheet1!D6-$G$25)*(OFFSET(INDIRECT(CELL("address",INDEX($J$62:$J$68,MATCH(Sheet1!F6,$J$62:$J$68,0)))),0,2,1,1)))</f>
        <v>42</v>
      </c>
      <c r="M25" s="15" cm="1">
        <f t="array" aca="1" ref="M25" ca="1">IF(-$G$23+Sheet1!E6&lt;=0,K25-(($G$23-Sheet1!E6)*(OFFSET(INDIRECT(CELL("address",INDEX($J$62:$J$68,MATCH(Sheet1!F6,$J$62:$J$68,0)))),0,3,1,1))),K25-(1)*OFFSET(INDIRECT(CELL("address",INDEX($J$62:$J$68,MATCH(Sheet1!F6,$J$62:$J$68,0)))),0,3,1,1))</f>
        <v>-21</v>
      </c>
      <c r="N25" s="19" cm="1">
        <f t="array" aca="1" ref="N25" ca="1">IF(-Sheet1!D6+$G$25&gt;=0, L25-(1)*(OFFSET(INDIRECT(CELL("address",INDEX($J$62:$J$68,MATCH(Sheet1!F6,$J$62:$J$68,0)))),0,4,1,1)), L25-(Sheet1!D6-$G$25)*(OFFSET(INDIRECT(CELL("address",INDEX($J$62:$J$68,MATCH(Sheet1!F6,$J$62:$J$68,0)))),0,4,1,1)))</f>
        <v>41</v>
      </c>
      <c r="O25" s="15" cm="1">
        <f t="array" aca="1" ref="O25" ca="1">IF(-$G$23+Sheet1!E6&lt;=0,M25-(($G$23-Sheet1!E6)*(OFFSET(INDIRECT(CELL("address",INDEX($J$62:$J$68,MATCH(Sheet1!F6,$J$62:$J$68,0)))),0,5,1,1))),M25-(1)*OFFSET(INDIRECT(CELL("address",INDEX($J$62:$J$68,MATCH(Sheet1!F6,$J$62:$J$68,0)))),0,5,1,1))</f>
        <v>-47</v>
      </c>
      <c r="P25" s="19" cm="1">
        <f t="array" aca="1" ref="P25" ca="1">IF(-Sheet1!D6+$G$25&gt;=0, N25-(1)*(OFFSET(INDIRECT(CELL("address",INDEX($J$62:$J$68,MATCH(Sheet1!F6,$J$62:$J$68,0)))),0,6,1,1)), N25-(Sheet1!D6-$G$25)*(OFFSET(INDIRECT(CELL("address",INDEX($J$62:$J$68,MATCH(Sheet1!F6,$J$62:$J$68,0)))),0,6,1,1)))</f>
        <v>40</v>
      </c>
      <c r="Q25" s="15" cm="1">
        <f t="array" aca="1" ref="Q25" ca="1">IF(-$G$23+Sheet1!E6&lt;=0,O25-(($G$23-Sheet1!E6)*(OFFSET(INDIRECT(CELL("address",INDEX($J$62:$J$68,MATCH(Sheet1!F6,$J$62:$J$68,0)))),0,7,1,1))),O25-(1)*OFFSET(INDIRECT(CELL("address",INDEX($J$62:$J$68,MATCH(Sheet1!F6,$J$62:$J$68,0)))),0,7,1,1))</f>
        <v>-73</v>
      </c>
      <c r="R25" s="19" cm="1">
        <f t="array" aca="1" ref="R25" ca="1">IF(-Sheet1!D6+$G$25&gt;=0, P25-(1)*(OFFSET(INDIRECT(CELL("address",INDEX($J$62:$J$68,MATCH(Sheet1!F6,$J$62:$J$68,0)))),0,8,1,1)), P25-(Sheet1!D6-$G$25)*(OFFSET(INDIRECT(CELL("address",INDEX($J$62:$J$68,MATCH(Sheet1!F6,$J$62:$J$68,0)))),0,8,1,1)))</f>
        <v>39</v>
      </c>
      <c r="S25" s="15" cm="1">
        <f t="array" aca="1" ref="S25" ca="1">IF(-$G$23+Sheet1!E6&lt;=0,Q25-(($G$23-Sheet1!E6)*(OFFSET(INDIRECT(CELL("address",INDEX($J$62:$J$68,MATCH(Sheet1!F6,$J$62:$J$68,0)))),0,9,1,1))),Q25-(1)*OFFSET(INDIRECT(CELL("address",INDEX($J$62:$J$68,MATCH(Sheet1!F6,$J$62:$J$68,0)))),0,9,1,1))</f>
        <v>-99</v>
      </c>
      <c r="T25" s="19" cm="1">
        <f t="array" aca="1" ref="T25" ca="1">IF(-Sheet1!D6+$G$25&gt;=0, R25-(1)*(OFFSET(INDIRECT(CELL("address",INDEX($J$62:$J$68,MATCH(Sheet1!F6,$J$62:$J$68,0)))),0,10,1,1)), R25-(Sheet1!D6-$G$25)*(OFFSET(INDIRECT(CELL("address",INDEX($J$62:$J$68,MATCH(Sheet1!F6,$J$62:$J$68,0)))),0,10,1,1)))</f>
        <v>38</v>
      </c>
    </row>
    <row r="26" spans="1:20" ht="23.25" x14ac:dyDescent="0.25">
      <c r="A26" s="1" t="s">
        <v>28</v>
      </c>
      <c r="B26" s="3">
        <v>10</v>
      </c>
      <c r="C26" s="3">
        <v>3</v>
      </c>
      <c r="D26" s="3">
        <v>8</v>
      </c>
      <c r="E26" s="3">
        <v>12</v>
      </c>
      <c r="G26" s="7" t="s">
        <v>78</v>
      </c>
      <c r="I26" s="12" t="str">
        <f>Sheet1!A7</f>
        <v>Archer_mid</v>
      </c>
      <c r="J26" s="12">
        <f>Sheet1!C7</f>
        <v>15</v>
      </c>
      <c r="K26" s="15" cm="1">
        <f t="array" aca="1" ref="K26" ca="1">IF(-$G$23*(OFFSET(INDIRECT(CELL("address",INDEX($J$62:$J$68,MATCH(Sheet1!F7,$J$62:$J$68,0)))),0,1,1,1))+Sheet1!E7 &lt;= 0,J26- (($G$23-Sheet1!E7)*(OFFSET(INDIRECT(CELL("address",INDEX($J$62:$J$68,MATCH(Sheet1!F7,$J$62:$J$68,0)))),0,1,1,1))), J26-(1)*OFFSET(INDIRECT(CELL("address",INDEX($J$62:$J$68,MATCH(Sheet1!F7,$J$62:$J$68,0)))),0,1,1,1))</f>
        <v>-2</v>
      </c>
      <c r="L26" s="19" cm="1">
        <f t="array" aca="1" ref="L26" ca="1">IF(-Sheet1!D7+$G$25&gt;=0, $G$21-(1)*(OFFSET(INDIRECT(CELL("address",INDEX($J$62:$J$68,MATCH(Sheet1!F7,$J$62:$J$68,0)))),0,2,1,1)), $G$21-(Sheet1!D7-$G$25)*(OFFSET(INDIRECT(CELL("address",INDEX($J$62:$J$68,MATCH(Sheet1!F7,$J$62:$J$68,0)))),0,2,1,1)))</f>
        <v>42</v>
      </c>
      <c r="M26" s="15" cm="1">
        <f t="array" aca="1" ref="M26" ca="1">IF(-$G$23+Sheet1!E7&lt;=0,K26-(($G$23-Sheet1!E7)*(OFFSET(INDIRECT(CELL("address",INDEX($J$62:$J$68,MATCH(Sheet1!F7,$J$62:$J$68,0)))),0,3,1,1))),K26-(1)*OFFSET(INDIRECT(CELL("address",INDEX($J$62:$J$68,MATCH(Sheet1!F7,$J$62:$J$68,0)))),0,3,1,1))</f>
        <v>-19</v>
      </c>
      <c r="N26" s="19" cm="1">
        <f t="array" aca="1" ref="N26" ca="1">IF(-Sheet1!D7+$G$25&gt;=0, L26-(1)*(OFFSET(INDIRECT(CELL("address",INDEX($J$62:$J$68,MATCH(Sheet1!F7,$J$62:$J$68,0)))),0,4,1,1)), L26-(Sheet1!D7-$G$25)*(OFFSET(INDIRECT(CELL("address",INDEX($J$62:$J$68,MATCH(Sheet1!F7,$J$62:$J$68,0)))),0,4,1,1)))</f>
        <v>41</v>
      </c>
      <c r="O26" s="15" cm="1">
        <f t="array" aca="1" ref="O26" ca="1">IF(-$G$23+Sheet1!E7&lt;=0,M26-(($G$23-Sheet1!E7)*(OFFSET(INDIRECT(CELL("address",INDEX($J$62:$J$68,MATCH(Sheet1!F7,$J$62:$J$68,0)))),0,5,1,1))),M26-(1)*OFFSET(INDIRECT(CELL("address",INDEX($J$62:$J$68,MATCH(Sheet1!F7,$J$62:$J$68,0)))),0,5,1,1))</f>
        <v>-53</v>
      </c>
      <c r="P26" s="19" cm="1">
        <f t="array" aca="1" ref="P26" ca="1">IF(-Sheet1!D7+$G$25&gt;=0, N26-(1)*(OFFSET(INDIRECT(CELL("address",INDEX($J$62:$J$68,MATCH(Sheet1!F7,$J$62:$J$68,0)))),0,6,1,1)), N26-(Sheet1!D7-$G$25)*(OFFSET(INDIRECT(CELL("address",INDEX($J$62:$J$68,MATCH(Sheet1!F7,$J$62:$J$68,0)))),0,6,1,1)))</f>
        <v>40</v>
      </c>
      <c r="Q26" s="15" cm="1">
        <f t="array" aca="1" ref="Q26" ca="1">IF(-$G$23+Sheet1!E7&lt;=0,O26-(($G$23-Sheet1!E7)*(OFFSET(INDIRECT(CELL("address",INDEX($J$62:$J$68,MATCH(Sheet1!F7,$J$62:$J$68,0)))),0,7,1,1))),O26-(1)*OFFSET(INDIRECT(CELL("address",INDEX($J$62:$J$68,MATCH(Sheet1!F7,$J$62:$J$68,0)))),0,7,1,1))</f>
        <v>-70</v>
      </c>
      <c r="R26" s="19" cm="1">
        <f t="array" aca="1" ref="R26" ca="1">IF(-Sheet1!D7+$G$25&gt;=0, P26-(1)*(OFFSET(INDIRECT(CELL("address",INDEX($J$62:$J$68,MATCH(Sheet1!F7,$J$62:$J$68,0)))),0,8,1,1)), P26-(Sheet1!D7-$G$25)*(OFFSET(INDIRECT(CELL("address",INDEX($J$62:$J$68,MATCH(Sheet1!F7,$J$62:$J$68,0)))),0,8,1,1)))</f>
        <v>39</v>
      </c>
      <c r="S26" s="15" cm="1">
        <f t="array" aca="1" ref="S26" ca="1">IF(-$G$23+Sheet1!E7&lt;=0,Q26-(($G$23-Sheet1!E7)*(OFFSET(INDIRECT(CELL("address",INDEX($J$62:$J$68,MATCH(Sheet1!F7,$J$62:$J$68,0)))),0,9,1,1))),Q26-(1)*OFFSET(INDIRECT(CELL("address",INDEX($J$62:$J$68,MATCH(Sheet1!F7,$J$62:$J$68,0)))),0,9,1,1))</f>
        <v>-104</v>
      </c>
      <c r="T26" s="19" cm="1">
        <f t="array" aca="1" ref="T26" ca="1">IF(-Sheet1!D7+$G$25&gt;=0, R26-(1)*(OFFSET(INDIRECT(CELL("address",INDEX($J$62:$J$68,MATCH(Sheet1!F7,$J$62:$J$68,0)))),0,10,1,1)), R26-(Sheet1!D7-$G$25)*(OFFSET(INDIRECT(CELL("address",INDEX($J$62:$J$68,MATCH(Sheet1!F7,$J$62:$J$68,0)))),0,10,1,1)))</f>
        <v>38</v>
      </c>
    </row>
    <row r="27" spans="1:20" ht="23.25" x14ac:dyDescent="0.25">
      <c r="A27" s="1" t="s">
        <v>99</v>
      </c>
      <c r="B27" s="3">
        <v>0</v>
      </c>
      <c r="C27" s="3">
        <v>0</v>
      </c>
      <c r="D27" s="3">
        <v>0</v>
      </c>
      <c r="E27" s="3">
        <v>0</v>
      </c>
      <c r="G27" t="s">
        <v>98</v>
      </c>
      <c r="I27" s="13" t="str">
        <f>Sheet1!A8</f>
        <v>Sword_Master</v>
      </c>
      <c r="J27" s="13">
        <f>Sheet1!C8</f>
        <v>25</v>
      </c>
      <c r="K27" s="13" cm="1">
        <f t="array" aca="1" ref="K27" ca="1">IF(-$G$23*(OFFSET(INDIRECT(CELL("address",INDEX($J$62:$J$68,MATCH(Sheet1!F8,$J$62:$J$68,0)))),0,1,1,1))+Sheet1!E8 &lt;= 0,J27- (($G$23-Sheet1!E8)*(OFFSET(INDIRECT(CELL("address",INDEX($J$62:$J$68,MATCH(Sheet1!F8,$J$62:$J$68,0)))),0,1,1,1))), J27-(1)*OFFSET(INDIRECT(CELL("address",INDEX($J$62:$J$68,MATCH(Sheet1!F8,$J$62:$J$68,0)))),0,1,1,1))</f>
        <v>12</v>
      </c>
      <c r="L27" s="20" cm="1">
        <f t="array" aca="1" ref="L27" ca="1">IF(-Sheet1!D8+$G$25&gt;=0, $G$21-(1)*(OFFSET(INDIRECT(CELL("address",INDEX($J$62:$J$68,MATCH(Sheet1!F8,$J$62:$J$68,0)))),0,2,1,1)), $G$21-(Sheet1!D8-$G$25)*(OFFSET(INDIRECT(CELL("address",INDEX($J$62:$J$68,MATCH(Sheet1!F8,$J$62:$J$68,0)))),0,2,1,1)))</f>
        <v>40</v>
      </c>
      <c r="M27" s="13" cm="1">
        <f t="array" aca="1" ref="M27" ca="1">IF(-$G$23+Sheet1!E8&lt;=0,K27-(($G$23-Sheet1!E8)*(OFFSET(INDIRECT(CELL("address",INDEX($J$62:$J$68,MATCH(Sheet1!F8,$J$62:$J$68,0)))),0,3,1,1))),K27-(1)*OFFSET(INDIRECT(CELL("address",INDEX($J$62:$J$68,MATCH(Sheet1!F8,$J$62:$J$68,0)))),0,3,1,1))</f>
        <v>-1</v>
      </c>
      <c r="N27" s="20" cm="1">
        <f t="array" aca="1" ref="N27" ca="1">IF(-Sheet1!D8+$G$25&gt;=0, L27-(1)*(OFFSET(INDIRECT(CELL("address",INDEX($J$62:$J$68,MATCH(Sheet1!F8,$J$62:$J$68,0)))),0,4,1,1)), L27-(Sheet1!D8-$G$25)*(OFFSET(INDIRECT(CELL("address",INDEX($J$62:$J$68,MATCH(Sheet1!F8,$J$62:$J$68,0)))),0,4,1,1)))</f>
        <v>37</v>
      </c>
      <c r="O27" s="13" cm="1">
        <f t="array" aca="1" ref="O27" ca="1">IF(-$G$23+Sheet1!E8&lt;=0,M27-(($G$23-Sheet1!E8)*(OFFSET(INDIRECT(CELL("address",INDEX($J$62:$J$68,MATCH(Sheet1!F8,$J$62:$J$68,0)))),0,5,1,1))),M27-(1)*OFFSET(INDIRECT(CELL("address",INDEX($J$62:$J$68,MATCH(Sheet1!F8,$J$62:$J$68,0)))),0,5,1,1))</f>
        <v>-14</v>
      </c>
      <c r="P27" s="20" cm="1">
        <f t="array" aca="1" ref="P27" ca="1">IF(-Sheet1!D8+$G$25&gt;=0, N27-(1)*(OFFSET(INDIRECT(CELL("address",INDEX($J$62:$J$68,MATCH(Sheet1!F8,$J$62:$J$68,0)))),0,6,1,1)), N27-(Sheet1!D8-$G$25)*(OFFSET(INDIRECT(CELL("address",INDEX($J$62:$J$68,MATCH(Sheet1!F8,$J$62:$J$68,0)))),0,6,1,1)))</f>
        <v>34</v>
      </c>
      <c r="Q27" s="13" cm="1">
        <f t="array" aca="1" ref="Q27" ca="1">IF(-$G$23+Sheet1!E8&lt;=0,O27-(($G$23-Sheet1!E8)*(OFFSET(INDIRECT(CELL("address",INDEX($J$62:$J$68,MATCH(Sheet1!F8,$J$62:$J$68,0)))),0,7,1,1))),O27-(1)*OFFSET(INDIRECT(CELL("address",INDEX($J$62:$J$68,MATCH(Sheet1!F8,$J$62:$J$68,0)))),0,7,1,1))</f>
        <v>-27</v>
      </c>
      <c r="R27" s="20" cm="1">
        <f t="array" aca="1" ref="R27" ca="1">IF(-Sheet1!D8+$G$25&gt;=0, P27-(1)*(OFFSET(INDIRECT(CELL("address",INDEX($J$62:$J$68,MATCH(Sheet1!F8,$J$62:$J$68,0)))),0,8,1,1)), P27-(Sheet1!D8-$G$25)*(OFFSET(INDIRECT(CELL("address",INDEX($J$62:$J$68,MATCH(Sheet1!F8,$J$62:$J$68,0)))),0,8,1,1)))</f>
        <v>31</v>
      </c>
      <c r="S27" s="13" cm="1">
        <f t="array" aca="1" ref="S27" ca="1">IF(-$G$23+Sheet1!E8&lt;=0,Q27-(($G$23-Sheet1!E8)*(OFFSET(INDIRECT(CELL("address",INDEX($J$62:$J$68,MATCH(Sheet1!F8,$J$62:$J$68,0)))),0,9,1,1))),Q27-(1)*OFFSET(INDIRECT(CELL("address",INDEX($J$62:$J$68,MATCH(Sheet1!F8,$J$62:$J$68,0)))),0,9,1,1))</f>
        <v>-40</v>
      </c>
      <c r="T27" s="20" cm="1">
        <f t="array" aca="1" ref="T27" ca="1">IF(-Sheet1!D8+$G$25&gt;=0, R27-(1)*(OFFSET(INDIRECT(CELL("address",INDEX($J$62:$J$68,MATCH(Sheet1!F8,$J$62:$J$68,0)))),0,10,1,1)), R27-(Sheet1!D8-$G$25)*(OFFSET(INDIRECT(CELL("address",INDEX($J$62:$J$68,MATCH(Sheet1!F8,$J$62:$J$68,0)))),0,10,1,1)))</f>
        <v>28</v>
      </c>
    </row>
    <row r="28" spans="1:20" x14ac:dyDescent="0.25">
      <c r="I28" s="13" t="str">
        <f>Sheet1!A9</f>
        <v>Giant</v>
      </c>
      <c r="J28" s="13">
        <f>Sheet1!C9</f>
        <v>30</v>
      </c>
      <c r="K28" s="13" cm="1">
        <f t="array" aca="1" ref="K28" ca="1">IF(-$G$23*(OFFSET(INDIRECT(CELL("address",INDEX($J$62:$J$68,MATCH(Sheet1!F9,$J$62:$J$68,0)))),0,1,1,1))+Sheet1!E9 &lt;= 0,J28- (($G$23-Sheet1!E9)*(OFFSET(INDIRECT(CELL("address",INDEX($J$62:$J$68,MATCH(Sheet1!F9,$J$62:$J$68,0)))),0,1,1,1))), J28-(1)*OFFSET(INDIRECT(CELL("address",INDEX($J$62:$J$68,MATCH(Sheet1!F9,$J$62:$J$68,0)))),0,1,1,1))</f>
        <v>19</v>
      </c>
      <c r="L28" s="20" cm="1">
        <f t="array" aca="1" ref="L28" ca="1">IF(-Sheet1!D9+$G$25&gt;=0, $G$21-(1)*(OFFSET(INDIRECT(CELL("address",INDEX($J$62:$J$68,MATCH(Sheet1!F9,$J$62:$J$68,0)))),0,2,1,1)), $G$21-(Sheet1!D9-$G$25)*(OFFSET(INDIRECT(CELL("address",INDEX($J$62:$J$68,MATCH(Sheet1!F9,$J$62:$J$68,0)))),0,2,1,1)))</f>
        <v>42</v>
      </c>
      <c r="M28" s="13" cm="1">
        <f t="array" aca="1" ref="M28" ca="1">IF(-$G$23+Sheet1!E9&lt;=0,K28-(($G$23-Sheet1!E9)*(OFFSET(INDIRECT(CELL("address",INDEX($J$62:$J$68,MATCH(Sheet1!F9,$J$62:$J$68,0)))),0,3,1,1))),K28-(1)*OFFSET(INDIRECT(CELL("address",INDEX($J$62:$J$68,MATCH(Sheet1!F9,$J$62:$J$68,0)))),0,3,1,1))</f>
        <v>8</v>
      </c>
      <c r="N28" s="20" cm="1">
        <f t="array" aca="1" ref="N28" ca="1">IF(-Sheet1!D9+$G$25&gt;=0, L28-(1)*(OFFSET(INDIRECT(CELL("address",INDEX($J$62:$J$68,MATCH(Sheet1!F9,$J$62:$J$68,0)))),0,4,1,1)), L28-(Sheet1!D9-$G$25)*(OFFSET(INDIRECT(CELL("address",INDEX($J$62:$J$68,MATCH(Sheet1!F9,$J$62:$J$68,0)))),0,4,1,1)))</f>
        <v>41</v>
      </c>
      <c r="O28" s="13" cm="1">
        <f t="array" aca="1" ref="O28" ca="1">IF(-$G$23+Sheet1!E9&lt;=0,M28-(($G$23-Sheet1!E9)*(OFFSET(INDIRECT(CELL("address",INDEX($J$62:$J$68,MATCH(Sheet1!F9,$J$62:$J$68,0)))),0,5,1,1))),M28-(1)*OFFSET(INDIRECT(CELL("address",INDEX($J$62:$J$68,MATCH(Sheet1!F9,$J$62:$J$68,0)))),0,5,1,1))</f>
        <v>-3</v>
      </c>
      <c r="P28" s="20" cm="1">
        <f t="array" aca="1" ref="P28" ca="1">IF(-Sheet1!D9+$G$25&gt;=0, N28-(1)*(OFFSET(INDIRECT(CELL("address",INDEX($J$62:$J$68,MATCH(Sheet1!F9,$J$62:$J$68,0)))),0,6,1,1)), N28-(Sheet1!D9-$G$25)*(OFFSET(INDIRECT(CELL("address",INDEX($J$62:$J$68,MATCH(Sheet1!F9,$J$62:$J$68,0)))),0,6,1,1)))</f>
        <v>40</v>
      </c>
      <c r="Q28" s="13" cm="1">
        <f t="array" aca="1" ref="Q28" ca="1">IF(-$G$23+Sheet1!E9&lt;=0,O28-(($G$23-Sheet1!E9)*(OFFSET(INDIRECT(CELL("address",INDEX($J$62:$J$68,MATCH(Sheet1!F9,$J$62:$J$68,0)))),0,7,1,1))),O28-(1)*OFFSET(INDIRECT(CELL("address",INDEX($J$62:$J$68,MATCH(Sheet1!F9,$J$62:$J$68,0)))),0,7,1,1))</f>
        <v>-14</v>
      </c>
      <c r="R28" s="20" cm="1">
        <f t="array" aca="1" ref="R28" ca="1">IF(-Sheet1!D9+$G$25&gt;=0, P28-(1)*(OFFSET(INDIRECT(CELL("address",INDEX($J$62:$J$68,MATCH(Sheet1!F9,$J$62:$J$68,0)))),0,8,1,1)), P28-(Sheet1!D9-$G$25)*(OFFSET(INDIRECT(CELL("address",INDEX($J$62:$J$68,MATCH(Sheet1!F9,$J$62:$J$68,0)))),0,8,1,1)))</f>
        <v>39</v>
      </c>
      <c r="S28" s="13" cm="1">
        <f t="array" aca="1" ref="S28" ca="1">IF(-$G$23+Sheet1!E9&lt;=0,Q28-(($G$23-Sheet1!E9)*(OFFSET(INDIRECT(CELL("address",INDEX($J$62:$J$68,MATCH(Sheet1!F9,$J$62:$J$68,0)))),0,9,1,1))),Q28-(1)*OFFSET(INDIRECT(CELL("address",INDEX($J$62:$J$68,MATCH(Sheet1!F9,$J$62:$J$68,0)))),0,9,1,1))</f>
        <v>-25</v>
      </c>
      <c r="T28" s="20" cm="1">
        <f t="array" aca="1" ref="T28" ca="1">IF(-Sheet1!D9+$G$25&gt;=0, R28-(1)*(OFFSET(INDIRECT(CELL("address",INDEX($J$62:$J$68,MATCH(Sheet1!F9,$J$62:$J$68,0)))),0,10,1,1)), R28-(Sheet1!D9-$G$25)*(OFFSET(INDIRECT(CELL("address",INDEX($J$62:$J$68,MATCH(Sheet1!F9,$J$62:$J$68,0)))),0,10,1,1)))</f>
        <v>38</v>
      </c>
    </row>
    <row r="29" spans="1:20" x14ac:dyDescent="0.25">
      <c r="I29" s="13" t="str">
        <f>Sheet1!A10</f>
        <v>Wizard</v>
      </c>
      <c r="J29" s="13">
        <f>Sheet1!C10</f>
        <v>30</v>
      </c>
      <c r="K29" s="13" cm="1">
        <f t="array" aca="1" ref="K29" ca="1">IF(-$G$23*(OFFSET(INDIRECT(CELL("address",INDEX($J$62:$J$68,MATCH(Sheet1!F10,$J$62:$J$68,0)))),0,1,1,1))+Sheet1!E10 &lt;= 0,J29- (($G$23-Sheet1!E10)*(OFFSET(INDIRECT(CELL("address",INDEX($J$62:$J$68,MATCH(Sheet1!F10,$J$62:$J$68,0)))),0,1,1,1))), J29-(1)*OFFSET(INDIRECT(CELL("address",INDEX($J$62:$J$68,MATCH(Sheet1!F10,$J$62:$J$68,0)))),0,1,1,1))</f>
        <v>16</v>
      </c>
      <c r="L29" s="20" cm="1">
        <f t="array" aca="1" ref="L29" ca="1">IF(-Sheet1!D10+$G$25&gt;=0, $G$21-(1)*(OFFSET(INDIRECT(CELL("address",INDEX($J$62:$J$68,MATCH(Sheet1!F10,$J$62:$J$68,0)))),0,2,1,1)), $G$21-(Sheet1!D10-$G$25)*(OFFSET(INDIRECT(CELL("address",INDEX($J$62:$J$68,MATCH(Sheet1!F10,$J$62:$J$68,0)))),0,2,1,1)))</f>
        <v>42</v>
      </c>
      <c r="M29" s="13" cm="1">
        <f t="array" aca="1" ref="M29" ca="1">IF(-$G$23+Sheet1!E10&lt;=0,K29-(($G$23-Sheet1!E10)*(OFFSET(INDIRECT(CELL("address",INDEX($J$62:$J$68,MATCH(Sheet1!F10,$J$62:$J$68,0)))),0,3,1,1))),K29-(1)*OFFSET(INDIRECT(CELL("address",INDEX($J$62:$J$68,MATCH(Sheet1!F10,$J$62:$J$68,0)))),0,3,1,1))</f>
        <v>2</v>
      </c>
      <c r="N29" s="20" cm="1">
        <f t="array" aca="1" ref="N29" ca="1">IF(-Sheet1!D10+$G$25&gt;=0, L29-(1)*(OFFSET(INDIRECT(CELL("address",INDEX($J$62:$J$68,MATCH(Sheet1!F10,$J$62:$J$68,0)))),0,4,1,1)), L29-(Sheet1!D10-$G$25)*(OFFSET(INDIRECT(CELL("address",INDEX($J$62:$J$68,MATCH(Sheet1!F10,$J$62:$J$68,0)))),0,4,1,1)))</f>
        <v>41</v>
      </c>
      <c r="O29" s="13" cm="1">
        <f t="array" aca="1" ref="O29" ca="1">IF(-$G$23+Sheet1!E10&lt;=0,M29-(($G$23-Sheet1!E10)*(OFFSET(INDIRECT(CELL("address",INDEX($J$62:$J$68,MATCH(Sheet1!F10,$J$62:$J$68,0)))),0,5,1,1))),M29-(1)*OFFSET(INDIRECT(CELL("address",INDEX($J$62:$J$68,MATCH(Sheet1!F10,$J$62:$J$68,0)))),0,5,1,1))</f>
        <v>-12</v>
      </c>
      <c r="P29" s="20" cm="1">
        <f t="array" aca="1" ref="P29" ca="1">IF(-Sheet1!D10+$G$25&gt;=0, N29-(1)*(OFFSET(INDIRECT(CELL("address",INDEX($J$62:$J$68,MATCH(Sheet1!F10,$J$62:$J$68,0)))),0,6,1,1)), N29-(Sheet1!D10-$G$25)*(OFFSET(INDIRECT(CELL("address",INDEX($J$62:$J$68,MATCH(Sheet1!F10,$J$62:$J$68,0)))),0,6,1,1)))</f>
        <v>40</v>
      </c>
      <c r="Q29" s="13" cm="1">
        <f t="array" aca="1" ref="Q29" ca="1">IF(-$G$23+Sheet1!E10&lt;=0,O29-(($G$23-Sheet1!E10)*(OFFSET(INDIRECT(CELL("address",INDEX($J$62:$J$68,MATCH(Sheet1!F10,$J$62:$J$68,0)))),0,7,1,1))),O29-(1)*OFFSET(INDIRECT(CELL("address",INDEX($J$62:$J$68,MATCH(Sheet1!F10,$J$62:$J$68,0)))),0,7,1,1))</f>
        <v>-26</v>
      </c>
      <c r="R29" s="20" cm="1">
        <f t="array" aca="1" ref="R29" ca="1">IF(-Sheet1!D10+$G$25&gt;=0, P29-(1)*(OFFSET(INDIRECT(CELL("address",INDEX($J$62:$J$68,MATCH(Sheet1!F10,$J$62:$J$68,0)))),0,8,1,1)), P29-(Sheet1!D10-$G$25)*(OFFSET(INDIRECT(CELL("address",INDEX($J$62:$J$68,MATCH(Sheet1!F10,$J$62:$J$68,0)))),0,8,1,1)))</f>
        <v>39</v>
      </c>
      <c r="S29" s="13" cm="1">
        <f t="array" aca="1" ref="S29" ca="1">IF(-$G$23+Sheet1!E10&lt;=0,Q29-(($G$23-Sheet1!E10)*(OFFSET(INDIRECT(CELL("address",INDEX($J$62:$J$68,MATCH(Sheet1!F10,$J$62:$J$68,0)))),0,9,1,1))),Q29-(1)*OFFSET(INDIRECT(CELL("address",INDEX($J$62:$J$68,MATCH(Sheet1!F10,$J$62:$J$68,0)))),0,9,1,1))</f>
        <v>-40</v>
      </c>
      <c r="T29" s="20" cm="1">
        <f t="array" aca="1" ref="T29" ca="1">IF(-Sheet1!D10+$G$25&gt;=0, R29-(1)*(OFFSET(INDIRECT(CELL("address",INDEX($J$62:$J$68,MATCH(Sheet1!F10,$J$62:$J$68,0)))),0,10,1,1)), R29-(Sheet1!D10-$G$25)*(OFFSET(INDIRECT(CELL("address",INDEX($J$62:$J$68,MATCH(Sheet1!F10,$J$62:$J$68,0)))),0,10,1,1)))</f>
        <v>38</v>
      </c>
    </row>
    <row r="30" spans="1:20" x14ac:dyDescent="0.25">
      <c r="I30" s="14" t="str">
        <f>Sheet1!A11</f>
        <v>Sword_Max</v>
      </c>
      <c r="J30" s="14">
        <f>Sheet1!C11</f>
        <v>45</v>
      </c>
      <c r="K30" s="14" cm="1">
        <f t="array" aca="1" ref="K30" ca="1">IF(-$G$23*(OFFSET(INDIRECT(CELL("address",INDEX($J$62:$J$68,MATCH(Sheet1!F11,$J$62:$J$68,0)))),0,1,1,1))+Sheet1!E11 &lt;= 0,J30- (($G$23-Sheet1!E11)*(OFFSET(INDIRECT(CELL("address",INDEX($J$62:$J$68,MATCH(Sheet1!F11,$J$62:$J$68,0)))),0,1,1,1))), J30-(1)*OFFSET(INDIRECT(CELL("address",INDEX($J$62:$J$68,MATCH(Sheet1!F11,$J$62:$J$68,0)))),0,1,1,1))</f>
        <v>36</v>
      </c>
      <c r="L30" s="21" cm="1">
        <f t="array" aca="1" ref="L30" ca="1">IF(-Sheet1!D11+$G$25&gt;=0, $G$21-(1)*(OFFSET(INDIRECT(CELL("address",INDEX($J$62:$J$68,MATCH(Sheet1!F11,$J$62:$J$68,0)))),0,2,1,1)), $G$21-(Sheet1!D11-$G$25)*(OFFSET(INDIRECT(CELL("address",INDEX($J$62:$J$68,MATCH(Sheet1!F11,$J$62:$J$68,0)))),0,2,1,1)))</f>
        <v>36</v>
      </c>
      <c r="M30" s="14" cm="1">
        <f t="array" aca="1" ref="M30" ca="1">IF(-$G$23+Sheet1!E11&lt;=0,K30-(($G$23-Sheet1!E11)*(OFFSET(INDIRECT(CELL("address",INDEX($J$62:$J$68,MATCH(Sheet1!F11,$J$62:$J$68,0)))),0,3,1,1))),K30-(1)*OFFSET(INDIRECT(CELL("address",INDEX($J$62:$J$68,MATCH(Sheet1!F11,$J$62:$J$68,0)))),0,3,1,1))</f>
        <v>27</v>
      </c>
      <c r="N30" s="21" cm="1">
        <f t="array" aca="1" ref="N30" ca="1">IF(-Sheet1!D11+$G$25&gt;=0, L30-(1)*(OFFSET(INDIRECT(CELL("address",INDEX($J$62:$J$68,MATCH(Sheet1!F11,$J$62:$J$68,0)))),0,4,1,1)), L30-(Sheet1!D11-$G$25)*(OFFSET(INDIRECT(CELL("address",INDEX($J$62:$J$68,MATCH(Sheet1!F11,$J$62:$J$68,0)))),0,4,1,1)))</f>
        <v>29</v>
      </c>
      <c r="O30" s="14" cm="1">
        <f t="array" aca="1" ref="O30" ca="1">IF(-$G$23+Sheet1!E11&lt;=0,M30-(($G$23-Sheet1!E11)*(OFFSET(INDIRECT(CELL("address",INDEX($J$62:$J$68,MATCH(Sheet1!F11,$J$62:$J$68,0)))),0,5,1,1))),M30-(1)*OFFSET(INDIRECT(CELL("address",INDEX($J$62:$J$68,MATCH(Sheet1!F11,$J$62:$J$68,0)))),0,5,1,1))</f>
        <v>18</v>
      </c>
      <c r="P30" s="21" cm="1">
        <f t="array" aca="1" ref="P30" ca="1">IF(-Sheet1!D11+$G$25&gt;=0, N30-(1)*(OFFSET(INDIRECT(CELL("address",INDEX($J$62:$J$68,MATCH(Sheet1!F11,$J$62:$J$68,0)))),0,6,1,1)), N30-(Sheet1!D11-$G$25)*(OFFSET(INDIRECT(CELL("address",INDEX($J$62:$J$68,MATCH(Sheet1!F11,$J$62:$J$68,0)))),0,6,1,1)))</f>
        <v>22</v>
      </c>
      <c r="Q30" s="14" cm="1">
        <f t="array" aca="1" ref="Q30" ca="1">IF(-$G$23+Sheet1!E11&lt;=0,O30-(($G$23-Sheet1!E11)*(OFFSET(INDIRECT(CELL("address",INDEX($J$62:$J$68,MATCH(Sheet1!F11,$J$62:$J$68,0)))),0,7,1,1))),O30-(1)*OFFSET(INDIRECT(CELL("address",INDEX($J$62:$J$68,MATCH(Sheet1!F11,$J$62:$J$68,0)))),0,7,1,1))</f>
        <v>9</v>
      </c>
      <c r="R30" s="21" cm="1">
        <f t="array" aca="1" ref="R30" ca="1">IF(-Sheet1!D11+$G$25&gt;=0, P30-(1)*(OFFSET(INDIRECT(CELL("address",INDEX($J$62:$J$68,MATCH(Sheet1!F11,$J$62:$J$68,0)))),0,8,1,1)), P30-(Sheet1!D11-$G$25)*(OFFSET(INDIRECT(CELL("address",INDEX($J$62:$J$68,MATCH(Sheet1!F11,$J$62:$J$68,0)))),0,8,1,1)))</f>
        <v>15</v>
      </c>
      <c r="S30" s="14" cm="1">
        <f t="array" aca="1" ref="S30" ca="1">IF(-$G$23+Sheet1!E11&lt;=0,Q30-(($G$23-Sheet1!E11)*(OFFSET(INDIRECT(CELL("address",INDEX($J$62:$J$68,MATCH(Sheet1!F11,$J$62:$J$68,0)))),0,9,1,1))),Q30-(1)*OFFSET(INDIRECT(CELL("address",INDEX($J$62:$J$68,MATCH(Sheet1!F11,$J$62:$J$68,0)))),0,9,1,1))</f>
        <v>0</v>
      </c>
      <c r="T30" s="21" cm="1">
        <f t="array" aca="1" ref="T30" ca="1">IF(-Sheet1!D11+$G$25&gt;=0, R30-(1)*(OFFSET(INDIRECT(CELL("address",INDEX($J$62:$J$68,MATCH(Sheet1!F11,$J$62:$J$68,0)))),0,10,1,1)), R30-(Sheet1!D11-$G$25)*(OFFSET(INDIRECT(CELL("address",INDEX($J$62:$J$68,MATCH(Sheet1!F11,$J$62:$J$68,0)))),0,10,1,1)))</f>
        <v>8</v>
      </c>
    </row>
    <row r="31" spans="1:20" x14ac:dyDescent="0.25">
      <c r="I31" s="14" t="str">
        <f>Sheet1!A12</f>
        <v>Giant_max</v>
      </c>
      <c r="J31" s="14">
        <f>Sheet1!C12</f>
        <v>50</v>
      </c>
      <c r="K31" s="14" cm="1">
        <f t="array" aca="1" ref="K31" ca="1">IF(-$G$23*(OFFSET(INDIRECT(CELL("address",INDEX($J$62:$J$68,MATCH(Sheet1!F12,$J$62:$J$68,0)))),0,1,1,1))+Sheet1!E12 &lt;= 0,J31- (($G$23-Sheet1!E12)*(OFFSET(INDIRECT(CELL("address",INDEX($J$62:$J$68,MATCH(Sheet1!F12,$J$62:$J$68,0)))),0,1,1,1))), J31-(1)*OFFSET(INDIRECT(CELL("address",INDEX($J$62:$J$68,MATCH(Sheet1!F12,$J$62:$J$68,0)))),0,1,1,1))</f>
        <v>43</v>
      </c>
      <c r="L31" s="21" cm="1">
        <f t="array" aca="1" ref="L31" ca="1">IF(-Sheet1!D12+$G$25&gt;=0, $G$21-(1)*(OFFSET(INDIRECT(CELL("address",INDEX($J$62:$J$68,MATCH(Sheet1!F12,$J$62:$J$68,0)))),0,2,1,1)), $G$21-(Sheet1!D12-$G$25)*(OFFSET(INDIRECT(CELL("address",INDEX($J$62:$J$68,MATCH(Sheet1!F12,$J$62:$J$68,0)))),0,2,1,1)))</f>
        <v>40</v>
      </c>
      <c r="M31" s="14" cm="1">
        <f t="array" aca="1" ref="M31" ca="1">IF(-$G$23+Sheet1!E12&lt;=0,K31-(($G$23-Sheet1!E12)*(OFFSET(INDIRECT(CELL("address",INDEX($J$62:$J$68,MATCH(Sheet1!F12,$J$62:$J$68,0)))),0,3,1,1))),K31-(1)*OFFSET(INDIRECT(CELL("address",INDEX($J$62:$J$68,MATCH(Sheet1!F12,$J$62:$J$68,0)))),0,3,1,1))</f>
        <v>36</v>
      </c>
      <c r="N31" s="21" cm="1">
        <f t="array" aca="1" ref="N31" ca="1">IF(-Sheet1!D12+$G$25&gt;=0, L31-(1)*(OFFSET(INDIRECT(CELL("address",INDEX($J$62:$J$68,MATCH(Sheet1!F12,$J$62:$J$68,0)))),0,4,1,1)), L31-(Sheet1!D12-$G$25)*(OFFSET(INDIRECT(CELL("address",INDEX($J$62:$J$68,MATCH(Sheet1!F12,$J$62:$J$68,0)))),0,4,1,1)))</f>
        <v>37</v>
      </c>
      <c r="O31" s="14" cm="1">
        <f t="array" aca="1" ref="O31" ca="1">IF(-$G$23+Sheet1!E12&lt;=0,M31-(($G$23-Sheet1!E12)*(OFFSET(INDIRECT(CELL("address",INDEX($J$62:$J$68,MATCH(Sheet1!F12,$J$62:$J$68,0)))),0,5,1,1))),M31-(1)*OFFSET(INDIRECT(CELL("address",INDEX($J$62:$J$68,MATCH(Sheet1!F12,$J$62:$J$68,0)))),0,5,1,1))</f>
        <v>29</v>
      </c>
      <c r="P31" s="21" cm="1">
        <f t="array" aca="1" ref="P31" ca="1">IF(-Sheet1!D12+$G$25&gt;=0, N31-(1)*(OFFSET(INDIRECT(CELL("address",INDEX($J$62:$J$68,MATCH(Sheet1!F12,$J$62:$J$68,0)))),0,6,1,1)), N31-(Sheet1!D12-$G$25)*(OFFSET(INDIRECT(CELL("address",INDEX($J$62:$J$68,MATCH(Sheet1!F12,$J$62:$J$68,0)))),0,6,1,1)))</f>
        <v>34</v>
      </c>
      <c r="Q31" s="14" cm="1">
        <f t="array" aca="1" ref="Q31" ca="1">IF(-$G$23+Sheet1!E12&lt;=0,O31-(($G$23-Sheet1!E12)*(OFFSET(INDIRECT(CELL("address",INDEX($J$62:$J$68,MATCH(Sheet1!F12,$J$62:$J$68,0)))),0,7,1,1))),O31-(1)*OFFSET(INDIRECT(CELL("address",INDEX($J$62:$J$68,MATCH(Sheet1!F12,$J$62:$J$68,0)))),0,7,1,1))</f>
        <v>22</v>
      </c>
      <c r="R31" s="21" cm="1">
        <f t="array" aca="1" ref="R31" ca="1">IF(-Sheet1!D12+$G$25&gt;=0, P31-(1)*(OFFSET(INDIRECT(CELL("address",INDEX($J$62:$J$68,MATCH(Sheet1!F12,$J$62:$J$68,0)))),0,8,1,1)), P31-(Sheet1!D12-$G$25)*(OFFSET(INDIRECT(CELL("address",INDEX($J$62:$J$68,MATCH(Sheet1!F12,$J$62:$J$68,0)))),0,8,1,1)))</f>
        <v>31</v>
      </c>
      <c r="S31" s="14" cm="1">
        <f t="array" aca="1" ref="S31" ca="1">IF(-$G$23+Sheet1!E12&lt;=0,Q31-(($G$23-Sheet1!E12)*(OFFSET(INDIRECT(CELL("address",INDEX($J$62:$J$68,MATCH(Sheet1!F12,$J$62:$J$68,0)))),0,9,1,1))),Q31-(1)*OFFSET(INDIRECT(CELL("address",INDEX($J$62:$J$68,MATCH(Sheet1!F12,$J$62:$J$68,0)))),0,9,1,1))</f>
        <v>15</v>
      </c>
      <c r="T31" s="21" cm="1">
        <f t="array" aca="1" ref="T31" ca="1">IF(-Sheet1!D12+$G$25&gt;=0, R31-(1)*(OFFSET(INDIRECT(CELL("address",INDEX($J$62:$J$68,MATCH(Sheet1!F12,$J$62:$J$68,0)))),0,10,1,1)), R31-(Sheet1!D12-$G$25)*(OFFSET(INDIRECT(CELL("address",INDEX($J$62:$J$68,MATCH(Sheet1!F12,$J$62:$J$68,0)))),0,10,1,1)))</f>
        <v>28</v>
      </c>
    </row>
    <row r="32" spans="1:20" x14ac:dyDescent="0.25">
      <c r="I32" s="14" t="str">
        <f>Sheet1!A13</f>
        <v>Wizard_max</v>
      </c>
      <c r="J32" s="14">
        <f>Sheet1!C13</f>
        <v>40</v>
      </c>
      <c r="K32" s="14" cm="1">
        <f t="array" aca="1" ref="K32" ca="1">IF(-$G$23*(OFFSET(INDIRECT(CELL("address",INDEX($J$62:$J$68,MATCH(Sheet1!F13,$J$62:$J$68,0)))),0,1,1,1))+Sheet1!E13 &lt;= 0,J32- (($G$23-Sheet1!E13)*(OFFSET(INDIRECT(CELL("address",INDEX($J$62:$J$68,MATCH(Sheet1!F13,$J$62:$J$68,0)))),0,1,1,1))), J32-(1)*OFFSET(INDIRECT(CELL("address",INDEX($J$62:$J$68,MATCH(Sheet1!F13,$J$62:$J$68,0)))),0,1,1,1))</f>
        <v>29</v>
      </c>
      <c r="L32" s="21" cm="1">
        <f t="array" aca="1" ref="L32" ca="1">IF(-Sheet1!D13+$G$25&gt;=0, $G$21-(1)*(OFFSET(INDIRECT(CELL("address",INDEX($J$62:$J$68,MATCH(Sheet1!F13,$J$62:$J$68,0)))),0,2,1,1)), $G$21-(Sheet1!D13-$G$25)*(OFFSET(INDIRECT(CELL("address",INDEX($J$62:$J$68,MATCH(Sheet1!F13,$J$62:$J$68,0)))),0,2,1,1)))</f>
        <v>38</v>
      </c>
      <c r="M32" s="14" cm="1">
        <f t="array" aca="1" ref="M32" ca="1">IF(-$G$23+Sheet1!E13&lt;=0,K32-(($G$23-Sheet1!E13)*(OFFSET(INDIRECT(CELL("address",INDEX($J$62:$J$68,MATCH(Sheet1!F13,$J$62:$J$68,0)))),0,3,1,1))),K32-(1)*OFFSET(INDIRECT(CELL("address",INDEX($J$62:$J$68,MATCH(Sheet1!F13,$J$62:$J$68,0)))),0,3,1,1))</f>
        <v>18</v>
      </c>
      <c r="N32" s="21" cm="1">
        <f t="array" aca="1" ref="N32" ca="1">IF(-Sheet1!D13+$G$25&gt;=0, L32-(1)*(OFFSET(INDIRECT(CELL("address",INDEX($J$62:$J$68,MATCH(Sheet1!F13,$J$62:$J$68,0)))),0,4,1,1)), L32-(Sheet1!D13-$G$25)*(OFFSET(INDIRECT(CELL("address",INDEX($J$62:$J$68,MATCH(Sheet1!F13,$J$62:$J$68,0)))),0,4,1,1)))</f>
        <v>33</v>
      </c>
      <c r="O32" s="14" cm="1">
        <f t="array" aca="1" ref="O32" ca="1">IF(-$G$23+Sheet1!E13&lt;=0,M32-(($G$23-Sheet1!E13)*(OFFSET(INDIRECT(CELL("address",INDEX($J$62:$J$68,MATCH(Sheet1!F13,$J$62:$J$68,0)))),0,5,1,1))),M32-(1)*OFFSET(INDIRECT(CELL("address",INDEX($J$62:$J$68,MATCH(Sheet1!F13,$J$62:$J$68,0)))),0,5,1,1))</f>
        <v>7</v>
      </c>
      <c r="P32" s="21" cm="1">
        <f t="array" aca="1" ref="P32" ca="1">IF(-Sheet1!D13+$G$25&gt;=0, N32-(1)*(OFFSET(INDIRECT(CELL("address",INDEX($J$62:$J$68,MATCH(Sheet1!F13,$J$62:$J$68,0)))),0,6,1,1)), N32-(Sheet1!D13-$G$25)*(OFFSET(INDIRECT(CELL("address",INDEX($J$62:$J$68,MATCH(Sheet1!F13,$J$62:$J$68,0)))),0,6,1,1)))</f>
        <v>28</v>
      </c>
      <c r="Q32" s="14" cm="1">
        <f t="array" aca="1" ref="Q32" ca="1">IF(-$G$23+Sheet1!E13&lt;=0,O32-(($G$23-Sheet1!E13)*(OFFSET(INDIRECT(CELL("address",INDEX($J$62:$J$68,MATCH(Sheet1!F13,$J$62:$J$68,0)))),0,7,1,1))),O32-(1)*OFFSET(INDIRECT(CELL("address",INDEX($J$62:$J$68,MATCH(Sheet1!F13,$J$62:$J$68,0)))),0,7,1,1))</f>
        <v>-4</v>
      </c>
      <c r="R32" s="21" cm="1">
        <f t="array" aca="1" ref="R32" ca="1">IF(-Sheet1!D13+$G$25&gt;=0, P32-(1)*(OFFSET(INDIRECT(CELL("address",INDEX($J$62:$J$68,MATCH(Sheet1!F13,$J$62:$J$68,0)))),0,8,1,1)), P32-(Sheet1!D13-$G$25)*(OFFSET(INDIRECT(CELL("address",INDEX($J$62:$J$68,MATCH(Sheet1!F13,$J$62:$J$68,0)))),0,8,1,1)))</f>
        <v>23</v>
      </c>
      <c r="S32" s="14" cm="1">
        <f t="array" aca="1" ref="S32" ca="1">IF(-$G$23+Sheet1!E13&lt;=0,Q32-(($G$23-Sheet1!E13)*(OFFSET(INDIRECT(CELL("address",INDEX($J$62:$J$68,MATCH(Sheet1!F13,$J$62:$J$68,0)))),0,9,1,1))),Q32-(1)*OFFSET(INDIRECT(CELL("address",INDEX($J$62:$J$68,MATCH(Sheet1!F13,$J$62:$J$68,0)))),0,9,1,1))</f>
        <v>-15</v>
      </c>
      <c r="T32" s="21" cm="1">
        <f t="array" aca="1" ref="T32" ca="1">IF(-Sheet1!D13+$G$25&gt;=0, R32-(1)*(OFFSET(INDIRECT(CELL("address",INDEX($J$62:$J$68,MATCH(Sheet1!F13,$J$62:$J$68,0)))),0,10,1,1)), R32-(Sheet1!D13-$G$25)*(OFFSET(INDIRECT(CELL("address",INDEX($J$62:$J$68,MATCH(Sheet1!F13,$J$62:$J$68,0)))),0,10,1,1)))</f>
        <v>18</v>
      </c>
    </row>
    <row r="33" spans="9:20" x14ac:dyDescent="0.25">
      <c r="I33" s="11" t="str">
        <f>Sheet1!A14</f>
        <v>Wolf</v>
      </c>
      <c r="J33" s="11">
        <f>Sheet1!C14</f>
        <v>10</v>
      </c>
      <c r="K33" s="11" cm="1">
        <f t="array" aca="1" ref="K33" ca="1">IF(-$G$23*(OFFSET(INDIRECT(CELL("address",INDEX($J$62:$J$68,MATCH(Sheet1!F14,$J$62:$J$68,0)))),0,1,1,1))+Sheet1!E14 &lt;= 0,J33- (($G$23-Sheet1!E14)*(OFFSET(INDIRECT(CELL("address",INDEX($J$62:$J$68,MATCH(Sheet1!F14,$J$62:$J$68,0)))),0,1,1,1))), J33-(1)*OFFSET(INDIRECT(CELL("address",INDEX($J$62:$J$68,MATCH(Sheet1!F14,$J$62:$J$68,0)))),0,1,1,1))</f>
        <v>-44</v>
      </c>
      <c r="L33" s="18" cm="1">
        <f t="array" aca="1" ref="L33" ca="1">IF(-Sheet1!D14+$G$25&gt;=0, $G$21-(1)*(OFFSET(INDIRECT(CELL("address",INDEX($J$62:$J$68,MATCH(Sheet1!F14,$J$62:$J$68,0)))),0,2,1,1)), $G$21-(Sheet1!D14-$G$25)*(OFFSET(INDIRECT(CELL("address",INDEX($J$62:$J$68,MATCH(Sheet1!F14,$J$62:$J$68,0)))),0,2,1,1)))</f>
        <v>42</v>
      </c>
      <c r="M33" s="11" cm="1">
        <f t="array" aca="1" ref="M33" ca="1">IF(-$G$23+Sheet1!E14&lt;=0,K33-(($G$23-Sheet1!E14)*(OFFSET(INDIRECT(CELL("address",INDEX($J$62:$J$68,MATCH(Sheet1!F14,$J$62:$J$68,0)))),0,3,1,1))),K33-(1)*OFFSET(INDIRECT(CELL("address",INDEX($J$62:$J$68,MATCH(Sheet1!F14,$J$62:$J$68,0)))),0,3,1,1))</f>
        <v>-98</v>
      </c>
      <c r="N33" s="18" cm="1">
        <f t="array" aca="1" ref="N33" ca="1">IF(-Sheet1!D14+$G$25&gt;=0, L33-(1)*(OFFSET(INDIRECT(CELL("address",INDEX($J$62:$J$68,MATCH(Sheet1!F14,$J$62:$J$68,0)))),0,4,1,1)), L33-(Sheet1!D14-$G$25)*(OFFSET(INDIRECT(CELL("address",INDEX($J$62:$J$68,MATCH(Sheet1!F14,$J$62:$J$68,0)))),0,4,1,1)))</f>
        <v>41</v>
      </c>
      <c r="O33" s="11" cm="1">
        <f t="array" aca="1" ref="O33" ca="1">IF(-$G$23+Sheet1!E14&lt;=0,M33-(($G$23-Sheet1!E14)*(OFFSET(INDIRECT(CELL("address",INDEX($J$62:$J$68,MATCH(Sheet1!F14,$J$62:$J$68,0)))),0,5,1,1))),M33-(1)*OFFSET(INDIRECT(CELL("address",INDEX($J$62:$J$68,MATCH(Sheet1!F14,$J$62:$J$68,0)))),0,5,1,1))</f>
        <v>-152</v>
      </c>
      <c r="P33" s="18" cm="1">
        <f t="array" aca="1" ref="P33" ca="1">IF(-Sheet1!D14+$G$25&gt;=0, N33-(1)*(OFFSET(INDIRECT(CELL("address",INDEX($J$62:$J$68,MATCH(Sheet1!F14,$J$62:$J$68,0)))),0,6,1,1)), N33-(Sheet1!D14-$G$25)*(OFFSET(INDIRECT(CELL("address",INDEX($J$62:$J$68,MATCH(Sheet1!F14,$J$62:$J$68,0)))),0,6,1,1)))</f>
        <v>40</v>
      </c>
      <c r="Q33" s="11" cm="1">
        <f t="array" aca="1" ref="Q33" ca="1">IF(-$G$23+Sheet1!E14&lt;=0,O33-(($G$23-Sheet1!E14)*(OFFSET(INDIRECT(CELL("address",INDEX($J$62:$J$68,MATCH(Sheet1!F14,$J$62:$J$68,0)))),0,7,1,1))),O33-(1)*OFFSET(INDIRECT(CELL("address",INDEX($J$62:$J$68,MATCH(Sheet1!F14,$J$62:$J$68,0)))),0,7,1,1))</f>
        <v>-206</v>
      </c>
      <c r="R33" s="18" cm="1">
        <f t="array" aca="1" ref="R33" ca="1">IF(-Sheet1!D14+$G$25&gt;=0, P33-(1)*(OFFSET(INDIRECT(CELL("address",INDEX($J$62:$J$68,MATCH(Sheet1!F14,$J$62:$J$68,0)))),0,8,1,1)), P33-(Sheet1!D14-$G$25)*(OFFSET(INDIRECT(CELL("address",INDEX($J$62:$J$68,MATCH(Sheet1!F14,$J$62:$J$68,0)))),0,8,1,1)))</f>
        <v>39</v>
      </c>
      <c r="S33" s="11" cm="1">
        <f t="array" aca="1" ref="S33" ca="1">IF(-$G$23+Sheet1!E14&lt;=0,Q33-(($G$23-Sheet1!E14)*(OFFSET(INDIRECT(CELL("address",INDEX($J$62:$J$68,MATCH(Sheet1!F14,$J$62:$J$68,0)))),0,9,1,1))),Q33-(1)*OFFSET(INDIRECT(CELL("address",INDEX($J$62:$J$68,MATCH(Sheet1!F14,$J$62:$J$68,0)))),0,9,1,1))</f>
        <v>-260</v>
      </c>
      <c r="T33" s="18" cm="1">
        <f t="array" aca="1" ref="T33" ca="1">IF(-Sheet1!D14+$G$25&gt;=0, R33-(1)*(OFFSET(INDIRECT(CELL("address",INDEX($J$62:$J$68,MATCH(Sheet1!F14,$J$62:$J$68,0)))),0,10,1,1)), R33-(Sheet1!D14-$G$25)*(OFFSET(INDIRECT(CELL("address",INDEX($J$62:$J$68,MATCH(Sheet1!F14,$J$62:$J$68,0)))),0,10,1,1)))</f>
        <v>38</v>
      </c>
    </row>
    <row r="34" spans="9:20" x14ac:dyDescent="0.25">
      <c r="I34" s="11" t="str">
        <f>Sheet1!A15</f>
        <v>Jaguar</v>
      </c>
      <c r="J34" s="11">
        <f>Sheet1!C15</f>
        <v>7</v>
      </c>
      <c r="K34" s="11" cm="1">
        <f t="array" aca="1" ref="K34" ca="1">IF(-$G$23*(OFFSET(INDIRECT(CELL("address",INDEX($J$62:$J$68,MATCH(Sheet1!F15,$J$62:$J$68,0)))),0,1,1,1))+Sheet1!E15 &lt;= 0,J34- (($G$23-Sheet1!E15)*(OFFSET(INDIRECT(CELL("address",INDEX($J$62:$J$68,MATCH(Sheet1!F15,$J$62:$J$68,0)))),0,1,1,1))), J34-(1)*OFFSET(INDIRECT(CELL("address",INDEX($J$62:$J$68,MATCH(Sheet1!F15,$J$62:$J$68,0)))),0,1,1,1))</f>
        <v>-12</v>
      </c>
      <c r="L34" s="18" cm="1">
        <f t="array" aca="1" ref="L34" ca="1">IF(-Sheet1!D15+$G$25&gt;=0, $G$21-(1)*(OFFSET(INDIRECT(CELL("address",INDEX($J$62:$J$68,MATCH(Sheet1!F15,$J$62:$J$68,0)))),0,2,1,1)), $G$21-(Sheet1!D15-$G$25)*(OFFSET(INDIRECT(CELL("address",INDEX($J$62:$J$68,MATCH(Sheet1!F15,$J$62:$J$68,0)))),0,2,1,1)))</f>
        <v>42</v>
      </c>
      <c r="M34" s="11" cm="1">
        <f t="array" aca="1" ref="M34" ca="1">IF(-$G$23+Sheet1!E15&lt;=0,K34-(($G$23-Sheet1!E15)*(OFFSET(INDIRECT(CELL("address",INDEX($J$62:$J$68,MATCH(Sheet1!F15,$J$62:$J$68,0)))),0,3,1,1))),K34-(1)*OFFSET(INDIRECT(CELL("address",INDEX($J$62:$J$68,MATCH(Sheet1!F15,$J$62:$J$68,0)))),0,3,1,1))</f>
        <v>-50</v>
      </c>
      <c r="N34" s="18" cm="1">
        <f t="array" aca="1" ref="N34" ca="1">IF(-Sheet1!D15+$G$25&gt;=0, L34-(1)*(OFFSET(INDIRECT(CELL("address",INDEX($J$62:$J$68,MATCH(Sheet1!F15,$J$62:$J$68,0)))),0,4,1,1)), L34-(Sheet1!D15-$G$25)*(OFFSET(INDIRECT(CELL("address",INDEX($J$62:$J$68,MATCH(Sheet1!F15,$J$62:$J$68,0)))),0,4,1,1)))</f>
        <v>41</v>
      </c>
      <c r="O34" s="11" cm="1">
        <f t="array" aca="1" ref="O34" ca="1">IF(-$G$23+Sheet1!E15&lt;=0,M34-(($G$23-Sheet1!E15)*(OFFSET(INDIRECT(CELL("address",INDEX($J$62:$J$68,MATCH(Sheet1!F15,$J$62:$J$68,0)))),0,5,1,1))),M34-(1)*OFFSET(INDIRECT(CELL("address",INDEX($J$62:$J$68,MATCH(Sheet1!F15,$J$62:$J$68,0)))),0,5,1,1))</f>
        <v>-88</v>
      </c>
      <c r="P34" s="18" cm="1">
        <f t="array" aca="1" ref="P34" ca="1">IF(-Sheet1!D15+$G$25&gt;=0, N34-(1)*(OFFSET(INDIRECT(CELL("address",INDEX($J$62:$J$68,MATCH(Sheet1!F15,$J$62:$J$68,0)))),0,6,1,1)), N34-(Sheet1!D15-$G$25)*(OFFSET(INDIRECT(CELL("address",INDEX($J$62:$J$68,MATCH(Sheet1!F15,$J$62:$J$68,0)))),0,6,1,1)))</f>
        <v>40</v>
      </c>
      <c r="Q34" s="11" cm="1">
        <f t="array" aca="1" ref="Q34" ca="1">IF(-$G$23+Sheet1!E15&lt;=0,O34-(($G$23-Sheet1!E15)*(OFFSET(INDIRECT(CELL("address",INDEX($J$62:$J$68,MATCH(Sheet1!F15,$J$62:$J$68,0)))),0,7,1,1))),O34-(1)*OFFSET(INDIRECT(CELL("address",INDEX($J$62:$J$68,MATCH(Sheet1!F15,$J$62:$J$68,0)))),0,7,1,1))</f>
        <v>-126</v>
      </c>
      <c r="R34" s="18" cm="1">
        <f t="array" aca="1" ref="R34" ca="1">IF(-Sheet1!D15+$G$25&gt;=0, P34-(1)*(OFFSET(INDIRECT(CELL("address",INDEX($J$62:$J$68,MATCH(Sheet1!F15,$J$62:$J$68,0)))),0,8,1,1)), P34-(Sheet1!D15-$G$25)*(OFFSET(INDIRECT(CELL("address",INDEX($J$62:$J$68,MATCH(Sheet1!F15,$J$62:$J$68,0)))),0,8,1,1)))</f>
        <v>39</v>
      </c>
      <c r="S34" s="11" cm="1">
        <f t="array" aca="1" ref="S34" ca="1">IF(-$G$23+Sheet1!E15&lt;=0,Q34-(($G$23-Sheet1!E15)*(OFFSET(INDIRECT(CELL("address",INDEX($J$62:$J$68,MATCH(Sheet1!F15,$J$62:$J$68,0)))),0,9,1,1))),Q34-(1)*OFFSET(INDIRECT(CELL("address",INDEX($J$62:$J$68,MATCH(Sheet1!F15,$J$62:$J$68,0)))),0,9,1,1))</f>
        <v>-164</v>
      </c>
      <c r="T34" s="18" cm="1">
        <f t="array" aca="1" ref="T34" ca="1">IF(-Sheet1!D15+$G$25&gt;=0, R34-(1)*(OFFSET(INDIRECT(CELL("address",INDEX($J$62:$J$68,MATCH(Sheet1!F15,$J$62:$J$68,0)))),0,10,1,1)), R34-(Sheet1!D15-$G$25)*(OFFSET(INDIRECT(CELL("address",INDEX($J$62:$J$68,MATCH(Sheet1!F15,$J$62:$J$68,0)))),0,10,1,1)))</f>
        <v>38</v>
      </c>
    </row>
    <row r="35" spans="9:20" x14ac:dyDescent="0.25">
      <c r="I35" s="11" t="str">
        <f>Sheet1!A16</f>
        <v>Snake</v>
      </c>
      <c r="J35" s="11">
        <f>Sheet1!C16</f>
        <v>5</v>
      </c>
      <c r="K35" s="11" cm="1">
        <f t="array" aca="1" ref="K35" ca="1">IF(-$G$23*(OFFSET(INDIRECT(CELL("address",INDEX($J$62:$J$68,MATCH(Sheet1!F16,$J$62:$J$68,0)))),0,1,1,1))+Sheet1!E16 &lt;= 0,J35- (($G$23-Sheet1!E16)*(OFFSET(INDIRECT(CELL("address",INDEX($J$62:$J$68,MATCH(Sheet1!F16,$J$62:$J$68,0)))),0,1,1,1))), J35-(1)*OFFSET(INDIRECT(CELL("address",INDEX($J$62:$J$68,MATCH(Sheet1!F16,$J$62:$J$68,0)))),0,1,1,1))</f>
        <v>-52</v>
      </c>
      <c r="L35" s="18" cm="1">
        <f t="array" aca="1" ref="L35" ca="1">IF(-Sheet1!D16+$G$25&gt;=0, $G$21-(1)*(OFFSET(INDIRECT(CELL("address",INDEX($J$62:$J$68,MATCH(Sheet1!F16,$J$62:$J$68,0)))),0,2,1,1)), $G$21-(Sheet1!D16-$G$25)*(OFFSET(INDIRECT(CELL("address",INDEX($J$62:$J$68,MATCH(Sheet1!F16,$J$62:$J$68,0)))),0,2,1,1)))</f>
        <v>42</v>
      </c>
      <c r="M35" s="11" cm="1">
        <f t="array" aca="1" ref="M35" ca="1">IF(-$G$23+Sheet1!E16&lt;=0,K35-(($G$23-Sheet1!E16)*(OFFSET(INDIRECT(CELL("address",INDEX($J$62:$J$68,MATCH(Sheet1!F16,$J$62:$J$68,0)))),0,3,1,1))),K35-(1)*OFFSET(INDIRECT(CELL("address",INDEX($J$62:$J$68,MATCH(Sheet1!F16,$J$62:$J$68,0)))),0,3,1,1))</f>
        <v>-109</v>
      </c>
      <c r="N35" s="18" cm="1">
        <f t="array" aca="1" ref="N35" ca="1">IF(-Sheet1!D16+$G$25&gt;=0, L35-(1)*(OFFSET(INDIRECT(CELL("address",INDEX($J$62:$J$68,MATCH(Sheet1!F16,$J$62:$J$68,0)))),0,4,1,1)), L35-(Sheet1!D16-$G$25)*(OFFSET(INDIRECT(CELL("address",INDEX($J$62:$J$68,MATCH(Sheet1!F16,$J$62:$J$68,0)))),0,4,1,1)))</f>
        <v>41</v>
      </c>
      <c r="O35" s="11" cm="1">
        <f t="array" aca="1" ref="O35" ca="1">IF(-$G$23+Sheet1!E16&lt;=0,M35-(($G$23-Sheet1!E16)*(OFFSET(INDIRECT(CELL("address",INDEX($J$62:$J$68,MATCH(Sheet1!F16,$J$62:$J$68,0)))),0,5,1,1))),M35-(1)*OFFSET(INDIRECT(CELL("address",INDEX($J$62:$J$68,MATCH(Sheet1!F16,$J$62:$J$68,0)))),0,5,1,1))</f>
        <v>-166</v>
      </c>
      <c r="P35" s="18" cm="1">
        <f t="array" aca="1" ref="P35" ca="1">IF(-Sheet1!D16+$G$25&gt;=0, N35-(1)*(OFFSET(INDIRECT(CELL("address",INDEX($J$62:$J$68,MATCH(Sheet1!F16,$J$62:$J$68,0)))),0,6,1,1)), N35-(Sheet1!D16-$G$25)*(OFFSET(INDIRECT(CELL("address",INDEX($J$62:$J$68,MATCH(Sheet1!F16,$J$62:$J$68,0)))),0,6,1,1)))</f>
        <v>40</v>
      </c>
      <c r="Q35" s="11" cm="1">
        <f t="array" aca="1" ref="Q35" ca="1">IF(-$G$23+Sheet1!E16&lt;=0,O35-(($G$23-Sheet1!E16)*(OFFSET(INDIRECT(CELL("address",INDEX($J$62:$J$68,MATCH(Sheet1!F16,$J$62:$J$68,0)))),0,7,1,1))),O35-(1)*OFFSET(INDIRECT(CELL("address",INDEX($J$62:$J$68,MATCH(Sheet1!F16,$J$62:$J$68,0)))),0,7,1,1))</f>
        <v>-223</v>
      </c>
      <c r="R35" s="18" cm="1">
        <f t="array" aca="1" ref="R35" ca="1">IF(-Sheet1!D16+$G$25&gt;=0, P35-(1)*(OFFSET(INDIRECT(CELL("address",INDEX($J$62:$J$68,MATCH(Sheet1!F16,$J$62:$J$68,0)))),0,8,1,1)), P35-(Sheet1!D16-$G$25)*(OFFSET(INDIRECT(CELL("address",INDEX($J$62:$J$68,MATCH(Sheet1!F16,$J$62:$J$68,0)))),0,8,1,1)))</f>
        <v>39</v>
      </c>
      <c r="S35" s="11" cm="1">
        <f t="array" aca="1" ref="S35" ca="1">IF(-$G$23+Sheet1!E16&lt;=0,Q35-(($G$23-Sheet1!E16)*(OFFSET(INDIRECT(CELL("address",INDEX($J$62:$J$68,MATCH(Sheet1!F16,$J$62:$J$68,0)))),0,9,1,1))),Q35-(1)*OFFSET(INDIRECT(CELL("address",INDEX($J$62:$J$68,MATCH(Sheet1!F16,$J$62:$J$68,0)))),0,9,1,1))</f>
        <v>-280</v>
      </c>
      <c r="T35" s="18" cm="1">
        <f t="array" aca="1" ref="T35" ca="1">IF(-Sheet1!D16+$G$25&gt;=0, R35-(1)*(OFFSET(INDIRECT(CELL("address",INDEX($J$62:$J$68,MATCH(Sheet1!F16,$J$62:$J$68,0)))),0,10,1,1)), R35-(Sheet1!D16-$G$25)*(OFFSET(INDIRECT(CELL("address",INDEX($J$62:$J$68,MATCH(Sheet1!F16,$J$62:$J$68,0)))),0,10,1,1)))</f>
        <v>38</v>
      </c>
    </row>
    <row r="36" spans="9:20" x14ac:dyDescent="0.25">
      <c r="I36" s="15" t="str">
        <f>Sheet1!A17</f>
        <v>Wolf_mid</v>
      </c>
      <c r="J36" s="15">
        <f>Sheet1!C17</f>
        <v>22</v>
      </c>
      <c r="K36" s="15" cm="1">
        <f t="array" aca="1" ref="K36" ca="1">IF(-$G$23*(OFFSET(INDIRECT(CELL("address",INDEX($J$62:$J$68,MATCH(Sheet1!F17,$J$62:$J$68,0)))),0,1,1,1))+Sheet1!E17 &lt;= 0,J36- (($G$23-Sheet1!E17)*(OFFSET(INDIRECT(CELL("address",INDEX($J$62:$J$68,MATCH(Sheet1!F17,$J$62:$J$68,0)))),0,1,1,1))), J36-(1)*OFFSET(INDIRECT(CELL("address",INDEX($J$62:$J$68,MATCH(Sheet1!F17,$J$62:$J$68,0)))),0,1,1,1))</f>
        <v>8</v>
      </c>
      <c r="L36" s="19" cm="1">
        <f t="array" aca="1" ref="L36" ca="1">IF(-Sheet1!D17+$G$25&gt;=0, $G$21-(1)*(OFFSET(INDIRECT(CELL("address",INDEX($J$62:$J$68,MATCH(Sheet1!F17,$J$62:$J$68,0)))),0,2,1,1)), $G$21-(Sheet1!D17-$G$25)*(OFFSET(INDIRECT(CELL("address",INDEX($J$62:$J$68,MATCH(Sheet1!F17,$J$62:$J$68,0)))),0,2,1,1)))</f>
        <v>42</v>
      </c>
      <c r="M36" s="15" cm="1">
        <f t="array" aca="1" ref="M36" ca="1">IF(-$G$23+Sheet1!E17&lt;=0,K36-(($G$23-Sheet1!E17)*(OFFSET(INDIRECT(CELL("address",INDEX($J$62:$J$68,MATCH(Sheet1!F17,$J$62:$J$68,0)))),0,3,1,1))),K36-(1)*OFFSET(INDIRECT(CELL("address",INDEX($J$62:$J$68,MATCH(Sheet1!F17,$J$62:$J$68,0)))),0,3,1,1))</f>
        <v>-6</v>
      </c>
      <c r="N36" s="19" cm="1">
        <f t="array" aca="1" ref="N36" ca="1">IF(-Sheet1!D17+$G$25&gt;=0, L36-(1)*(OFFSET(INDIRECT(CELL("address",INDEX($J$62:$J$68,MATCH(Sheet1!F17,$J$62:$J$68,0)))),0,4,1,1)), L36-(Sheet1!D17-$G$25)*(OFFSET(INDIRECT(CELL("address",INDEX($J$62:$J$68,MATCH(Sheet1!F17,$J$62:$J$68,0)))),0,4,1,1)))</f>
        <v>41</v>
      </c>
      <c r="O36" s="15" cm="1">
        <f t="array" aca="1" ref="O36" ca="1">IF(-$G$23+Sheet1!E17&lt;=0,M36-(($G$23-Sheet1!E17)*(OFFSET(INDIRECT(CELL("address",INDEX($J$62:$J$68,MATCH(Sheet1!F17,$J$62:$J$68,0)))),0,5,1,1))),M36-(1)*OFFSET(INDIRECT(CELL("address",INDEX($J$62:$J$68,MATCH(Sheet1!F17,$J$62:$J$68,0)))),0,5,1,1))</f>
        <v>-34</v>
      </c>
      <c r="P36" s="19" cm="1">
        <f t="array" aca="1" ref="P36" ca="1">IF(-Sheet1!D17+$G$25&gt;=0, N36-(1)*(OFFSET(INDIRECT(CELL("address",INDEX($J$62:$J$68,MATCH(Sheet1!F17,$J$62:$J$68,0)))),0,6,1,1)), N36-(Sheet1!D17-$G$25)*(OFFSET(INDIRECT(CELL("address",INDEX($J$62:$J$68,MATCH(Sheet1!F17,$J$62:$J$68,0)))),0,6,1,1)))</f>
        <v>40</v>
      </c>
      <c r="Q36" s="15" cm="1">
        <f t="array" aca="1" ref="Q36" ca="1">IF(-$G$23+Sheet1!E17&lt;=0,O36-(($G$23-Sheet1!E17)*(OFFSET(INDIRECT(CELL("address",INDEX($J$62:$J$68,MATCH(Sheet1!F17,$J$62:$J$68,0)))),0,7,1,1))),O36-(1)*OFFSET(INDIRECT(CELL("address",INDEX($J$62:$J$68,MATCH(Sheet1!F17,$J$62:$J$68,0)))),0,7,1,1))</f>
        <v>-48</v>
      </c>
      <c r="R36" s="19" cm="1">
        <f t="array" aca="1" ref="R36" ca="1">IF(-Sheet1!D17+$G$25&gt;=0, P36-(1)*(OFFSET(INDIRECT(CELL("address",INDEX($J$62:$J$68,MATCH(Sheet1!F17,$J$62:$J$68,0)))),0,8,1,1)), P36-(Sheet1!D17-$G$25)*(OFFSET(INDIRECT(CELL("address",INDEX($J$62:$J$68,MATCH(Sheet1!F17,$J$62:$J$68,0)))),0,8,1,1)))</f>
        <v>39</v>
      </c>
      <c r="S36" s="15" cm="1">
        <f t="array" aca="1" ref="S36" ca="1">IF(-$G$23+Sheet1!E17&lt;=0,Q36-(($G$23-Sheet1!E17)*(OFFSET(INDIRECT(CELL("address",INDEX($J$62:$J$68,MATCH(Sheet1!F17,$J$62:$J$68,0)))),0,9,1,1))),Q36-(1)*OFFSET(INDIRECT(CELL("address",INDEX($J$62:$J$68,MATCH(Sheet1!F17,$J$62:$J$68,0)))),0,9,1,1))</f>
        <v>-76</v>
      </c>
      <c r="T36" s="19" cm="1">
        <f t="array" aca="1" ref="T36" ca="1">IF(-Sheet1!D17+$G$25&gt;=0, R36-(1)*(OFFSET(INDIRECT(CELL("address",INDEX($J$62:$J$68,MATCH(Sheet1!F17,$J$62:$J$68,0)))),0,10,1,1)), R36-(Sheet1!D17-$G$25)*(OFFSET(INDIRECT(CELL("address",INDEX($J$62:$J$68,MATCH(Sheet1!F17,$J$62:$J$68,0)))),0,10,1,1)))</f>
        <v>38</v>
      </c>
    </row>
    <row r="37" spans="9:20" x14ac:dyDescent="0.25">
      <c r="I37" s="15" t="str">
        <f>Sheet1!A18</f>
        <v>Jaguar_mid</v>
      </c>
      <c r="J37" s="15">
        <f>Sheet1!C18</f>
        <v>19</v>
      </c>
      <c r="K37" s="15" cm="1">
        <f t="array" aca="1" ref="K37" ca="1">IF(-$G$23*(OFFSET(INDIRECT(CELL("address",INDEX($J$62:$J$68,MATCH(Sheet1!F18,$J$62:$J$68,0)))),0,1,1,1))+Sheet1!E18 &lt;= 0,J37- (($G$23-Sheet1!E18)*(OFFSET(INDIRECT(CELL("address",INDEX($J$62:$J$68,MATCH(Sheet1!F18,$J$62:$J$68,0)))),0,1,1,1))), J37-(1)*OFFSET(INDIRECT(CELL("address",INDEX($J$62:$J$68,MATCH(Sheet1!F18,$J$62:$J$68,0)))),0,1,1,1))</f>
        <v>2</v>
      </c>
      <c r="L37" s="19" cm="1">
        <f t="array" aca="1" ref="L37" ca="1">IF(-Sheet1!D18+$G$25&gt;=0, $G$21-(1)*(OFFSET(INDIRECT(CELL("address",INDEX($J$62:$J$68,MATCH(Sheet1!F18,$J$62:$J$68,0)))),0,2,1,1)), $G$21-(Sheet1!D18-$G$25)*(OFFSET(INDIRECT(CELL("address",INDEX($J$62:$J$68,MATCH(Sheet1!F18,$J$62:$J$68,0)))),0,2,1,1)))</f>
        <v>42</v>
      </c>
      <c r="M37" s="15" cm="1">
        <f t="array" aca="1" ref="M37" ca="1">IF(-$G$23+Sheet1!E18&lt;=0,K37-(($G$23-Sheet1!E18)*(OFFSET(INDIRECT(CELL("address",INDEX($J$62:$J$68,MATCH(Sheet1!F18,$J$62:$J$68,0)))),0,3,1,1))),K37-(1)*OFFSET(INDIRECT(CELL("address",INDEX($J$62:$J$68,MATCH(Sheet1!F18,$J$62:$J$68,0)))),0,3,1,1))</f>
        <v>-15</v>
      </c>
      <c r="N37" s="19" cm="1">
        <f t="array" aca="1" ref="N37" ca="1">IF(-Sheet1!D18+$G$25&gt;=0, L37-(1)*(OFFSET(INDIRECT(CELL("address",INDEX($J$62:$J$68,MATCH(Sheet1!F18,$J$62:$J$68,0)))),0,4,1,1)), L37-(Sheet1!D18-$G$25)*(OFFSET(INDIRECT(CELL("address",INDEX($J$62:$J$68,MATCH(Sheet1!F18,$J$62:$J$68,0)))),0,4,1,1)))</f>
        <v>41</v>
      </c>
      <c r="O37" s="15" cm="1">
        <f t="array" aca="1" ref="O37" ca="1">IF(-$G$23+Sheet1!E18&lt;=0,M37-(($G$23-Sheet1!E18)*(OFFSET(INDIRECT(CELL("address",INDEX($J$62:$J$68,MATCH(Sheet1!F18,$J$62:$J$68,0)))),0,5,1,1))),M37-(1)*OFFSET(INDIRECT(CELL("address",INDEX($J$62:$J$68,MATCH(Sheet1!F18,$J$62:$J$68,0)))),0,5,1,1))</f>
        <v>-32</v>
      </c>
      <c r="P37" s="19" cm="1">
        <f t="array" aca="1" ref="P37" ca="1">IF(-Sheet1!D18+$G$25&gt;=0, N37-(1)*(OFFSET(INDIRECT(CELL("address",INDEX($J$62:$J$68,MATCH(Sheet1!F18,$J$62:$J$68,0)))),0,6,1,1)), N37-(Sheet1!D18-$G$25)*(OFFSET(INDIRECT(CELL("address",INDEX($J$62:$J$68,MATCH(Sheet1!F18,$J$62:$J$68,0)))),0,6,1,1)))</f>
        <v>40</v>
      </c>
      <c r="Q37" s="15" cm="1">
        <f t="array" aca="1" ref="Q37" ca="1">IF(-$G$23+Sheet1!E18&lt;=0,O37-(($G$23-Sheet1!E18)*(OFFSET(INDIRECT(CELL("address",INDEX($J$62:$J$68,MATCH(Sheet1!F18,$J$62:$J$68,0)))),0,7,1,1))),O37-(1)*OFFSET(INDIRECT(CELL("address",INDEX($J$62:$J$68,MATCH(Sheet1!F18,$J$62:$J$68,0)))),0,7,1,1))</f>
        <v>-49</v>
      </c>
      <c r="R37" s="19" cm="1">
        <f t="array" aca="1" ref="R37" ca="1">IF(-Sheet1!D18+$G$25&gt;=0, P37-(1)*(OFFSET(INDIRECT(CELL("address",INDEX($J$62:$J$68,MATCH(Sheet1!F18,$J$62:$J$68,0)))),0,8,1,1)), P37-(Sheet1!D18-$G$25)*(OFFSET(INDIRECT(CELL("address",INDEX($J$62:$J$68,MATCH(Sheet1!F18,$J$62:$J$68,0)))),0,8,1,1)))</f>
        <v>39</v>
      </c>
      <c r="S37" s="15" cm="1">
        <f t="array" aca="1" ref="S37" ca="1">IF(-$G$23+Sheet1!E18&lt;=0,Q37-(($G$23-Sheet1!E18)*(OFFSET(INDIRECT(CELL("address",INDEX($J$62:$J$68,MATCH(Sheet1!F18,$J$62:$J$68,0)))),0,9,1,1))),Q37-(1)*OFFSET(INDIRECT(CELL("address",INDEX($J$62:$J$68,MATCH(Sheet1!F18,$J$62:$J$68,0)))),0,9,1,1))</f>
        <v>-66</v>
      </c>
      <c r="T37" s="19" cm="1">
        <f t="array" aca="1" ref="T37" ca="1">IF(-Sheet1!D18+$G$25&gt;=0, R37-(1)*(OFFSET(INDIRECT(CELL("address",INDEX($J$62:$J$68,MATCH(Sheet1!F18,$J$62:$J$68,0)))),0,10,1,1)), R37-(Sheet1!D18-$G$25)*(OFFSET(INDIRECT(CELL("address",INDEX($J$62:$J$68,MATCH(Sheet1!F18,$J$62:$J$68,0)))),0,10,1,1)))</f>
        <v>38</v>
      </c>
    </row>
    <row r="38" spans="9:20" x14ac:dyDescent="0.25">
      <c r="I38" s="15" t="str">
        <f>Sheet1!A19</f>
        <v>Snake_mid</v>
      </c>
      <c r="J38" s="15">
        <f>Sheet1!C19</f>
        <v>16</v>
      </c>
      <c r="K38" s="15" cm="1">
        <f t="array" aca="1" ref="K38" ca="1">IF(-$G$23*(OFFSET(INDIRECT(CELL("address",INDEX($J$62:$J$68,MATCH(Sheet1!F19,$J$62:$J$68,0)))),0,1,1,1))+Sheet1!E19 &lt;= 0,J38- (($G$23-Sheet1!E19)*(OFFSET(INDIRECT(CELL("address",INDEX($J$62:$J$68,MATCH(Sheet1!F19,$J$62:$J$68,0)))),0,1,1,1))), J38-(1)*OFFSET(INDIRECT(CELL("address",INDEX($J$62:$J$68,MATCH(Sheet1!F19,$J$62:$J$68,0)))),0,1,1,1))</f>
        <v>-1</v>
      </c>
      <c r="L38" s="19" cm="1">
        <f t="array" aca="1" ref="L38" ca="1">IF(-Sheet1!D19+$G$25&gt;=0, $G$21-(1)*(OFFSET(INDIRECT(CELL("address",INDEX($J$62:$J$68,MATCH(Sheet1!F19,$J$62:$J$68,0)))),0,2,1,1)), $G$21-(Sheet1!D19-$G$25)*(OFFSET(INDIRECT(CELL("address",INDEX($J$62:$J$68,MATCH(Sheet1!F19,$J$62:$J$68,0)))),0,2,1,1)))</f>
        <v>42</v>
      </c>
      <c r="M38" s="15" cm="1">
        <f t="array" aca="1" ref="M38" ca="1">IF(-$G$23+Sheet1!E19&lt;=0,K38-(($G$23-Sheet1!E19)*(OFFSET(INDIRECT(CELL("address",INDEX($J$62:$J$68,MATCH(Sheet1!F19,$J$62:$J$68,0)))),0,3,1,1))),K38-(1)*OFFSET(INDIRECT(CELL("address",INDEX($J$62:$J$68,MATCH(Sheet1!F19,$J$62:$J$68,0)))),0,3,1,1))</f>
        <v>-18</v>
      </c>
      <c r="N38" s="19" cm="1">
        <f t="array" aca="1" ref="N38" ca="1">IF(-Sheet1!D19+$G$25&gt;=0, L38-(1)*(OFFSET(INDIRECT(CELL("address",INDEX($J$62:$J$68,MATCH(Sheet1!F19,$J$62:$J$68,0)))),0,4,1,1)), L38-(Sheet1!D19-$G$25)*(OFFSET(INDIRECT(CELL("address",INDEX($J$62:$J$68,MATCH(Sheet1!F19,$J$62:$J$68,0)))),0,4,1,1)))</f>
        <v>41</v>
      </c>
      <c r="O38" s="15" cm="1">
        <f t="array" aca="1" ref="O38" ca="1">IF(-$G$23+Sheet1!E19&lt;=0,M38-(($G$23-Sheet1!E19)*(OFFSET(INDIRECT(CELL("address",INDEX($J$62:$J$68,MATCH(Sheet1!F19,$J$62:$J$68,0)))),0,5,1,1))),M38-(1)*OFFSET(INDIRECT(CELL("address",INDEX($J$62:$J$68,MATCH(Sheet1!F19,$J$62:$J$68,0)))),0,5,1,1))</f>
        <v>-52</v>
      </c>
      <c r="P38" s="19" cm="1">
        <f t="array" aca="1" ref="P38" ca="1">IF(-Sheet1!D19+$G$25&gt;=0, N38-(1)*(OFFSET(INDIRECT(CELL("address",INDEX($J$62:$J$68,MATCH(Sheet1!F19,$J$62:$J$68,0)))),0,6,1,1)), N38-(Sheet1!D19-$G$25)*(OFFSET(INDIRECT(CELL("address",INDEX($J$62:$J$68,MATCH(Sheet1!F19,$J$62:$J$68,0)))),0,6,1,1)))</f>
        <v>40</v>
      </c>
      <c r="Q38" s="15" cm="1">
        <f t="array" aca="1" ref="Q38" ca="1">IF(-$G$23+Sheet1!E19&lt;=0,O38-(($G$23-Sheet1!E19)*(OFFSET(INDIRECT(CELL("address",INDEX($J$62:$J$68,MATCH(Sheet1!F19,$J$62:$J$68,0)))),0,7,1,1))),O38-(1)*OFFSET(INDIRECT(CELL("address",INDEX($J$62:$J$68,MATCH(Sheet1!F19,$J$62:$J$68,0)))),0,7,1,1))</f>
        <v>-69</v>
      </c>
      <c r="R38" s="19" cm="1">
        <f t="array" aca="1" ref="R38" ca="1">IF(-Sheet1!D19+$G$25&gt;=0, P38-(1)*(OFFSET(INDIRECT(CELL("address",INDEX($J$62:$J$68,MATCH(Sheet1!F19,$J$62:$J$68,0)))),0,8,1,1)), P38-(Sheet1!D19-$G$25)*(OFFSET(INDIRECT(CELL("address",INDEX($J$62:$J$68,MATCH(Sheet1!F19,$J$62:$J$68,0)))),0,8,1,1)))</f>
        <v>39</v>
      </c>
      <c r="S38" s="15" cm="1">
        <f t="array" aca="1" ref="S38" ca="1">IF(-$G$23+Sheet1!E19&lt;=0,Q38-(($G$23-Sheet1!E19)*(OFFSET(INDIRECT(CELL("address",INDEX($J$62:$J$68,MATCH(Sheet1!F19,$J$62:$J$68,0)))),0,9,1,1))),Q38-(1)*OFFSET(INDIRECT(CELL("address",INDEX($J$62:$J$68,MATCH(Sheet1!F19,$J$62:$J$68,0)))),0,9,1,1))</f>
        <v>-103</v>
      </c>
      <c r="T38" s="19" cm="1">
        <f t="array" aca="1" ref="T38" ca="1">IF(-Sheet1!D19+$G$25&gt;=0, R38-(1)*(OFFSET(INDIRECT(CELL("address",INDEX($J$62:$J$68,MATCH(Sheet1!F19,$J$62:$J$68,0)))),0,10,1,1)), R38-(Sheet1!D19-$G$25)*(OFFSET(INDIRECT(CELL("address",INDEX($J$62:$J$68,MATCH(Sheet1!F19,$J$62:$J$68,0)))),0,10,1,1)))</f>
        <v>38</v>
      </c>
    </row>
    <row r="39" spans="9:20" x14ac:dyDescent="0.25">
      <c r="I39" s="13" t="str">
        <f>Sheet1!A20</f>
        <v>Bird</v>
      </c>
      <c r="J39" s="13">
        <f>Sheet1!C20</f>
        <v>20</v>
      </c>
      <c r="K39" s="13" cm="1">
        <f t="array" aca="1" ref="K39" ca="1">IF(-$G$23*(OFFSET(INDIRECT(CELL("address",INDEX($J$62:$J$68,MATCH(Sheet1!F20,$J$62:$J$68,0)))),0,1,1,1))+Sheet1!E20 &lt;= 0,J39- (($G$23-Sheet1!E20)*(OFFSET(INDIRECT(CELL("address",INDEX($J$62:$J$68,MATCH(Sheet1!F20,$J$62:$J$68,0)))),0,1,1,1))), J39-(1)*OFFSET(INDIRECT(CELL("address",INDEX($J$62:$J$68,MATCH(Sheet1!F20,$J$62:$J$68,0)))),0,1,1,1))</f>
        <v>6</v>
      </c>
      <c r="L39" s="20" cm="1">
        <f t="array" aca="1" ref="L39" ca="1">IF(-Sheet1!D20+$G$25&gt;=0, $G$21-(1)*(OFFSET(INDIRECT(CELL("address",INDEX($J$62:$J$68,MATCH(Sheet1!F20,$J$62:$J$68,0)))),0,2,1,1)), $G$21-(Sheet1!D20-$G$25)*(OFFSET(INDIRECT(CELL("address",INDEX($J$62:$J$68,MATCH(Sheet1!F20,$J$62:$J$68,0)))),0,2,1,1)))</f>
        <v>40</v>
      </c>
      <c r="M39" s="13" cm="1">
        <f t="array" aca="1" ref="M39" ca="1">IF(-$G$23+Sheet1!E20&lt;=0,K39-(($G$23-Sheet1!E20)*(OFFSET(INDIRECT(CELL("address",INDEX($J$62:$J$68,MATCH(Sheet1!F20,$J$62:$J$68,0)))),0,3,1,1))),K39-(1)*OFFSET(INDIRECT(CELL("address",INDEX($J$62:$J$68,MATCH(Sheet1!F20,$J$62:$J$68,0)))),0,3,1,1))</f>
        <v>-8</v>
      </c>
      <c r="N39" s="20" cm="1">
        <f t="array" aca="1" ref="N39" ca="1">IF(-Sheet1!D20+$G$25&gt;=0, L39-(1)*(OFFSET(INDIRECT(CELL("address",INDEX($J$62:$J$68,MATCH(Sheet1!F20,$J$62:$J$68,0)))),0,4,1,1)), L39-(Sheet1!D20-$G$25)*(OFFSET(INDIRECT(CELL("address",INDEX($J$62:$J$68,MATCH(Sheet1!F20,$J$62:$J$68,0)))),0,4,1,1)))</f>
        <v>37</v>
      </c>
      <c r="O39" s="13" cm="1">
        <f t="array" aca="1" ref="O39" ca="1">IF(-$G$23+Sheet1!E20&lt;=0,M39-(($G$23-Sheet1!E20)*(OFFSET(INDIRECT(CELL("address",INDEX($J$62:$J$68,MATCH(Sheet1!F20,$J$62:$J$68,0)))),0,5,1,1))),M39-(1)*OFFSET(INDIRECT(CELL("address",INDEX($J$62:$J$68,MATCH(Sheet1!F20,$J$62:$J$68,0)))),0,5,1,1))</f>
        <v>-22</v>
      </c>
      <c r="P39" s="20" cm="1">
        <f t="array" aca="1" ref="P39" ca="1">IF(-Sheet1!D20+$G$25&gt;=0, N39-(1)*(OFFSET(INDIRECT(CELL("address",INDEX($J$62:$J$68,MATCH(Sheet1!F20,$J$62:$J$68,0)))),0,6,1,1)), N39-(Sheet1!D20-$G$25)*(OFFSET(INDIRECT(CELL("address",INDEX($J$62:$J$68,MATCH(Sheet1!F20,$J$62:$J$68,0)))),0,6,1,1)))</f>
        <v>34</v>
      </c>
      <c r="Q39" s="13" cm="1">
        <f t="array" aca="1" ref="Q39" ca="1">IF(-$G$23+Sheet1!E20&lt;=0,O39-(($G$23-Sheet1!E20)*(OFFSET(INDIRECT(CELL("address",INDEX($J$62:$J$68,MATCH(Sheet1!F20,$J$62:$J$68,0)))),0,7,1,1))),O39-(1)*OFFSET(INDIRECT(CELL("address",INDEX($J$62:$J$68,MATCH(Sheet1!F20,$J$62:$J$68,0)))),0,7,1,1))</f>
        <v>-36</v>
      </c>
      <c r="R39" s="20" cm="1">
        <f t="array" aca="1" ref="R39" ca="1">IF(-Sheet1!D20+$G$25&gt;=0, P39-(1)*(OFFSET(INDIRECT(CELL("address",INDEX($J$62:$J$68,MATCH(Sheet1!F20,$J$62:$J$68,0)))),0,8,1,1)), P39-(Sheet1!D20-$G$25)*(OFFSET(INDIRECT(CELL("address",INDEX($J$62:$J$68,MATCH(Sheet1!F20,$J$62:$J$68,0)))),0,8,1,1)))</f>
        <v>31</v>
      </c>
      <c r="S39" s="13" cm="1">
        <f t="array" aca="1" ref="S39" ca="1">IF(-$G$23+Sheet1!E20&lt;=0,Q39-(($G$23-Sheet1!E20)*(OFFSET(INDIRECT(CELL("address",INDEX($J$62:$J$68,MATCH(Sheet1!F20,$J$62:$J$68,0)))),0,9,1,1))),Q39-(1)*OFFSET(INDIRECT(CELL("address",INDEX($J$62:$J$68,MATCH(Sheet1!F20,$J$62:$J$68,0)))),0,9,1,1))</f>
        <v>-50</v>
      </c>
      <c r="T39" s="20" cm="1">
        <f t="array" aca="1" ref="T39" ca="1">IF(-Sheet1!D20+$G$25&gt;=0, R39-(1)*(OFFSET(INDIRECT(CELL("address",INDEX($J$62:$J$68,MATCH(Sheet1!F20,$J$62:$J$68,0)))),0,10,1,1)), R39-(Sheet1!D20-$G$25)*(OFFSET(INDIRECT(CELL("address",INDEX($J$62:$J$68,MATCH(Sheet1!F20,$J$62:$J$68,0)))),0,10,1,1)))</f>
        <v>28</v>
      </c>
    </row>
    <row r="40" spans="9:20" x14ac:dyDescent="0.25">
      <c r="I40" s="13" t="str">
        <f>Sheet1!A21</f>
        <v>Shrub</v>
      </c>
      <c r="J40" s="13">
        <f>Sheet1!C21</f>
        <v>25</v>
      </c>
      <c r="K40" s="13" cm="1">
        <f t="array" aca="1" ref="K40" ca="1">IF(-$G$23*(OFFSET(INDIRECT(CELL("address",INDEX($J$62:$J$68,MATCH(Sheet1!F21,$J$62:$J$68,0)))),0,1,1,1))+Sheet1!E21 &lt;= 0,J40- (($G$23-Sheet1!E21)*(OFFSET(INDIRECT(CELL("address",INDEX($J$62:$J$68,MATCH(Sheet1!F21,$J$62:$J$68,0)))),0,1,1,1))), J40-(1)*OFFSET(INDIRECT(CELL("address",INDEX($J$62:$J$68,MATCH(Sheet1!F21,$J$62:$J$68,0)))),0,1,1,1))</f>
        <v>11</v>
      </c>
      <c r="L40" s="20" cm="1">
        <f t="array" aca="1" ref="L40" ca="1">IF(-Sheet1!D21+$G$25&gt;=0, $G$21-(1)*(OFFSET(INDIRECT(CELL("address",INDEX($J$62:$J$68,MATCH(Sheet1!F21,$J$62:$J$68,0)))),0,2,1,1)), $G$21-(Sheet1!D21-$G$25)*(OFFSET(INDIRECT(CELL("address",INDEX($J$62:$J$68,MATCH(Sheet1!F21,$J$62:$J$68,0)))),0,2,1,1)))</f>
        <v>42</v>
      </c>
      <c r="M40" s="13" cm="1">
        <f t="array" aca="1" ref="M40" ca="1">IF(-$G$23+Sheet1!E21&lt;=0,K40-(($G$23-Sheet1!E21)*(OFFSET(INDIRECT(CELL("address",INDEX($J$62:$J$68,MATCH(Sheet1!F21,$J$62:$J$68,0)))),0,3,1,1))),K40-(1)*OFFSET(INDIRECT(CELL("address",INDEX($J$62:$J$68,MATCH(Sheet1!F21,$J$62:$J$68,0)))),0,3,1,1))</f>
        <v>-3</v>
      </c>
      <c r="N40" s="20" cm="1">
        <f t="array" aca="1" ref="N40" ca="1">IF(-Sheet1!D21+$G$25&gt;=0, L40-(1)*(OFFSET(INDIRECT(CELL("address",INDEX($J$62:$J$68,MATCH(Sheet1!F21,$J$62:$J$68,0)))),0,4,1,1)), L40-(Sheet1!D21-$G$25)*(OFFSET(INDIRECT(CELL("address",INDEX($J$62:$J$68,MATCH(Sheet1!F21,$J$62:$J$68,0)))),0,4,1,1)))</f>
        <v>41</v>
      </c>
      <c r="O40" s="13" cm="1">
        <f t="array" aca="1" ref="O40" ca="1">IF(-$G$23+Sheet1!E21&lt;=0,M40-(($G$23-Sheet1!E21)*(OFFSET(INDIRECT(CELL("address",INDEX($J$62:$J$68,MATCH(Sheet1!F21,$J$62:$J$68,0)))),0,5,1,1))),M40-(1)*OFFSET(INDIRECT(CELL("address",INDEX($J$62:$J$68,MATCH(Sheet1!F21,$J$62:$J$68,0)))),0,5,1,1))</f>
        <v>-17</v>
      </c>
      <c r="P40" s="20" cm="1">
        <f t="array" aca="1" ref="P40" ca="1">IF(-Sheet1!D21+$G$25&gt;=0, N40-(1)*(OFFSET(INDIRECT(CELL("address",INDEX($J$62:$J$68,MATCH(Sheet1!F21,$J$62:$J$68,0)))),0,6,1,1)), N40-(Sheet1!D21-$G$25)*(OFFSET(INDIRECT(CELL("address",INDEX($J$62:$J$68,MATCH(Sheet1!F21,$J$62:$J$68,0)))),0,6,1,1)))</f>
        <v>40</v>
      </c>
      <c r="Q40" s="13" cm="1">
        <f t="array" aca="1" ref="Q40" ca="1">IF(-$G$23+Sheet1!E21&lt;=0,O40-(($G$23-Sheet1!E21)*(OFFSET(INDIRECT(CELL("address",INDEX($J$62:$J$68,MATCH(Sheet1!F21,$J$62:$J$68,0)))),0,7,1,1))),O40-(1)*OFFSET(INDIRECT(CELL("address",INDEX($J$62:$J$68,MATCH(Sheet1!F21,$J$62:$J$68,0)))),0,7,1,1))</f>
        <v>-31</v>
      </c>
      <c r="R40" s="20" cm="1">
        <f t="array" aca="1" ref="R40" ca="1">IF(-Sheet1!D21+$G$25&gt;=0, P40-(1)*(OFFSET(INDIRECT(CELL("address",INDEX($J$62:$J$68,MATCH(Sheet1!F21,$J$62:$J$68,0)))),0,8,1,1)), P40-(Sheet1!D21-$G$25)*(OFFSET(INDIRECT(CELL("address",INDEX($J$62:$J$68,MATCH(Sheet1!F21,$J$62:$J$68,0)))),0,8,1,1)))</f>
        <v>39</v>
      </c>
      <c r="S40" s="13" cm="1">
        <f t="array" aca="1" ref="S40" ca="1">IF(-$G$23+Sheet1!E21&lt;=0,Q40-(($G$23-Sheet1!E21)*(OFFSET(INDIRECT(CELL("address",INDEX($J$62:$J$68,MATCH(Sheet1!F21,$J$62:$J$68,0)))),0,9,1,1))),Q40-(1)*OFFSET(INDIRECT(CELL("address",INDEX($J$62:$J$68,MATCH(Sheet1!F21,$J$62:$J$68,0)))),0,9,1,1))</f>
        <v>-45</v>
      </c>
      <c r="T40" s="20" cm="1">
        <f t="array" aca="1" ref="T40" ca="1">IF(-Sheet1!D21+$G$25&gt;=0, R40-(1)*(OFFSET(INDIRECT(CELL("address",INDEX($J$62:$J$68,MATCH(Sheet1!F21,$J$62:$J$68,0)))),0,10,1,1)), R40-(Sheet1!D21-$G$25)*(OFFSET(INDIRECT(CELL("address",INDEX($J$62:$J$68,MATCH(Sheet1!F21,$J$62:$J$68,0)))),0,10,1,1)))</f>
        <v>38</v>
      </c>
    </row>
    <row r="41" spans="9:20" x14ac:dyDescent="0.25">
      <c r="I41" s="13" t="str">
        <f>Sheet1!A22</f>
        <v>Treeguard</v>
      </c>
      <c r="J41" s="13">
        <f>Sheet1!C22</f>
        <v>30</v>
      </c>
      <c r="K41" s="13" cm="1">
        <f t="array" aca="1" ref="K41" ca="1">IF(-$G$23*(OFFSET(INDIRECT(CELL("address",INDEX($J$62:$J$68,MATCH(Sheet1!F22,$J$62:$J$68,0)))),0,1,1,1))+Sheet1!E22 &lt;= 0,J41- (($G$23-Sheet1!E22)*(OFFSET(INDIRECT(CELL("address",INDEX($J$62:$J$68,MATCH(Sheet1!F22,$J$62:$J$68,0)))),0,1,1,1))), J41-(1)*OFFSET(INDIRECT(CELL("address",INDEX($J$62:$J$68,MATCH(Sheet1!F22,$J$62:$J$68,0)))),0,1,1,1))</f>
        <v>19</v>
      </c>
      <c r="L41" s="20" cm="1">
        <f t="array" aca="1" ref="L41" ca="1">IF(-Sheet1!D22+$G$25&gt;=0, $G$21-(1)*(OFFSET(INDIRECT(CELL("address",INDEX($J$62:$J$68,MATCH(Sheet1!F22,$J$62:$J$68,0)))),0,2,1,1)), $G$21-(Sheet1!D22-$G$25)*(OFFSET(INDIRECT(CELL("address",INDEX($J$62:$J$68,MATCH(Sheet1!F22,$J$62:$J$68,0)))),0,2,1,1)))</f>
        <v>42</v>
      </c>
      <c r="M41" s="13" cm="1">
        <f t="array" aca="1" ref="M41" ca="1">IF(-$G$23+Sheet1!E22&lt;=0,K41-(($G$23-Sheet1!E22)*(OFFSET(INDIRECT(CELL("address",INDEX($J$62:$J$68,MATCH(Sheet1!F22,$J$62:$J$68,0)))),0,3,1,1))),K41-(1)*OFFSET(INDIRECT(CELL("address",INDEX($J$62:$J$68,MATCH(Sheet1!F22,$J$62:$J$68,0)))),0,3,1,1))</f>
        <v>8</v>
      </c>
      <c r="N41" s="20" cm="1">
        <f t="array" aca="1" ref="N41" ca="1">IF(-Sheet1!D22+$G$25&gt;=0, L41-(1)*(OFFSET(INDIRECT(CELL("address",INDEX($J$62:$J$68,MATCH(Sheet1!F22,$J$62:$J$68,0)))),0,4,1,1)), L41-(Sheet1!D22-$G$25)*(OFFSET(INDIRECT(CELL("address",INDEX($J$62:$J$68,MATCH(Sheet1!F22,$J$62:$J$68,0)))),0,4,1,1)))</f>
        <v>41</v>
      </c>
      <c r="O41" s="13" cm="1">
        <f t="array" aca="1" ref="O41" ca="1">IF(-$G$23+Sheet1!E22&lt;=0,M41-(($G$23-Sheet1!E22)*(OFFSET(INDIRECT(CELL("address",INDEX($J$62:$J$68,MATCH(Sheet1!F22,$J$62:$J$68,0)))),0,5,1,1))),M41-(1)*OFFSET(INDIRECT(CELL("address",INDEX($J$62:$J$68,MATCH(Sheet1!F22,$J$62:$J$68,0)))),0,5,1,1))</f>
        <v>-14</v>
      </c>
      <c r="P41" s="20" cm="1">
        <f t="array" aca="1" ref="P41" ca="1">IF(-Sheet1!D22+$G$25&gt;=0, N41-(1)*(OFFSET(INDIRECT(CELL("address",INDEX($J$62:$J$68,MATCH(Sheet1!F22,$J$62:$J$68,0)))),0,6,1,1)), N41-(Sheet1!D22-$G$25)*(OFFSET(INDIRECT(CELL("address",INDEX($J$62:$J$68,MATCH(Sheet1!F22,$J$62:$J$68,0)))),0,6,1,1)))</f>
        <v>40</v>
      </c>
      <c r="Q41" s="13" cm="1">
        <f t="array" aca="1" ref="Q41" ca="1">IF(-$G$23+Sheet1!E22&lt;=0,O41-(($G$23-Sheet1!E22)*(OFFSET(INDIRECT(CELL("address",INDEX($J$62:$J$68,MATCH(Sheet1!F22,$J$62:$J$68,0)))),0,7,1,1))),O41-(1)*OFFSET(INDIRECT(CELL("address",INDEX($J$62:$J$68,MATCH(Sheet1!F22,$J$62:$J$68,0)))),0,7,1,1))</f>
        <v>-25</v>
      </c>
      <c r="R41" s="20" cm="1">
        <f t="array" aca="1" ref="R41" ca="1">IF(-Sheet1!D22+$G$25&gt;=0, P41-(1)*(OFFSET(INDIRECT(CELL("address",INDEX($J$62:$J$68,MATCH(Sheet1!F22,$J$62:$J$68,0)))),0,8,1,1)), P41-(Sheet1!D22-$G$25)*(OFFSET(INDIRECT(CELL("address",INDEX($J$62:$J$68,MATCH(Sheet1!F22,$J$62:$J$68,0)))),0,8,1,1)))</f>
        <v>39</v>
      </c>
      <c r="S41" s="13" cm="1">
        <f t="array" aca="1" ref="S41" ca="1">IF(-$G$23+Sheet1!E22&lt;=0,Q41-(($G$23-Sheet1!E22)*(OFFSET(INDIRECT(CELL("address",INDEX($J$62:$J$68,MATCH(Sheet1!F22,$J$62:$J$68,0)))),0,9,1,1))),Q41-(1)*OFFSET(INDIRECT(CELL("address",INDEX($J$62:$J$68,MATCH(Sheet1!F22,$J$62:$J$68,0)))),0,9,1,1))</f>
        <v>-47</v>
      </c>
      <c r="T41" s="20" cm="1">
        <f t="array" aca="1" ref="T41" ca="1">IF(-Sheet1!D22+$G$25&gt;=0, R41-(1)*(OFFSET(INDIRECT(CELL("address",INDEX($J$62:$J$68,MATCH(Sheet1!F22,$J$62:$J$68,0)))),0,10,1,1)), R41-(Sheet1!D22-$G$25)*(OFFSET(INDIRECT(CELL("address",INDEX($J$62:$J$68,MATCH(Sheet1!F22,$J$62:$J$68,0)))),0,10,1,1)))</f>
        <v>38</v>
      </c>
    </row>
    <row r="42" spans="9:20" x14ac:dyDescent="0.25">
      <c r="I42" s="14" t="str">
        <f>Sheet1!A23</f>
        <v>Bird_max</v>
      </c>
      <c r="J42" s="14">
        <f>Sheet1!C23</f>
        <v>40</v>
      </c>
      <c r="K42" s="14" cm="1">
        <f t="array" aca="1" ref="K42" ca="1">IF(-$G$23*(OFFSET(INDIRECT(CELL("address",INDEX($J$62:$J$68,MATCH(Sheet1!F23,$J$62:$J$68,0)))),0,1,1,1))+Sheet1!E23 &lt;= 0,J42- (($G$23-Sheet1!E23)*(OFFSET(INDIRECT(CELL("address",INDEX($J$62:$J$68,MATCH(Sheet1!F23,$J$62:$J$68,0)))),0,1,1,1))), J42-(1)*OFFSET(INDIRECT(CELL("address",INDEX($J$62:$J$68,MATCH(Sheet1!F23,$J$62:$J$68,0)))),0,1,1,1))</f>
        <v>29</v>
      </c>
      <c r="L42" s="21" cm="1">
        <f t="array" aca="1" ref="L42" ca="1">IF(-Sheet1!D23+$G$25&gt;=0, $G$21-(1)*(OFFSET(INDIRECT(CELL("address",INDEX($J$62:$J$68,MATCH(Sheet1!F23,$J$62:$J$68,0)))),0,2,1,1)), $G$21-(Sheet1!D23-$G$25)*(OFFSET(INDIRECT(CELL("address",INDEX($J$62:$J$68,MATCH(Sheet1!F23,$J$62:$J$68,0)))),0,2,1,1)))</f>
        <v>36</v>
      </c>
      <c r="M42" s="14" cm="1">
        <f t="array" aca="1" ref="M42" ca="1">IF(-$G$23+Sheet1!E23&lt;=0,K42-(($G$23-Sheet1!E23)*(OFFSET(INDIRECT(CELL("address",INDEX($J$62:$J$68,MATCH(Sheet1!F23,$J$62:$J$68,0)))),0,3,1,1))),K42-(1)*OFFSET(INDIRECT(CELL("address",INDEX($J$62:$J$68,MATCH(Sheet1!F23,$J$62:$J$68,0)))),0,3,1,1))</f>
        <v>18</v>
      </c>
      <c r="N42" s="21" cm="1">
        <f t="array" aca="1" ref="N42" ca="1">IF(-Sheet1!D23+$G$25&gt;=0, L42-(1)*(OFFSET(INDIRECT(CELL("address",INDEX($J$62:$J$68,MATCH(Sheet1!F23,$J$62:$J$68,0)))),0,4,1,1)), L42-(Sheet1!D23-$G$25)*(OFFSET(INDIRECT(CELL("address",INDEX($J$62:$J$68,MATCH(Sheet1!F23,$J$62:$J$68,0)))),0,4,1,1)))</f>
        <v>29</v>
      </c>
      <c r="O42" s="14" cm="1">
        <f t="array" aca="1" ref="O42" ca="1">IF(-$G$23+Sheet1!E23&lt;=0,M42-(($G$23-Sheet1!E23)*(OFFSET(INDIRECT(CELL("address",INDEX($J$62:$J$68,MATCH(Sheet1!F23,$J$62:$J$68,0)))),0,5,1,1))),M42-(1)*OFFSET(INDIRECT(CELL("address",INDEX($J$62:$J$68,MATCH(Sheet1!F23,$J$62:$J$68,0)))),0,5,1,1))</f>
        <v>7</v>
      </c>
      <c r="P42" s="21" cm="1">
        <f t="array" aca="1" ref="P42" ca="1">IF(-Sheet1!D23+$G$25&gt;=0, N42-(1)*(OFFSET(INDIRECT(CELL("address",INDEX($J$62:$J$68,MATCH(Sheet1!F23,$J$62:$J$68,0)))),0,6,1,1)), N42-(Sheet1!D23-$G$25)*(OFFSET(INDIRECT(CELL("address",INDEX($J$62:$J$68,MATCH(Sheet1!F23,$J$62:$J$68,0)))),0,6,1,1)))</f>
        <v>22</v>
      </c>
      <c r="Q42" s="14" cm="1">
        <f t="array" aca="1" ref="Q42" ca="1">IF(-$G$23+Sheet1!E23&lt;=0,O42-(($G$23-Sheet1!E23)*(OFFSET(INDIRECT(CELL("address",INDEX($J$62:$J$68,MATCH(Sheet1!F23,$J$62:$J$68,0)))),0,7,1,1))),O42-(1)*OFFSET(INDIRECT(CELL("address",INDEX($J$62:$J$68,MATCH(Sheet1!F23,$J$62:$J$68,0)))),0,7,1,1))</f>
        <v>-4</v>
      </c>
      <c r="R42" s="21" cm="1">
        <f t="array" aca="1" ref="R42" ca="1">IF(-Sheet1!D23+$G$25&gt;=0, P42-(1)*(OFFSET(INDIRECT(CELL("address",INDEX($J$62:$J$68,MATCH(Sheet1!F23,$J$62:$J$68,0)))),0,8,1,1)), P42-(Sheet1!D23-$G$25)*(OFFSET(INDIRECT(CELL("address",INDEX($J$62:$J$68,MATCH(Sheet1!F23,$J$62:$J$68,0)))),0,8,1,1)))</f>
        <v>15</v>
      </c>
      <c r="S42" s="14" cm="1">
        <f t="array" aca="1" ref="S42" ca="1">IF(-$G$23+Sheet1!E23&lt;=0,Q42-(($G$23-Sheet1!E23)*(OFFSET(INDIRECT(CELL("address",INDEX($J$62:$J$68,MATCH(Sheet1!F23,$J$62:$J$68,0)))),0,9,1,1))),Q42-(1)*OFFSET(INDIRECT(CELL("address",INDEX($J$62:$J$68,MATCH(Sheet1!F23,$J$62:$J$68,0)))),0,9,1,1))</f>
        <v>-15</v>
      </c>
      <c r="T42" s="21" cm="1">
        <f t="array" aca="1" ref="T42" ca="1">IF(-Sheet1!D23+$G$25&gt;=0, R42-(1)*(OFFSET(INDIRECT(CELL("address",INDEX($J$62:$J$68,MATCH(Sheet1!F23,$J$62:$J$68,0)))),0,10,1,1)), R42-(Sheet1!D23-$G$25)*(OFFSET(INDIRECT(CELL("address",INDEX($J$62:$J$68,MATCH(Sheet1!F23,$J$62:$J$68,0)))),0,10,1,1)))</f>
        <v>8</v>
      </c>
    </row>
    <row r="43" spans="9:20" x14ac:dyDescent="0.25">
      <c r="I43" s="14" t="str">
        <f>Sheet1!A24</f>
        <v>Shrub_max</v>
      </c>
      <c r="J43" s="14">
        <f>Sheet1!C24</f>
        <v>45</v>
      </c>
      <c r="K43" s="14" cm="1">
        <f t="array" aca="1" ref="K43" ca="1">IF(-$G$23*(OFFSET(INDIRECT(CELL("address",INDEX($J$62:$J$68,MATCH(Sheet1!F24,$J$62:$J$68,0)))),0,1,1,1))+Sheet1!E24 &lt;= 0,J43- (($G$23-Sheet1!E24)*(OFFSET(INDIRECT(CELL("address",INDEX($J$62:$J$68,MATCH(Sheet1!F24,$J$62:$J$68,0)))),0,1,1,1))), J43-(1)*OFFSET(INDIRECT(CELL("address",INDEX($J$62:$J$68,MATCH(Sheet1!F24,$J$62:$J$68,0)))),0,1,1,1))</f>
        <v>34</v>
      </c>
      <c r="L43" s="21" cm="1">
        <f t="array" aca="1" ref="L43" ca="1">IF(-Sheet1!D24+$G$25&gt;=0, $G$21-(1)*(OFFSET(INDIRECT(CELL("address",INDEX($J$62:$J$68,MATCH(Sheet1!F24,$J$62:$J$68,0)))),0,2,1,1)), $G$21-(Sheet1!D24-$G$25)*(OFFSET(INDIRECT(CELL("address",INDEX($J$62:$J$68,MATCH(Sheet1!F24,$J$62:$J$68,0)))),0,2,1,1)))</f>
        <v>40</v>
      </c>
      <c r="M43" s="14" cm="1">
        <f t="array" aca="1" ref="M43" ca="1">IF(-$G$23+Sheet1!E24&lt;=0,K43-(($G$23-Sheet1!E24)*(OFFSET(INDIRECT(CELL("address",INDEX($J$62:$J$68,MATCH(Sheet1!F24,$J$62:$J$68,0)))),0,3,1,1))),K43-(1)*OFFSET(INDIRECT(CELL("address",INDEX($J$62:$J$68,MATCH(Sheet1!F24,$J$62:$J$68,0)))),0,3,1,1))</f>
        <v>23</v>
      </c>
      <c r="N43" s="21" cm="1">
        <f t="array" aca="1" ref="N43" ca="1">IF(-Sheet1!D24+$G$25&gt;=0, L43-(1)*(OFFSET(INDIRECT(CELL("address",INDEX($J$62:$J$68,MATCH(Sheet1!F24,$J$62:$J$68,0)))),0,4,1,1)), L43-(Sheet1!D24-$G$25)*(OFFSET(INDIRECT(CELL("address",INDEX($J$62:$J$68,MATCH(Sheet1!F24,$J$62:$J$68,0)))),0,4,1,1)))</f>
        <v>37</v>
      </c>
      <c r="O43" s="14" cm="1">
        <f t="array" aca="1" ref="O43" ca="1">IF(-$G$23+Sheet1!E24&lt;=0,M43-(($G$23-Sheet1!E24)*(OFFSET(INDIRECT(CELL("address",INDEX($J$62:$J$68,MATCH(Sheet1!F24,$J$62:$J$68,0)))),0,5,1,1))),M43-(1)*OFFSET(INDIRECT(CELL("address",INDEX($J$62:$J$68,MATCH(Sheet1!F24,$J$62:$J$68,0)))),0,5,1,1))</f>
        <v>12</v>
      </c>
      <c r="P43" s="21" cm="1">
        <f t="array" aca="1" ref="P43" ca="1">IF(-Sheet1!D24+$G$25&gt;=0, N43-(1)*(OFFSET(INDIRECT(CELL("address",INDEX($J$62:$J$68,MATCH(Sheet1!F24,$J$62:$J$68,0)))),0,6,1,1)), N43-(Sheet1!D24-$G$25)*(OFFSET(INDIRECT(CELL("address",INDEX($J$62:$J$68,MATCH(Sheet1!F24,$J$62:$J$68,0)))),0,6,1,1)))</f>
        <v>34</v>
      </c>
      <c r="Q43" s="14" cm="1">
        <f t="array" aca="1" ref="Q43" ca="1">IF(-$G$23+Sheet1!E24&lt;=0,O43-(($G$23-Sheet1!E24)*(OFFSET(INDIRECT(CELL("address",INDEX($J$62:$J$68,MATCH(Sheet1!F24,$J$62:$J$68,0)))),0,7,1,1))),O43-(1)*OFFSET(INDIRECT(CELL("address",INDEX($J$62:$J$68,MATCH(Sheet1!F24,$J$62:$J$68,0)))),0,7,1,1))</f>
        <v>1</v>
      </c>
      <c r="R43" s="21" cm="1">
        <f t="array" aca="1" ref="R43" ca="1">IF(-Sheet1!D24+$G$25&gt;=0, P43-(1)*(OFFSET(INDIRECT(CELL("address",INDEX($J$62:$J$68,MATCH(Sheet1!F24,$J$62:$J$68,0)))),0,8,1,1)), P43-(Sheet1!D24-$G$25)*(OFFSET(INDIRECT(CELL("address",INDEX($J$62:$J$68,MATCH(Sheet1!F24,$J$62:$J$68,0)))),0,8,1,1)))</f>
        <v>31</v>
      </c>
      <c r="S43" s="14" cm="1">
        <f t="array" aca="1" ref="S43" ca="1">IF(-$G$23+Sheet1!E24&lt;=0,Q43-(($G$23-Sheet1!E24)*(OFFSET(INDIRECT(CELL("address",INDEX($J$62:$J$68,MATCH(Sheet1!F24,$J$62:$J$68,0)))),0,9,1,1))),Q43-(1)*OFFSET(INDIRECT(CELL("address",INDEX($J$62:$J$68,MATCH(Sheet1!F24,$J$62:$J$68,0)))),0,9,1,1))</f>
        <v>-10</v>
      </c>
      <c r="T43" s="21" cm="1">
        <f t="array" aca="1" ref="T43" ca="1">IF(-Sheet1!D24+$G$25&gt;=0, R43-(1)*(OFFSET(INDIRECT(CELL("address",INDEX($J$62:$J$68,MATCH(Sheet1!F24,$J$62:$J$68,0)))),0,10,1,1)), R43-(Sheet1!D24-$G$25)*(OFFSET(INDIRECT(CELL("address",INDEX($J$62:$J$68,MATCH(Sheet1!F24,$J$62:$J$68,0)))),0,10,1,1)))</f>
        <v>28</v>
      </c>
    </row>
    <row r="44" spans="9:20" x14ac:dyDescent="0.25">
      <c r="I44" s="14" t="str">
        <f>Sheet1!A25</f>
        <v>Tree_max</v>
      </c>
      <c r="J44" s="14">
        <f>Sheet1!C25</f>
        <v>50</v>
      </c>
      <c r="K44" s="14" cm="1">
        <f t="array" aca="1" ref="K44" ca="1">IF(-$G$23*(OFFSET(INDIRECT(CELL("address",INDEX($J$62:$J$68,MATCH(Sheet1!F25,$J$62:$J$68,0)))),0,1,1,1))+Sheet1!E25 &lt;= 0,J44- (($G$23-Sheet1!E25)*(OFFSET(INDIRECT(CELL("address",INDEX($J$62:$J$68,MATCH(Sheet1!F25,$J$62:$J$68,0)))),0,1,1,1))), J44-(1)*OFFSET(INDIRECT(CELL("address",INDEX($J$62:$J$68,MATCH(Sheet1!F25,$J$62:$J$68,0)))),0,1,1,1))</f>
        <v>43</v>
      </c>
      <c r="L44" s="21" cm="1">
        <f t="array" aca="1" ref="L44" ca="1">IF(-Sheet1!D25+$G$25&gt;=0, $G$21-(1)*(OFFSET(INDIRECT(CELL("address",INDEX($J$62:$J$68,MATCH(Sheet1!F25,$J$62:$J$68,0)))),0,2,1,1)), $G$21-(Sheet1!D25-$G$25)*(OFFSET(INDIRECT(CELL("address",INDEX($J$62:$J$68,MATCH(Sheet1!F25,$J$62:$J$68,0)))),0,2,1,1)))</f>
        <v>40</v>
      </c>
      <c r="M44" s="14" cm="1">
        <f t="array" aca="1" ref="M44" ca="1">IF(-$G$23+Sheet1!E25&lt;=0,K44-(($G$23-Sheet1!E25)*(OFFSET(INDIRECT(CELL("address",INDEX($J$62:$J$68,MATCH(Sheet1!F25,$J$62:$J$68,0)))),0,3,1,1))),K44-(1)*OFFSET(INDIRECT(CELL("address",INDEX($J$62:$J$68,MATCH(Sheet1!F25,$J$62:$J$68,0)))),0,3,1,1))</f>
        <v>36</v>
      </c>
      <c r="N44" s="21" cm="1">
        <f t="array" aca="1" ref="N44" ca="1">IF(-Sheet1!D25+$G$25&gt;=0, L44-(1)*(OFFSET(INDIRECT(CELL("address",INDEX($J$62:$J$68,MATCH(Sheet1!F25,$J$62:$J$68,0)))),0,4,1,1)), L44-(Sheet1!D25-$G$25)*(OFFSET(INDIRECT(CELL("address",INDEX($J$62:$J$68,MATCH(Sheet1!F25,$J$62:$J$68,0)))),0,4,1,1)))</f>
        <v>37</v>
      </c>
      <c r="O44" s="14" cm="1">
        <f t="array" aca="1" ref="O44" ca="1">IF(-$G$23+Sheet1!E25&lt;=0,M44-(($G$23-Sheet1!E25)*(OFFSET(INDIRECT(CELL("address",INDEX($J$62:$J$68,MATCH(Sheet1!F25,$J$62:$J$68,0)))),0,5,1,1))),M44-(1)*OFFSET(INDIRECT(CELL("address",INDEX($J$62:$J$68,MATCH(Sheet1!F25,$J$62:$J$68,0)))),0,5,1,1))</f>
        <v>29</v>
      </c>
      <c r="P44" s="21" cm="1">
        <f t="array" aca="1" ref="P44" ca="1">IF(-Sheet1!D25+$G$25&gt;=0, N44-(1)*(OFFSET(INDIRECT(CELL("address",INDEX($J$62:$J$68,MATCH(Sheet1!F25,$J$62:$J$68,0)))),0,6,1,1)), N44-(Sheet1!D25-$G$25)*(OFFSET(INDIRECT(CELL("address",INDEX($J$62:$J$68,MATCH(Sheet1!F25,$J$62:$J$68,0)))),0,6,1,1)))</f>
        <v>34</v>
      </c>
      <c r="Q44" s="14" cm="1">
        <f t="array" aca="1" ref="Q44" ca="1">IF(-$G$23+Sheet1!E25&lt;=0,O44-(($G$23-Sheet1!E25)*(OFFSET(INDIRECT(CELL("address",INDEX($J$62:$J$68,MATCH(Sheet1!F25,$J$62:$J$68,0)))),0,7,1,1))),O44-(1)*OFFSET(INDIRECT(CELL("address",INDEX($J$62:$J$68,MATCH(Sheet1!F25,$J$62:$J$68,0)))),0,7,1,1))</f>
        <v>22</v>
      </c>
      <c r="R44" s="21" cm="1">
        <f t="array" aca="1" ref="R44" ca="1">IF(-Sheet1!D25+$G$25&gt;=0, P44-(1)*(OFFSET(INDIRECT(CELL("address",INDEX($J$62:$J$68,MATCH(Sheet1!F25,$J$62:$J$68,0)))),0,8,1,1)), P44-(Sheet1!D25-$G$25)*(OFFSET(INDIRECT(CELL("address",INDEX($J$62:$J$68,MATCH(Sheet1!F25,$J$62:$J$68,0)))),0,8,1,1)))</f>
        <v>31</v>
      </c>
      <c r="S44" s="14" cm="1">
        <f t="array" aca="1" ref="S44" ca="1">IF(-$G$23+Sheet1!E25&lt;=0,Q44-(($G$23-Sheet1!E25)*(OFFSET(INDIRECT(CELL("address",INDEX($J$62:$J$68,MATCH(Sheet1!F25,$J$62:$J$68,0)))),0,9,1,1))),Q44-(1)*OFFSET(INDIRECT(CELL("address",INDEX($J$62:$J$68,MATCH(Sheet1!F25,$J$62:$J$68,0)))),0,9,1,1))</f>
        <v>15</v>
      </c>
      <c r="T44" s="21" cm="1">
        <f t="array" aca="1" ref="T44" ca="1">IF(-Sheet1!D25+$G$25&gt;=0, R44-(1)*(OFFSET(INDIRECT(CELL("address",INDEX($J$62:$J$68,MATCH(Sheet1!F25,$J$62:$J$68,0)))),0,10,1,1)), R44-(Sheet1!D25-$G$25)*(OFFSET(INDIRECT(CELL("address",INDEX($J$62:$J$68,MATCH(Sheet1!F25,$J$62:$J$68,0)))),0,10,1,1)))</f>
        <v>28</v>
      </c>
    </row>
    <row r="45" spans="9:20" x14ac:dyDescent="0.25">
      <c r="I45" s="11" t="str">
        <f>Sheet1!A26</f>
        <v>Fat Frog</v>
      </c>
      <c r="J45" s="11">
        <f>Sheet1!C26</f>
        <v>10</v>
      </c>
      <c r="K45" s="11" cm="1">
        <f t="array" aca="1" ref="K45" ca="1">IF(-$G$23*(OFFSET(INDIRECT(CELL("address",INDEX($J$62:$J$68,MATCH(Sheet1!F26,$J$62:$J$68,0)))),0,1,1,1))+Sheet1!E26 &lt;= 0,J45- (($G$23-Sheet1!E26)*(OFFSET(INDIRECT(CELL("address",INDEX($J$62:$J$68,MATCH(Sheet1!F26,$J$62:$J$68,0)))),0,1,1,1))), J45-(1)*OFFSET(INDIRECT(CELL("address",INDEX($J$62:$J$68,MATCH(Sheet1!F26,$J$62:$J$68,0)))),0,1,1,1))</f>
        <v>-47</v>
      </c>
      <c r="L45" s="18" cm="1">
        <f t="array" aca="1" ref="L45" ca="1">IF(-Sheet1!D26+$G$25&gt;=0, $G$21-(1)*(OFFSET(INDIRECT(CELL("address",INDEX($J$62:$J$68,MATCH(Sheet1!F26,$J$62:$J$68,0)))),0,2,1,1)), $G$21-(Sheet1!D26-$G$25)*(OFFSET(INDIRECT(CELL("address",INDEX($J$62:$J$68,MATCH(Sheet1!F26,$J$62:$J$68,0)))),0,2,1,1)))</f>
        <v>42</v>
      </c>
      <c r="M45" s="11" cm="1">
        <f t="array" aca="1" ref="M45" ca="1">IF(-$G$23+Sheet1!E26&lt;=0,K45-(($G$23-Sheet1!E26)*(OFFSET(INDIRECT(CELL("address",INDEX($J$62:$J$68,MATCH(Sheet1!F26,$J$62:$J$68,0)))),0,3,1,1))),K45-(1)*OFFSET(INDIRECT(CELL("address",INDEX($J$62:$J$68,MATCH(Sheet1!F26,$J$62:$J$68,0)))),0,3,1,1))</f>
        <v>-104</v>
      </c>
      <c r="N45" s="18" cm="1">
        <f t="array" aca="1" ref="N45" ca="1">IF(-Sheet1!D26+$G$25&gt;=0, L45-(1)*(OFFSET(INDIRECT(CELL("address",INDEX($J$62:$J$68,MATCH(Sheet1!F26,$J$62:$J$68,0)))),0,4,1,1)), L45-(Sheet1!D26-$G$25)*(OFFSET(INDIRECT(CELL("address",INDEX($J$62:$J$68,MATCH(Sheet1!F26,$J$62:$J$68,0)))),0,4,1,1)))</f>
        <v>41</v>
      </c>
      <c r="O45" s="11" cm="1">
        <f t="array" aca="1" ref="O45" ca="1">IF(-$G$23+Sheet1!E26&lt;=0,M45-(($G$23-Sheet1!E26)*(OFFSET(INDIRECT(CELL("address",INDEX($J$62:$J$68,MATCH(Sheet1!F26,$J$62:$J$68,0)))),0,5,1,1))),M45-(1)*OFFSET(INDIRECT(CELL("address",INDEX($J$62:$J$68,MATCH(Sheet1!F26,$J$62:$J$68,0)))),0,5,1,1))</f>
        <v>-161</v>
      </c>
      <c r="P45" s="18" cm="1">
        <f t="array" aca="1" ref="P45" ca="1">IF(-Sheet1!D26+$G$25&gt;=0, N45-(1)*(OFFSET(INDIRECT(CELL("address",INDEX($J$62:$J$68,MATCH(Sheet1!F26,$J$62:$J$68,0)))),0,6,1,1)), N45-(Sheet1!D26-$G$25)*(OFFSET(INDIRECT(CELL("address",INDEX($J$62:$J$68,MATCH(Sheet1!F26,$J$62:$J$68,0)))),0,6,1,1)))</f>
        <v>40</v>
      </c>
      <c r="Q45" s="11" cm="1">
        <f t="array" aca="1" ref="Q45" ca="1">IF(-$G$23+Sheet1!E26&lt;=0,O45-(($G$23-Sheet1!E26)*(OFFSET(INDIRECT(CELL("address",INDEX($J$62:$J$68,MATCH(Sheet1!F26,$J$62:$J$68,0)))),0,7,1,1))),O45-(1)*OFFSET(INDIRECT(CELL("address",INDEX($J$62:$J$68,MATCH(Sheet1!F26,$J$62:$J$68,0)))),0,7,1,1))</f>
        <v>-218</v>
      </c>
      <c r="R45" s="18" cm="1">
        <f t="array" aca="1" ref="R45" ca="1">IF(-Sheet1!D26+$G$25&gt;=0, P45-(1)*(OFFSET(INDIRECT(CELL("address",INDEX($J$62:$J$68,MATCH(Sheet1!F26,$J$62:$J$68,0)))),0,8,1,1)), P45-(Sheet1!D26-$G$25)*(OFFSET(INDIRECT(CELL("address",INDEX($J$62:$J$68,MATCH(Sheet1!F26,$J$62:$J$68,0)))),0,8,1,1)))</f>
        <v>39</v>
      </c>
      <c r="S45" s="11" cm="1">
        <f t="array" aca="1" ref="S45" ca="1">IF(-$G$23+Sheet1!E26&lt;=0,Q45-(($G$23-Sheet1!E26)*(OFFSET(INDIRECT(CELL("address",INDEX($J$62:$J$68,MATCH(Sheet1!F26,$J$62:$J$68,0)))),0,9,1,1))),Q45-(1)*OFFSET(INDIRECT(CELL("address",INDEX($J$62:$J$68,MATCH(Sheet1!F26,$J$62:$J$68,0)))),0,9,1,1))</f>
        <v>-275</v>
      </c>
      <c r="T45" s="18" cm="1">
        <f t="array" aca="1" ref="T45" ca="1">IF(-Sheet1!D26+$G$25&gt;=0, R45-(1)*(OFFSET(INDIRECT(CELL("address",INDEX($J$62:$J$68,MATCH(Sheet1!F26,$J$62:$J$68,0)))),0,10,1,1)), R45-(Sheet1!D26-$G$25)*(OFFSET(INDIRECT(CELL("address",INDEX($J$62:$J$68,MATCH(Sheet1!F26,$J$62:$J$68,0)))),0,10,1,1)))</f>
        <v>38</v>
      </c>
    </row>
    <row r="46" spans="9:20" x14ac:dyDescent="0.25">
      <c r="I46" s="11" t="str">
        <f>Sheet1!A27</f>
        <v>Fish</v>
      </c>
      <c r="J46" s="11">
        <f>Sheet1!C27</f>
        <v>5</v>
      </c>
      <c r="K46" s="11" cm="1">
        <f t="array" aca="1" ref="K46" ca="1">IF(-$G$23*(OFFSET(INDIRECT(CELL("address",INDEX($J$62:$J$68,MATCH(Sheet1!F27,$J$62:$J$68,0)))),0,1,1,1))+Sheet1!E27 &lt;= 0,J46- (($G$23-Sheet1!E27)*(OFFSET(INDIRECT(CELL("address",INDEX($J$62:$J$68,MATCH(Sheet1!F27,$J$62:$J$68,0)))),0,1,1,1))), J46-(1)*OFFSET(INDIRECT(CELL("address",INDEX($J$62:$J$68,MATCH(Sheet1!F27,$J$62:$J$68,0)))),0,1,1,1))</f>
        <v>-14</v>
      </c>
      <c r="L46" s="18" cm="1">
        <f t="array" aca="1" ref="L46" ca="1">IF(-Sheet1!D27+$G$25&gt;=0, $G$21-(1)*(OFFSET(INDIRECT(CELL("address",INDEX($J$62:$J$68,MATCH(Sheet1!F27,$J$62:$J$68,0)))),0,2,1,1)), $G$21-(Sheet1!D27-$G$25)*(OFFSET(INDIRECT(CELL("address",INDEX($J$62:$J$68,MATCH(Sheet1!F27,$J$62:$J$68,0)))),0,2,1,1)))</f>
        <v>42</v>
      </c>
      <c r="M46" s="11" cm="1">
        <f t="array" aca="1" ref="M46" ca="1">IF(-$G$23+Sheet1!E27&lt;=0,K46-(($G$23-Sheet1!E27)*(OFFSET(INDIRECT(CELL("address",INDEX($J$62:$J$68,MATCH(Sheet1!F27,$J$62:$J$68,0)))),0,3,1,1))),K46-(1)*OFFSET(INDIRECT(CELL("address",INDEX($J$62:$J$68,MATCH(Sheet1!F27,$J$62:$J$68,0)))),0,3,1,1))</f>
        <v>-52</v>
      </c>
      <c r="N46" s="18" cm="1">
        <f t="array" aca="1" ref="N46" ca="1">IF(-Sheet1!D27+$G$25&gt;=0, L46-(1)*(OFFSET(INDIRECT(CELL("address",INDEX($J$62:$J$68,MATCH(Sheet1!F27,$J$62:$J$68,0)))),0,4,1,1)), L46-(Sheet1!D27-$G$25)*(OFFSET(INDIRECT(CELL("address",INDEX($J$62:$J$68,MATCH(Sheet1!F27,$J$62:$J$68,0)))),0,4,1,1)))</f>
        <v>41</v>
      </c>
      <c r="O46" s="11" cm="1">
        <f t="array" aca="1" ref="O46" ca="1">IF(-$G$23+Sheet1!E27&lt;=0,M46-(($G$23-Sheet1!E27)*(OFFSET(INDIRECT(CELL("address",INDEX($J$62:$J$68,MATCH(Sheet1!F27,$J$62:$J$68,0)))),0,5,1,1))),M46-(1)*OFFSET(INDIRECT(CELL("address",INDEX($J$62:$J$68,MATCH(Sheet1!F27,$J$62:$J$68,0)))),0,5,1,1))</f>
        <v>-90</v>
      </c>
      <c r="P46" s="18" cm="1">
        <f t="array" aca="1" ref="P46" ca="1">IF(-Sheet1!D27+$G$25&gt;=0, N46-(1)*(OFFSET(INDIRECT(CELL("address",INDEX($J$62:$J$68,MATCH(Sheet1!F27,$J$62:$J$68,0)))),0,6,1,1)), N46-(Sheet1!D27-$G$25)*(OFFSET(INDIRECT(CELL("address",INDEX($J$62:$J$68,MATCH(Sheet1!F27,$J$62:$J$68,0)))),0,6,1,1)))</f>
        <v>40</v>
      </c>
      <c r="Q46" s="11" cm="1">
        <f t="array" aca="1" ref="Q46" ca="1">IF(-$G$23+Sheet1!E27&lt;=0,O46-(($G$23-Sheet1!E27)*(OFFSET(INDIRECT(CELL("address",INDEX($J$62:$J$68,MATCH(Sheet1!F27,$J$62:$J$68,0)))),0,7,1,1))),O46-(1)*OFFSET(INDIRECT(CELL("address",INDEX($J$62:$J$68,MATCH(Sheet1!F27,$J$62:$J$68,0)))),0,7,1,1))</f>
        <v>-128</v>
      </c>
      <c r="R46" s="18" cm="1">
        <f t="array" aca="1" ref="R46" ca="1">IF(-Sheet1!D27+$G$25&gt;=0, P46-(1)*(OFFSET(INDIRECT(CELL("address",INDEX($J$62:$J$68,MATCH(Sheet1!F27,$J$62:$J$68,0)))),0,8,1,1)), P46-(Sheet1!D27-$G$25)*(OFFSET(INDIRECT(CELL("address",INDEX($J$62:$J$68,MATCH(Sheet1!F27,$J$62:$J$68,0)))),0,8,1,1)))</f>
        <v>39</v>
      </c>
      <c r="S46" s="11" cm="1">
        <f t="array" aca="1" ref="S46" ca="1">IF(-$G$23+Sheet1!E27&lt;=0,Q46-(($G$23-Sheet1!E27)*(OFFSET(INDIRECT(CELL("address",INDEX($J$62:$J$68,MATCH(Sheet1!F27,$J$62:$J$68,0)))),0,9,1,1))),Q46-(1)*OFFSET(INDIRECT(CELL("address",INDEX($J$62:$J$68,MATCH(Sheet1!F27,$J$62:$J$68,0)))),0,9,1,1))</f>
        <v>-166</v>
      </c>
      <c r="T46" s="18" cm="1">
        <f t="array" aca="1" ref="T46" ca="1">IF(-Sheet1!D27+$G$25&gt;=0, R46-(1)*(OFFSET(INDIRECT(CELL("address",INDEX($J$62:$J$68,MATCH(Sheet1!F27,$J$62:$J$68,0)))),0,10,1,1)), R46-(Sheet1!D27-$G$25)*(OFFSET(INDIRECT(CELL("address",INDEX($J$62:$J$68,MATCH(Sheet1!F27,$J$62:$J$68,0)))),0,10,1,1)))</f>
        <v>38</v>
      </c>
    </row>
    <row r="47" spans="9:20" x14ac:dyDescent="0.25">
      <c r="I47" s="11" t="str">
        <f>Sheet1!A28</f>
        <v>Lobster</v>
      </c>
      <c r="J47" s="11">
        <f>Sheet1!C28</f>
        <v>15</v>
      </c>
      <c r="K47" s="11" cm="1">
        <f t="array" aca="1" ref="K47" ca="1">IF(-$G$23*(OFFSET(INDIRECT(CELL("address",INDEX($J$62:$J$68,MATCH(Sheet1!F28,$J$62:$J$68,0)))),0,1,1,1))+Sheet1!E28 &lt;= 0,J47- (($G$23-Sheet1!E28)*(OFFSET(INDIRECT(CELL("address",INDEX($J$62:$J$68,MATCH(Sheet1!F28,$J$62:$J$68,0)))),0,1,1,1))), J47-(1)*OFFSET(INDIRECT(CELL("address",INDEX($J$62:$J$68,MATCH(Sheet1!F28,$J$62:$J$68,0)))),0,1,1,1))</f>
        <v>-30</v>
      </c>
      <c r="L47" s="18" cm="1">
        <f t="array" aca="1" ref="L47" ca="1">IF(-Sheet1!D28+$G$25&gt;=0, $G$21-(1)*(OFFSET(INDIRECT(CELL("address",INDEX($J$62:$J$68,MATCH(Sheet1!F28,$J$62:$J$68,0)))),0,2,1,1)), $G$21-(Sheet1!D28-$G$25)*(OFFSET(INDIRECT(CELL("address",INDEX($J$62:$J$68,MATCH(Sheet1!F28,$J$62:$J$68,0)))),0,2,1,1)))</f>
        <v>42</v>
      </c>
      <c r="M47" s="11" cm="1">
        <f t="array" aca="1" ref="M47" ca="1">IF(-$G$23+Sheet1!E28&lt;=0,K47-(($G$23-Sheet1!E28)*(OFFSET(INDIRECT(CELL("address",INDEX($J$62:$J$68,MATCH(Sheet1!F28,$J$62:$J$68,0)))),0,3,1,1))),K47-(1)*OFFSET(INDIRECT(CELL("address",INDEX($J$62:$J$68,MATCH(Sheet1!F28,$J$62:$J$68,0)))),0,3,1,1))</f>
        <v>-75</v>
      </c>
      <c r="N47" s="18" cm="1">
        <f t="array" aca="1" ref="N47" ca="1">IF(-Sheet1!D28+$G$25&gt;=0, L47-(1)*(OFFSET(INDIRECT(CELL("address",INDEX($J$62:$J$68,MATCH(Sheet1!F28,$J$62:$J$68,0)))),0,4,1,1)), L47-(Sheet1!D28-$G$25)*(OFFSET(INDIRECT(CELL("address",INDEX($J$62:$J$68,MATCH(Sheet1!F28,$J$62:$J$68,0)))),0,4,1,1)))</f>
        <v>41</v>
      </c>
      <c r="O47" s="11" cm="1">
        <f t="array" aca="1" ref="O47" ca="1">IF(-$G$23+Sheet1!E28&lt;=0,M47-(($G$23-Sheet1!E28)*(OFFSET(INDIRECT(CELL("address",INDEX($J$62:$J$68,MATCH(Sheet1!F28,$J$62:$J$68,0)))),0,5,1,1))),M47-(1)*OFFSET(INDIRECT(CELL("address",INDEX($J$62:$J$68,MATCH(Sheet1!F28,$J$62:$J$68,0)))),0,5,1,1))</f>
        <v>-120</v>
      </c>
      <c r="P47" s="18" cm="1">
        <f t="array" aca="1" ref="P47" ca="1">IF(-Sheet1!D28+$G$25&gt;=0, N47-(1)*(OFFSET(INDIRECT(CELL("address",INDEX($J$62:$J$68,MATCH(Sheet1!F28,$J$62:$J$68,0)))),0,6,1,1)), N47-(Sheet1!D28-$G$25)*(OFFSET(INDIRECT(CELL("address",INDEX($J$62:$J$68,MATCH(Sheet1!F28,$J$62:$J$68,0)))),0,6,1,1)))</f>
        <v>40</v>
      </c>
      <c r="Q47" s="11" cm="1">
        <f t="array" aca="1" ref="Q47" ca="1">IF(-$G$23+Sheet1!E28&lt;=0,O47-(($G$23-Sheet1!E28)*(OFFSET(INDIRECT(CELL("address",INDEX($J$62:$J$68,MATCH(Sheet1!F28,$J$62:$J$68,0)))),0,7,1,1))),O47-(1)*OFFSET(INDIRECT(CELL("address",INDEX($J$62:$J$68,MATCH(Sheet1!F28,$J$62:$J$68,0)))),0,7,1,1))</f>
        <v>-165</v>
      </c>
      <c r="R47" s="18" cm="1">
        <f t="array" aca="1" ref="R47" ca="1">IF(-Sheet1!D28+$G$25&gt;=0, P47-(1)*(OFFSET(INDIRECT(CELL("address",INDEX($J$62:$J$68,MATCH(Sheet1!F28,$J$62:$J$68,0)))),0,8,1,1)), P47-(Sheet1!D28-$G$25)*(OFFSET(INDIRECT(CELL("address",INDEX($J$62:$J$68,MATCH(Sheet1!F28,$J$62:$J$68,0)))),0,8,1,1)))</f>
        <v>39</v>
      </c>
      <c r="S47" s="11" cm="1">
        <f t="array" aca="1" ref="S47" ca="1">IF(-$G$23+Sheet1!E28&lt;=0,Q47-(($G$23-Sheet1!E28)*(OFFSET(INDIRECT(CELL("address",INDEX($J$62:$J$68,MATCH(Sheet1!F28,$J$62:$J$68,0)))),0,9,1,1))),Q47-(1)*OFFSET(INDIRECT(CELL("address",INDEX($J$62:$J$68,MATCH(Sheet1!F28,$J$62:$J$68,0)))),0,9,1,1))</f>
        <v>-210</v>
      </c>
      <c r="T47" s="18" cm="1">
        <f t="array" aca="1" ref="T47" ca="1">IF(-Sheet1!D28+$G$25&gt;=0, R47-(1)*(OFFSET(INDIRECT(CELL("address",INDEX($J$62:$J$68,MATCH(Sheet1!F28,$J$62:$J$68,0)))),0,10,1,1)), R47-(Sheet1!D28-$G$25)*(OFFSET(INDIRECT(CELL("address",INDEX($J$62:$J$68,MATCH(Sheet1!F28,$J$62:$J$68,0)))),0,10,1,1)))</f>
        <v>38</v>
      </c>
    </row>
    <row r="48" spans="9:20" x14ac:dyDescent="0.25">
      <c r="I48" s="15" t="str">
        <f>Sheet1!A29</f>
        <v>Fat Frog_mid</v>
      </c>
      <c r="J48" s="15">
        <f>Sheet1!C29</f>
        <v>18</v>
      </c>
      <c r="K48" s="15" cm="1">
        <f t="array" aca="1" ref="K48" ca="1">IF(-$G$23*(OFFSET(INDIRECT(CELL("address",INDEX($J$62:$J$68,MATCH(Sheet1!F29,$J$62:$J$68,0)))),0,1,1,1))+Sheet1!E29 &lt;= 0,J48- (($G$23-Sheet1!E29)*(OFFSET(INDIRECT(CELL("address",INDEX($J$62:$J$68,MATCH(Sheet1!F29,$J$62:$J$68,0)))),0,1,1,1))), J48-(1)*OFFSET(INDIRECT(CELL("address",INDEX($J$62:$J$68,MATCH(Sheet1!F29,$J$62:$J$68,0)))),0,1,1,1))</f>
        <v>3</v>
      </c>
      <c r="L48" s="19" cm="1">
        <f t="array" aca="1" ref="L48" ca="1">IF(-Sheet1!D29+$G$25&gt;=0, $G$21-(1)*(OFFSET(INDIRECT(CELL("address",INDEX($J$62:$J$68,MATCH(Sheet1!F29,$J$62:$J$68,0)))),0,2,1,1)), $G$21-(Sheet1!D29-$G$25)*(OFFSET(INDIRECT(CELL("address",INDEX($J$62:$J$68,MATCH(Sheet1!F29,$J$62:$J$68,0)))),0,2,1,1)))</f>
        <v>42</v>
      </c>
      <c r="M48" s="15" cm="1">
        <f t="array" aca="1" ref="M48" ca="1">IF(-$G$23+Sheet1!E29&lt;=0,K48-(($G$23-Sheet1!E29)*(OFFSET(INDIRECT(CELL("address",INDEX($J$62:$J$68,MATCH(Sheet1!F29,$J$62:$J$68,0)))),0,3,1,1))),K48-(1)*OFFSET(INDIRECT(CELL("address",INDEX($J$62:$J$68,MATCH(Sheet1!F29,$J$62:$J$68,0)))),0,3,1,1))</f>
        <v>-12</v>
      </c>
      <c r="N48" s="19" cm="1">
        <f t="array" aca="1" ref="N48" ca="1">IF(-Sheet1!D29+$G$25&gt;=0, L48-(1)*(OFFSET(INDIRECT(CELL("address",INDEX($J$62:$J$68,MATCH(Sheet1!F29,$J$62:$J$68,0)))),0,4,1,1)), L48-(Sheet1!D29-$G$25)*(OFFSET(INDIRECT(CELL("address",INDEX($J$62:$J$68,MATCH(Sheet1!F29,$J$62:$J$68,0)))),0,4,1,1)))</f>
        <v>41</v>
      </c>
      <c r="O48" s="15" cm="1">
        <f t="array" aca="1" ref="O48" ca="1">IF(-$G$23+Sheet1!E29&lt;=0,M48-(($G$23-Sheet1!E29)*(OFFSET(INDIRECT(CELL("address",INDEX($J$62:$J$68,MATCH(Sheet1!F29,$J$62:$J$68,0)))),0,5,1,1))),M48-(1)*OFFSET(INDIRECT(CELL("address",INDEX($J$62:$J$68,MATCH(Sheet1!F29,$J$62:$J$68,0)))),0,5,1,1))</f>
        <v>-42</v>
      </c>
      <c r="P48" s="19" cm="1">
        <f t="array" aca="1" ref="P48" ca="1">IF(-Sheet1!D29+$G$25&gt;=0, N48-(1)*(OFFSET(INDIRECT(CELL("address",INDEX($J$62:$J$68,MATCH(Sheet1!F29,$J$62:$J$68,0)))),0,6,1,1)), N48-(Sheet1!D29-$G$25)*(OFFSET(INDIRECT(CELL("address",INDEX($J$62:$J$68,MATCH(Sheet1!F29,$J$62:$J$68,0)))),0,6,1,1)))</f>
        <v>40</v>
      </c>
      <c r="Q48" s="15" cm="1">
        <f t="array" aca="1" ref="Q48" ca="1">IF(-$G$23+Sheet1!E29&lt;=0,O48-(($G$23-Sheet1!E29)*(OFFSET(INDIRECT(CELL("address",INDEX($J$62:$J$68,MATCH(Sheet1!F29,$J$62:$J$68,0)))),0,7,1,1))),O48-(1)*OFFSET(INDIRECT(CELL("address",INDEX($J$62:$J$68,MATCH(Sheet1!F29,$J$62:$J$68,0)))),0,7,1,1))</f>
        <v>-57</v>
      </c>
      <c r="R48" s="19" cm="1">
        <f t="array" aca="1" ref="R48" ca="1">IF(-Sheet1!D29+$G$25&gt;=0, P48-(1)*(OFFSET(INDIRECT(CELL("address",INDEX($J$62:$J$68,MATCH(Sheet1!F29,$J$62:$J$68,0)))),0,8,1,1)), P48-(Sheet1!D29-$G$25)*(OFFSET(INDIRECT(CELL("address",INDEX($J$62:$J$68,MATCH(Sheet1!F29,$J$62:$J$68,0)))),0,8,1,1)))</f>
        <v>39</v>
      </c>
      <c r="S48" s="15" cm="1">
        <f t="array" aca="1" ref="S48" ca="1">IF(-$G$23+Sheet1!E29&lt;=0,Q48-(($G$23-Sheet1!E29)*(OFFSET(INDIRECT(CELL("address",INDEX($J$62:$J$68,MATCH(Sheet1!F29,$J$62:$J$68,0)))),0,9,1,1))),Q48-(1)*OFFSET(INDIRECT(CELL("address",INDEX($J$62:$J$68,MATCH(Sheet1!F29,$J$62:$J$68,0)))),0,9,1,1))</f>
        <v>-87</v>
      </c>
      <c r="T48" s="19" cm="1">
        <f t="array" aca="1" ref="T48" ca="1">IF(-Sheet1!D29+$G$25&gt;=0, R48-(1)*(OFFSET(INDIRECT(CELL("address",INDEX($J$62:$J$68,MATCH(Sheet1!F29,$J$62:$J$68,0)))),0,10,1,1)), R48-(Sheet1!D29-$G$25)*(OFFSET(INDIRECT(CELL("address",INDEX($J$62:$J$68,MATCH(Sheet1!F29,$J$62:$J$68,0)))),0,10,1,1)))</f>
        <v>38</v>
      </c>
    </row>
    <row r="49" spans="8:20" x14ac:dyDescent="0.25">
      <c r="I49" s="15" t="str">
        <f>Sheet1!A30</f>
        <v>Fish_mid</v>
      </c>
      <c r="J49" s="15">
        <f>Sheet1!C30</f>
        <v>15</v>
      </c>
      <c r="K49" s="15" cm="1">
        <f t="array" aca="1" ref="K49" ca="1">IF(-$G$23*(OFFSET(INDIRECT(CELL("address",INDEX($J$62:$J$68,MATCH(Sheet1!F30,$J$62:$J$68,0)))),0,1,1,1))+Sheet1!E30 &lt;= 0,J49- (($G$23-Sheet1!E30)*(OFFSET(INDIRECT(CELL("address",INDEX($J$62:$J$68,MATCH(Sheet1!F30,$J$62:$J$68,0)))),0,1,1,1))), J49-(1)*OFFSET(INDIRECT(CELL("address",INDEX($J$62:$J$68,MATCH(Sheet1!F30,$J$62:$J$68,0)))),0,1,1,1))</f>
        <v>0</v>
      </c>
      <c r="L49" s="19" cm="1">
        <f t="array" aca="1" ref="L49" ca="1">IF(-Sheet1!D30+$G$25&gt;=0, $G$21-(1)*(OFFSET(INDIRECT(CELL("address",INDEX($J$62:$J$68,MATCH(Sheet1!F30,$J$62:$J$68,0)))),0,2,1,1)), $G$21-(Sheet1!D30-$G$25)*(OFFSET(INDIRECT(CELL("address",INDEX($J$62:$J$68,MATCH(Sheet1!F30,$J$62:$J$68,0)))),0,2,1,1)))</f>
        <v>42</v>
      </c>
      <c r="M49" s="15" cm="1">
        <f t="array" aca="1" ref="M49" ca="1">IF(-$G$23+Sheet1!E30&lt;=0,K49-(($G$23-Sheet1!E30)*(OFFSET(INDIRECT(CELL("address",INDEX($J$62:$J$68,MATCH(Sheet1!F30,$J$62:$J$68,0)))),0,3,1,1))),K49-(1)*OFFSET(INDIRECT(CELL("address",INDEX($J$62:$J$68,MATCH(Sheet1!F30,$J$62:$J$68,0)))),0,3,1,1))</f>
        <v>-15</v>
      </c>
      <c r="N49" s="19" cm="1">
        <f t="array" aca="1" ref="N49" ca="1">IF(-Sheet1!D30+$G$25&gt;=0, L49-(1)*(OFFSET(INDIRECT(CELL("address",INDEX($J$62:$J$68,MATCH(Sheet1!F30,$J$62:$J$68,0)))),0,4,1,1)), L49-(Sheet1!D30-$G$25)*(OFFSET(INDIRECT(CELL("address",INDEX($J$62:$J$68,MATCH(Sheet1!F30,$J$62:$J$68,0)))),0,4,1,1)))</f>
        <v>41</v>
      </c>
      <c r="O49" s="15" cm="1">
        <f t="array" aca="1" ref="O49" ca="1">IF(-$G$23+Sheet1!E30&lt;=0,M49-(($G$23-Sheet1!E30)*(OFFSET(INDIRECT(CELL("address",INDEX($J$62:$J$68,MATCH(Sheet1!F30,$J$62:$J$68,0)))),0,5,1,1))),M49-(1)*OFFSET(INDIRECT(CELL("address",INDEX($J$62:$J$68,MATCH(Sheet1!F30,$J$62:$J$68,0)))),0,5,1,1))</f>
        <v>-30</v>
      </c>
      <c r="P49" s="19" cm="1">
        <f t="array" aca="1" ref="P49" ca="1">IF(-Sheet1!D30+$G$25&gt;=0, N49-(1)*(OFFSET(INDIRECT(CELL("address",INDEX($J$62:$J$68,MATCH(Sheet1!F30,$J$62:$J$68,0)))),0,6,1,1)), N49-(Sheet1!D30-$G$25)*(OFFSET(INDIRECT(CELL("address",INDEX($J$62:$J$68,MATCH(Sheet1!F30,$J$62:$J$68,0)))),0,6,1,1)))</f>
        <v>40</v>
      </c>
      <c r="Q49" s="15" cm="1">
        <f t="array" aca="1" ref="Q49" ca="1">IF(-$G$23+Sheet1!E30&lt;=0,O49-(($G$23-Sheet1!E30)*(OFFSET(INDIRECT(CELL("address",INDEX($J$62:$J$68,MATCH(Sheet1!F30,$J$62:$J$68,0)))),0,7,1,1))),O49-(1)*OFFSET(INDIRECT(CELL("address",INDEX($J$62:$J$68,MATCH(Sheet1!F30,$J$62:$J$68,0)))),0,7,1,1))</f>
        <v>-45</v>
      </c>
      <c r="R49" s="19" cm="1">
        <f t="array" aca="1" ref="R49" ca="1">IF(-Sheet1!D30+$G$25&gt;=0, P49-(1)*(OFFSET(INDIRECT(CELL("address",INDEX($J$62:$J$68,MATCH(Sheet1!F30,$J$62:$J$68,0)))),0,8,1,1)), P49-(Sheet1!D30-$G$25)*(OFFSET(INDIRECT(CELL("address",INDEX($J$62:$J$68,MATCH(Sheet1!F30,$J$62:$J$68,0)))),0,8,1,1)))</f>
        <v>39</v>
      </c>
      <c r="S49" s="15" cm="1">
        <f t="array" aca="1" ref="S49" ca="1">IF(-$G$23+Sheet1!E30&lt;=0,Q49-(($G$23-Sheet1!E30)*(OFFSET(INDIRECT(CELL("address",INDEX($J$62:$J$68,MATCH(Sheet1!F30,$J$62:$J$68,0)))),0,9,1,1))),Q49-(1)*OFFSET(INDIRECT(CELL("address",INDEX($J$62:$J$68,MATCH(Sheet1!F30,$J$62:$J$68,0)))),0,9,1,1))</f>
        <v>-60</v>
      </c>
      <c r="T49" s="19" cm="1">
        <f t="array" aca="1" ref="T49" ca="1">IF(-Sheet1!D30+$G$25&gt;=0, R49-(1)*(OFFSET(INDIRECT(CELL("address",INDEX($J$62:$J$68,MATCH(Sheet1!F30,$J$62:$J$68,0)))),0,10,1,1)), R49-(Sheet1!D30-$G$25)*(OFFSET(INDIRECT(CELL("address",INDEX($J$62:$J$68,MATCH(Sheet1!F30,$J$62:$J$68,0)))),0,10,1,1)))</f>
        <v>38</v>
      </c>
    </row>
    <row r="50" spans="8:20" x14ac:dyDescent="0.25">
      <c r="I50" s="15" t="str">
        <f>Sheet1!A31</f>
        <v>Lobster_mid</v>
      </c>
      <c r="J50" s="15">
        <f>Sheet1!C31</f>
        <v>25</v>
      </c>
      <c r="K50" s="15" cm="1">
        <f t="array" aca="1" ref="K50" ca="1">IF(-$G$23*(OFFSET(INDIRECT(CELL("address",INDEX($J$62:$J$68,MATCH(Sheet1!F31,$J$62:$J$68,0)))),0,1,1,1))+Sheet1!E31 &lt;= 0,J50- (($G$23-Sheet1!E31)*(OFFSET(INDIRECT(CELL("address",INDEX($J$62:$J$68,MATCH(Sheet1!F31,$J$62:$J$68,0)))),0,1,1,1))), J50-(1)*OFFSET(INDIRECT(CELL("address",INDEX($J$62:$J$68,MATCH(Sheet1!F31,$J$62:$J$68,0)))),0,1,1,1))</f>
        <v>12</v>
      </c>
      <c r="L50" s="19" cm="1">
        <f t="array" aca="1" ref="L50" ca="1">IF(-Sheet1!D31+$G$25&gt;=0, $G$21-(1)*(OFFSET(INDIRECT(CELL("address",INDEX($J$62:$J$68,MATCH(Sheet1!F31,$J$62:$J$68,0)))),0,2,1,1)), $G$21-(Sheet1!D31-$G$25)*(OFFSET(INDIRECT(CELL("address",INDEX($J$62:$J$68,MATCH(Sheet1!F31,$J$62:$J$68,0)))),0,2,1,1)))</f>
        <v>42</v>
      </c>
      <c r="M50" s="15" cm="1">
        <f t="array" aca="1" ref="M50" ca="1">IF(-$G$23+Sheet1!E31&lt;=0,K50-(($G$23-Sheet1!E31)*(OFFSET(INDIRECT(CELL("address",INDEX($J$62:$J$68,MATCH(Sheet1!F31,$J$62:$J$68,0)))),0,3,1,1))),K50-(1)*OFFSET(INDIRECT(CELL("address",INDEX($J$62:$J$68,MATCH(Sheet1!F31,$J$62:$J$68,0)))),0,3,1,1))</f>
        <v>-1</v>
      </c>
      <c r="N50" s="19" cm="1">
        <f t="array" aca="1" ref="N50" ca="1">IF(-Sheet1!D31+$G$25&gt;=0, L50-(1)*(OFFSET(INDIRECT(CELL("address",INDEX($J$62:$J$68,MATCH(Sheet1!F31,$J$62:$J$68,0)))),0,4,1,1)), L50-(Sheet1!D31-$G$25)*(OFFSET(INDIRECT(CELL("address",INDEX($J$62:$J$68,MATCH(Sheet1!F31,$J$62:$J$68,0)))),0,4,1,1)))</f>
        <v>41</v>
      </c>
      <c r="O50" s="15" cm="1">
        <f t="array" aca="1" ref="O50" ca="1">IF(-$G$23+Sheet1!E31&lt;=0,M50-(($G$23-Sheet1!E31)*(OFFSET(INDIRECT(CELL("address",INDEX($J$62:$J$68,MATCH(Sheet1!F31,$J$62:$J$68,0)))),0,5,1,1))),M50-(1)*OFFSET(INDIRECT(CELL("address",INDEX($J$62:$J$68,MATCH(Sheet1!F31,$J$62:$J$68,0)))),0,5,1,1))</f>
        <v>-27</v>
      </c>
      <c r="P50" s="19" cm="1">
        <f t="array" aca="1" ref="P50" ca="1">IF(-Sheet1!D31+$G$25&gt;=0, N50-(1)*(OFFSET(INDIRECT(CELL("address",INDEX($J$62:$J$68,MATCH(Sheet1!F31,$J$62:$J$68,0)))),0,6,1,1)), N50-(Sheet1!D31-$G$25)*(OFFSET(INDIRECT(CELL("address",INDEX($J$62:$J$68,MATCH(Sheet1!F31,$J$62:$J$68,0)))),0,6,1,1)))</f>
        <v>40</v>
      </c>
      <c r="Q50" s="15" cm="1">
        <f t="array" aca="1" ref="Q50" ca="1">IF(-$G$23+Sheet1!E31&lt;=0,O50-(($G$23-Sheet1!E31)*(OFFSET(INDIRECT(CELL("address",INDEX($J$62:$J$68,MATCH(Sheet1!F31,$J$62:$J$68,0)))),0,7,1,1))),O50-(1)*OFFSET(INDIRECT(CELL("address",INDEX($J$62:$J$68,MATCH(Sheet1!F31,$J$62:$J$68,0)))),0,7,1,1))</f>
        <v>-40</v>
      </c>
      <c r="R50" s="19" cm="1">
        <f t="array" aca="1" ref="R50" ca="1">IF(-Sheet1!D31+$G$25&gt;=0, P50-(1)*(OFFSET(INDIRECT(CELL("address",INDEX($J$62:$J$68,MATCH(Sheet1!F31,$J$62:$J$68,0)))),0,8,1,1)), P50-(Sheet1!D31-$G$25)*(OFFSET(INDIRECT(CELL("address",INDEX($J$62:$J$68,MATCH(Sheet1!F31,$J$62:$J$68,0)))),0,8,1,1)))</f>
        <v>39</v>
      </c>
      <c r="S50" s="15" cm="1">
        <f t="array" aca="1" ref="S50" ca="1">IF(-$G$23+Sheet1!E31&lt;=0,Q50-(($G$23-Sheet1!E31)*(OFFSET(INDIRECT(CELL("address",INDEX($J$62:$J$68,MATCH(Sheet1!F31,$J$62:$J$68,0)))),0,9,1,1))),Q50-(1)*OFFSET(INDIRECT(CELL("address",INDEX($J$62:$J$68,MATCH(Sheet1!F31,$J$62:$J$68,0)))),0,9,1,1))</f>
        <v>-66</v>
      </c>
      <c r="T50" s="19" cm="1">
        <f t="array" aca="1" ref="T50" ca="1">IF(-Sheet1!D31+$G$25&gt;=0, R50-(1)*(OFFSET(INDIRECT(CELL("address",INDEX($J$62:$J$68,MATCH(Sheet1!F31,$J$62:$J$68,0)))),0,10,1,1)), R50-(Sheet1!D31-$G$25)*(OFFSET(INDIRECT(CELL("address",INDEX($J$62:$J$68,MATCH(Sheet1!F31,$J$62:$J$68,0)))),0,10,1,1)))</f>
        <v>38</v>
      </c>
    </row>
    <row r="51" spans="8:20" x14ac:dyDescent="0.25">
      <c r="I51" s="13" t="str">
        <f>Sheet1!A32</f>
        <v>Squid</v>
      </c>
      <c r="J51" s="13">
        <f>Sheet1!C32</f>
        <v>20</v>
      </c>
      <c r="K51" s="13" cm="1">
        <f t="array" aca="1" ref="K51" ca="1">IF(-$G$23*(OFFSET(INDIRECT(CELL("address",INDEX($J$62:$J$68,MATCH(Sheet1!F32,$J$62:$J$68,0)))),0,1,1,1))+Sheet1!E32 &lt;= 0,J51- (($G$23-Sheet1!E32)*(OFFSET(INDIRECT(CELL("address",INDEX($J$62:$J$68,MATCH(Sheet1!F32,$J$62:$J$68,0)))),0,1,1,1))), J51-(1)*OFFSET(INDIRECT(CELL("address",INDEX($J$62:$J$68,MATCH(Sheet1!F32,$J$62:$J$68,0)))),0,1,1,1))</f>
        <v>5</v>
      </c>
      <c r="L51" s="20" cm="1">
        <f t="array" aca="1" ref="L51" ca="1">IF(-Sheet1!D32+$G$25&gt;=0, $G$21-(1)*(OFFSET(INDIRECT(CELL("address",INDEX($J$62:$J$68,MATCH(Sheet1!F32,$J$62:$J$68,0)))),0,2,1,1)), $G$21-(Sheet1!D32-$G$25)*(OFFSET(INDIRECT(CELL("address",INDEX($J$62:$J$68,MATCH(Sheet1!F32,$J$62:$J$68,0)))),0,2,1,1)))</f>
        <v>42</v>
      </c>
      <c r="M51" s="13" cm="1">
        <f t="array" aca="1" ref="M51" ca="1">IF(-$G$23+Sheet1!E32&lt;=0,K51-(($G$23-Sheet1!E32)*(OFFSET(INDIRECT(CELL("address",INDEX($J$62:$J$68,MATCH(Sheet1!F32,$J$62:$J$68,0)))),0,3,1,1))),K51-(1)*OFFSET(INDIRECT(CELL("address",INDEX($J$62:$J$68,MATCH(Sheet1!F32,$J$62:$J$68,0)))),0,3,1,1))</f>
        <v>-10</v>
      </c>
      <c r="N51" s="20" cm="1">
        <f t="array" aca="1" ref="N51" ca="1">IF(-Sheet1!D32+$G$25&gt;=0, L51-(1)*(OFFSET(INDIRECT(CELL("address",INDEX($J$62:$J$68,MATCH(Sheet1!F32,$J$62:$J$68,0)))),0,4,1,1)), L51-(Sheet1!D32-$G$25)*(OFFSET(INDIRECT(CELL("address",INDEX($J$62:$J$68,MATCH(Sheet1!F32,$J$62:$J$68,0)))),0,4,1,1)))</f>
        <v>41</v>
      </c>
      <c r="O51" s="13" cm="1">
        <f t="array" aca="1" ref="O51" ca="1">IF(-$G$23+Sheet1!E32&lt;=0,M51-(($G$23-Sheet1!E32)*(OFFSET(INDIRECT(CELL("address",INDEX($J$62:$J$68,MATCH(Sheet1!F32,$J$62:$J$68,0)))),0,5,1,1))),M51-(1)*OFFSET(INDIRECT(CELL("address",INDEX($J$62:$J$68,MATCH(Sheet1!F32,$J$62:$J$68,0)))),0,5,1,1))</f>
        <v>-25</v>
      </c>
      <c r="P51" s="20" cm="1">
        <f t="array" aca="1" ref="P51" ca="1">IF(-Sheet1!D32+$G$25&gt;=0, N51-(1)*(OFFSET(INDIRECT(CELL("address",INDEX($J$62:$J$68,MATCH(Sheet1!F32,$J$62:$J$68,0)))),0,6,1,1)), N51-(Sheet1!D32-$G$25)*(OFFSET(INDIRECT(CELL("address",INDEX($J$62:$J$68,MATCH(Sheet1!F32,$J$62:$J$68,0)))),0,6,1,1)))</f>
        <v>40</v>
      </c>
      <c r="Q51" s="13" cm="1">
        <f t="array" aca="1" ref="Q51" ca="1">IF(-$G$23+Sheet1!E32&lt;=0,O51-(($G$23-Sheet1!E32)*(OFFSET(INDIRECT(CELL("address",INDEX($J$62:$J$68,MATCH(Sheet1!F32,$J$62:$J$68,0)))),0,7,1,1))),O51-(1)*OFFSET(INDIRECT(CELL("address",INDEX($J$62:$J$68,MATCH(Sheet1!F32,$J$62:$J$68,0)))),0,7,1,1))</f>
        <v>-40</v>
      </c>
      <c r="R51" s="20" cm="1">
        <f t="array" aca="1" ref="R51" ca="1">IF(-Sheet1!D32+$G$25&gt;=0, P51-(1)*(OFFSET(INDIRECT(CELL("address",INDEX($J$62:$J$68,MATCH(Sheet1!F32,$J$62:$J$68,0)))),0,8,1,1)), P51-(Sheet1!D32-$G$25)*(OFFSET(INDIRECT(CELL("address",INDEX($J$62:$J$68,MATCH(Sheet1!F32,$J$62:$J$68,0)))),0,8,1,1)))</f>
        <v>39</v>
      </c>
      <c r="S51" s="13" cm="1">
        <f t="array" aca="1" ref="S51" ca="1">IF(-$G$23+Sheet1!E32&lt;=0,Q51-(($G$23-Sheet1!E32)*(OFFSET(INDIRECT(CELL("address",INDEX($J$62:$J$68,MATCH(Sheet1!F32,$J$62:$J$68,0)))),0,9,1,1))),Q51-(1)*OFFSET(INDIRECT(CELL("address",INDEX($J$62:$J$68,MATCH(Sheet1!F32,$J$62:$J$68,0)))),0,9,1,1))</f>
        <v>-55</v>
      </c>
      <c r="T51" s="20" cm="1">
        <f t="array" aca="1" ref="T51" ca="1">IF(-Sheet1!D32+$G$25&gt;=0, R51-(1)*(OFFSET(INDIRECT(CELL("address",INDEX($J$62:$J$68,MATCH(Sheet1!F32,$J$62:$J$68,0)))),0,10,1,1)), R51-(Sheet1!D32-$G$25)*(OFFSET(INDIRECT(CELL("address",INDEX($J$62:$J$68,MATCH(Sheet1!F32,$J$62:$J$68,0)))),0,10,1,1)))</f>
        <v>38</v>
      </c>
    </row>
    <row r="52" spans="8:20" x14ac:dyDescent="0.25">
      <c r="I52" s="13" t="str">
        <f>Sheet1!A33</f>
        <v>Crab</v>
      </c>
      <c r="J52" s="13">
        <f>Sheet1!C33</f>
        <v>35</v>
      </c>
      <c r="K52" s="13" cm="1">
        <f t="array" aca="1" ref="K52" ca="1">IF(-$G$23*(OFFSET(INDIRECT(CELL("address",INDEX($J$62:$J$68,MATCH(Sheet1!F33,$J$62:$J$68,0)))),0,1,1,1))+Sheet1!E33 &lt;= 0,J52- (($G$23-Sheet1!E33)*(OFFSET(INDIRECT(CELL("address",INDEX($J$62:$J$68,MATCH(Sheet1!F33,$J$62:$J$68,0)))),0,1,1,1))), J52-(1)*OFFSET(INDIRECT(CELL("address",INDEX($J$62:$J$68,MATCH(Sheet1!F33,$J$62:$J$68,0)))),0,1,1,1))</f>
        <v>24</v>
      </c>
      <c r="L52" s="20" cm="1">
        <f t="array" aca="1" ref="L52" ca="1">IF(-Sheet1!D33+$G$25&gt;=0, $G$21-(1)*(OFFSET(INDIRECT(CELL("address",INDEX($J$62:$J$68,MATCH(Sheet1!F33,$J$62:$J$68,0)))),0,2,1,1)), $G$21-(Sheet1!D33-$G$25)*(OFFSET(INDIRECT(CELL("address",INDEX($J$62:$J$68,MATCH(Sheet1!F33,$J$62:$J$68,0)))),0,2,1,1)))</f>
        <v>42</v>
      </c>
      <c r="M52" s="13" cm="1">
        <f t="array" aca="1" ref="M52" ca="1">IF(-$G$23+Sheet1!E33&lt;=0,K52-(($G$23-Sheet1!E33)*(OFFSET(INDIRECT(CELL("address",INDEX($J$62:$J$68,MATCH(Sheet1!F33,$J$62:$J$68,0)))),0,3,1,1))),K52-(1)*OFFSET(INDIRECT(CELL("address",INDEX($J$62:$J$68,MATCH(Sheet1!F33,$J$62:$J$68,0)))),0,3,1,1))</f>
        <v>13</v>
      </c>
      <c r="N52" s="20" cm="1">
        <f t="array" aca="1" ref="N52" ca="1">IF(-Sheet1!D33+$G$25&gt;=0, L52-(1)*(OFFSET(INDIRECT(CELL("address",INDEX($J$62:$J$68,MATCH(Sheet1!F33,$J$62:$J$68,0)))),0,4,1,1)), L52-(Sheet1!D33-$G$25)*(OFFSET(INDIRECT(CELL("address",INDEX($J$62:$J$68,MATCH(Sheet1!F33,$J$62:$J$68,0)))),0,4,1,1)))</f>
        <v>41</v>
      </c>
      <c r="O52" s="13" cm="1">
        <f t="array" aca="1" ref="O52" ca="1">IF(-$G$23+Sheet1!E33&lt;=0,M52-(($G$23-Sheet1!E33)*(OFFSET(INDIRECT(CELL("address",INDEX($J$62:$J$68,MATCH(Sheet1!F33,$J$62:$J$68,0)))),0,5,1,1))),M52-(1)*OFFSET(INDIRECT(CELL("address",INDEX($J$62:$J$68,MATCH(Sheet1!F33,$J$62:$J$68,0)))),0,5,1,1))</f>
        <v>2</v>
      </c>
      <c r="P52" s="20" cm="1">
        <f t="array" aca="1" ref="P52" ca="1">IF(-Sheet1!D33+$G$25&gt;=0, N52-(1)*(OFFSET(INDIRECT(CELL("address",INDEX($J$62:$J$68,MATCH(Sheet1!F33,$J$62:$J$68,0)))),0,6,1,1)), N52-(Sheet1!D33-$G$25)*(OFFSET(INDIRECT(CELL("address",INDEX($J$62:$J$68,MATCH(Sheet1!F33,$J$62:$J$68,0)))),0,6,1,1)))</f>
        <v>40</v>
      </c>
      <c r="Q52" s="13" cm="1">
        <f t="array" aca="1" ref="Q52" ca="1">IF(-$G$23+Sheet1!E33&lt;=0,O52-(($G$23-Sheet1!E33)*(OFFSET(INDIRECT(CELL("address",INDEX($J$62:$J$68,MATCH(Sheet1!F33,$J$62:$J$68,0)))),0,7,1,1))),O52-(1)*OFFSET(INDIRECT(CELL("address",INDEX($J$62:$J$68,MATCH(Sheet1!F33,$J$62:$J$68,0)))),0,7,1,1))</f>
        <v>-9</v>
      </c>
      <c r="R52" s="20" cm="1">
        <f t="array" aca="1" ref="R52" ca="1">IF(-Sheet1!D33+$G$25&gt;=0, P52-(1)*(OFFSET(INDIRECT(CELL("address",INDEX($J$62:$J$68,MATCH(Sheet1!F33,$J$62:$J$68,0)))),0,8,1,1)), P52-(Sheet1!D33-$G$25)*(OFFSET(INDIRECT(CELL("address",INDEX($J$62:$J$68,MATCH(Sheet1!F33,$J$62:$J$68,0)))),0,8,1,1)))</f>
        <v>39</v>
      </c>
      <c r="S52" s="13" cm="1">
        <f t="array" aca="1" ref="S52" ca="1">IF(-$G$23+Sheet1!E33&lt;=0,Q52-(($G$23-Sheet1!E33)*(OFFSET(INDIRECT(CELL("address",INDEX($J$62:$J$68,MATCH(Sheet1!F33,$J$62:$J$68,0)))),0,9,1,1))),Q52-(1)*OFFSET(INDIRECT(CELL("address",INDEX($J$62:$J$68,MATCH(Sheet1!F33,$J$62:$J$68,0)))),0,9,1,1))</f>
        <v>-20</v>
      </c>
      <c r="T52" s="20" cm="1">
        <f t="array" aca="1" ref="T52" ca="1">IF(-Sheet1!D33+$G$25&gt;=0, R52-(1)*(OFFSET(INDIRECT(CELL("address",INDEX($J$62:$J$68,MATCH(Sheet1!F33,$J$62:$J$68,0)))),0,10,1,1)), R52-(Sheet1!D33-$G$25)*(OFFSET(INDIRECT(CELL("address",INDEX($J$62:$J$68,MATCH(Sheet1!F33,$J$62:$J$68,0)))),0,10,1,1)))</f>
        <v>38</v>
      </c>
    </row>
    <row r="53" spans="8:20" x14ac:dyDescent="0.25">
      <c r="I53" s="13" t="str">
        <f>Sheet1!A34</f>
        <v>Giant Bug</v>
      </c>
      <c r="J53" s="13">
        <f>Sheet1!C34</f>
        <v>25</v>
      </c>
      <c r="K53" s="13" cm="1">
        <f t="array" aca="1" ref="K53" ca="1">IF(-$G$23*(OFFSET(INDIRECT(CELL("address",INDEX($J$62:$J$68,MATCH(Sheet1!F34,$J$62:$J$68,0)))),0,1,1,1))+Sheet1!E34 &lt;= 0,J53- (($G$23-Sheet1!E34)*(OFFSET(INDIRECT(CELL("address",INDEX($J$62:$J$68,MATCH(Sheet1!F34,$J$62:$J$68,0)))),0,1,1,1))), J53-(1)*OFFSET(INDIRECT(CELL("address",INDEX($J$62:$J$68,MATCH(Sheet1!F34,$J$62:$J$68,0)))),0,1,1,1))</f>
        <v>10</v>
      </c>
      <c r="L53" s="20" cm="1">
        <f t="array" aca="1" ref="L53" ca="1">IF(-Sheet1!D34+$G$25&gt;=0, $G$21-(1)*(OFFSET(INDIRECT(CELL("address",INDEX($J$62:$J$68,MATCH(Sheet1!F34,$J$62:$J$68,0)))),0,2,1,1)), $G$21-(Sheet1!D34-$G$25)*(OFFSET(INDIRECT(CELL("address",INDEX($J$62:$J$68,MATCH(Sheet1!F34,$J$62:$J$68,0)))),0,2,1,1)))</f>
        <v>40</v>
      </c>
      <c r="M53" s="13" cm="1">
        <f t="array" aca="1" ref="M53" ca="1">IF(-$G$23+Sheet1!E34&lt;=0,K53-(($G$23-Sheet1!E34)*(OFFSET(INDIRECT(CELL("address",INDEX($J$62:$J$68,MATCH(Sheet1!F34,$J$62:$J$68,0)))),0,3,1,1))),K53-(1)*OFFSET(INDIRECT(CELL("address",INDEX($J$62:$J$68,MATCH(Sheet1!F34,$J$62:$J$68,0)))),0,3,1,1))</f>
        <v>-5</v>
      </c>
      <c r="N53" s="20" cm="1">
        <f t="array" aca="1" ref="N53" ca="1">IF(-Sheet1!D34+$G$25&gt;=0, L53-(1)*(OFFSET(INDIRECT(CELL("address",INDEX($J$62:$J$68,MATCH(Sheet1!F34,$J$62:$J$68,0)))),0,4,1,1)), L53-(Sheet1!D34-$G$25)*(OFFSET(INDIRECT(CELL("address",INDEX($J$62:$J$68,MATCH(Sheet1!F34,$J$62:$J$68,0)))),0,4,1,1)))</f>
        <v>37</v>
      </c>
      <c r="O53" s="13" cm="1">
        <f t="array" aca="1" ref="O53" ca="1">IF(-$G$23+Sheet1!E34&lt;=0,M53-(($G$23-Sheet1!E34)*(OFFSET(INDIRECT(CELL("address",INDEX($J$62:$J$68,MATCH(Sheet1!F34,$J$62:$J$68,0)))),0,5,1,1))),M53-(1)*OFFSET(INDIRECT(CELL("address",INDEX($J$62:$J$68,MATCH(Sheet1!F34,$J$62:$J$68,0)))),0,5,1,1))</f>
        <v>-20</v>
      </c>
      <c r="P53" s="20" cm="1">
        <f t="array" aca="1" ref="P53" ca="1">IF(-Sheet1!D34+$G$25&gt;=0, N53-(1)*(OFFSET(INDIRECT(CELL("address",INDEX($J$62:$J$68,MATCH(Sheet1!F34,$J$62:$J$68,0)))),0,6,1,1)), N53-(Sheet1!D34-$G$25)*(OFFSET(INDIRECT(CELL("address",INDEX($J$62:$J$68,MATCH(Sheet1!F34,$J$62:$J$68,0)))),0,6,1,1)))</f>
        <v>34</v>
      </c>
      <c r="Q53" s="13" cm="1">
        <f t="array" aca="1" ref="Q53" ca="1">IF(-$G$23+Sheet1!E34&lt;=0,O53-(($G$23-Sheet1!E34)*(OFFSET(INDIRECT(CELL("address",INDEX($J$62:$J$68,MATCH(Sheet1!F34,$J$62:$J$68,0)))),0,7,1,1))),O53-(1)*OFFSET(INDIRECT(CELL("address",INDEX($J$62:$J$68,MATCH(Sheet1!F34,$J$62:$J$68,0)))),0,7,1,1))</f>
        <v>-35</v>
      </c>
      <c r="R53" s="20" cm="1">
        <f t="array" aca="1" ref="R53" ca="1">IF(-Sheet1!D34+$G$25&gt;=0, P53-(1)*(OFFSET(INDIRECT(CELL("address",INDEX($J$62:$J$68,MATCH(Sheet1!F34,$J$62:$J$68,0)))),0,8,1,1)), P53-(Sheet1!D34-$G$25)*(OFFSET(INDIRECT(CELL("address",INDEX($J$62:$J$68,MATCH(Sheet1!F34,$J$62:$J$68,0)))),0,8,1,1)))</f>
        <v>31</v>
      </c>
      <c r="S53" s="13" cm="1">
        <f t="array" aca="1" ref="S53" ca="1">IF(-$G$23+Sheet1!E34&lt;=0,Q53-(($G$23-Sheet1!E34)*(OFFSET(INDIRECT(CELL("address",INDEX($J$62:$J$68,MATCH(Sheet1!F34,$J$62:$J$68,0)))),0,9,1,1))),Q53-(1)*OFFSET(INDIRECT(CELL("address",INDEX($J$62:$J$68,MATCH(Sheet1!F34,$J$62:$J$68,0)))),0,9,1,1))</f>
        <v>-50</v>
      </c>
      <c r="T53" s="20" cm="1">
        <f t="array" aca="1" ref="T53" ca="1">IF(-Sheet1!D34+$G$25&gt;=0, R53-(1)*(OFFSET(INDIRECT(CELL("address",INDEX($J$62:$J$68,MATCH(Sheet1!F34,$J$62:$J$68,0)))),0,10,1,1)), R53-(Sheet1!D34-$G$25)*(OFFSET(INDIRECT(CELL("address",INDEX($J$62:$J$68,MATCH(Sheet1!F34,$J$62:$J$68,0)))),0,10,1,1)))</f>
        <v>28</v>
      </c>
    </row>
    <row r="54" spans="8:20" x14ac:dyDescent="0.25">
      <c r="I54" s="14" t="str">
        <f>Sheet1!A35</f>
        <v>Squid-max</v>
      </c>
      <c r="J54" s="14">
        <f>Sheet1!C35</f>
        <v>40</v>
      </c>
      <c r="K54" s="14" cm="1">
        <f t="array" aca="1" ref="K54" ca="1">IF(-$G$23*(OFFSET(INDIRECT(CELL("address",INDEX($J$62:$J$68,MATCH(Sheet1!F35,$J$62:$J$68,0)))),0,1,1,1))+Sheet1!E35 &lt;= 0,J54- (($G$23-Sheet1!E35)*(OFFSET(INDIRECT(CELL("address",INDEX($J$62:$J$68,MATCH(Sheet1!F35,$J$62:$J$68,0)))),0,1,1,1))), J54-(1)*OFFSET(INDIRECT(CELL("address",INDEX($J$62:$J$68,MATCH(Sheet1!F35,$J$62:$J$68,0)))),0,1,1,1))</f>
        <v>29</v>
      </c>
      <c r="L54" s="21" cm="1">
        <f t="array" aca="1" ref="L54" ca="1">IF(-Sheet1!D35+$G$25&gt;=0, $G$21-(1)*(OFFSET(INDIRECT(CELL("address",INDEX($J$62:$J$68,MATCH(Sheet1!F35,$J$62:$J$68,0)))),0,2,1,1)), $G$21-(Sheet1!D35-$G$25)*(OFFSET(INDIRECT(CELL("address",INDEX($J$62:$J$68,MATCH(Sheet1!F35,$J$62:$J$68,0)))),0,2,1,1)))</f>
        <v>38</v>
      </c>
      <c r="M54" s="14" cm="1">
        <f t="array" aca="1" ref="M54" ca="1">IF(-$G$23+Sheet1!E35&lt;=0,K54-(($G$23-Sheet1!E35)*(OFFSET(INDIRECT(CELL("address",INDEX($J$62:$J$68,MATCH(Sheet1!F35,$J$62:$J$68,0)))),0,3,1,1))),K54-(1)*OFFSET(INDIRECT(CELL("address",INDEX($J$62:$J$68,MATCH(Sheet1!F35,$J$62:$J$68,0)))),0,3,1,1))</f>
        <v>18</v>
      </c>
      <c r="N54" s="21" cm="1">
        <f t="array" aca="1" ref="N54" ca="1">IF(-Sheet1!D35+$G$25&gt;=0, L54-(1)*(OFFSET(INDIRECT(CELL("address",INDEX($J$62:$J$68,MATCH(Sheet1!F35,$J$62:$J$68,0)))),0,4,1,1)), L54-(Sheet1!D35-$G$25)*(OFFSET(INDIRECT(CELL("address",INDEX($J$62:$J$68,MATCH(Sheet1!F35,$J$62:$J$68,0)))),0,4,1,1)))</f>
        <v>33</v>
      </c>
      <c r="O54" s="14" cm="1">
        <f t="array" aca="1" ref="O54" ca="1">IF(-$G$23+Sheet1!E35&lt;=0,M54-(($G$23-Sheet1!E35)*(OFFSET(INDIRECT(CELL("address",INDEX($J$62:$J$68,MATCH(Sheet1!F35,$J$62:$J$68,0)))),0,5,1,1))),M54-(1)*OFFSET(INDIRECT(CELL("address",INDEX($J$62:$J$68,MATCH(Sheet1!F35,$J$62:$J$68,0)))),0,5,1,1))</f>
        <v>7</v>
      </c>
      <c r="P54" s="21" cm="1">
        <f t="array" aca="1" ref="P54" ca="1">IF(-Sheet1!D35+$G$25&gt;=0, N54-(1)*(OFFSET(INDIRECT(CELL("address",INDEX($J$62:$J$68,MATCH(Sheet1!F35,$J$62:$J$68,0)))),0,6,1,1)), N54-(Sheet1!D35-$G$25)*(OFFSET(INDIRECT(CELL("address",INDEX($J$62:$J$68,MATCH(Sheet1!F35,$J$62:$J$68,0)))),0,6,1,1)))</f>
        <v>28</v>
      </c>
      <c r="Q54" s="14" cm="1">
        <f t="array" aca="1" ref="Q54" ca="1">IF(-$G$23+Sheet1!E35&lt;=0,O54-(($G$23-Sheet1!E35)*(OFFSET(INDIRECT(CELL("address",INDEX($J$62:$J$68,MATCH(Sheet1!F35,$J$62:$J$68,0)))),0,7,1,1))),O54-(1)*OFFSET(INDIRECT(CELL("address",INDEX($J$62:$J$68,MATCH(Sheet1!F35,$J$62:$J$68,0)))),0,7,1,1))</f>
        <v>-4</v>
      </c>
      <c r="R54" s="21" cm="1">
        <f t="array" aca="1" ref="R54" ca="1">IF(-Sheet1!D35+$G$25&gt;=0, P54-(1)*(OFFSET(INDIRECT(CELL("address",INDEX($J$62:$J$68,MATCH(Sheet1!F35,$J$62:$J$68,0)))),0,8,1,1)), P54-(Sheet1!D35-$G$25)*(OFFSET(INDIRECT(CELL("address",INDEX($J$62:$J$68,MATCH(Sheet1!F35,$J$62:$J$68,0)))),0,8,1,1)))</f>
        <v>23</v>
      </c>
      <c r="S54" s="14" cm="1">
        <f t="array" aca="1" ref="S54" ca="1">IF(-$G$23+Sheet1!E35&lt;=0,Q54-(($G$23-Sheet1!E35)*(OFFSET(INDIRECT(CELL("address",INDEX($J$62:$J$68,MATCH(Sheet1!F35,$J$62:$J$68,0)))),0,9,1,1))),Q54-(1)*OFFSET(INDIRECT(CELL("address",INDEX($J$62:$J$68,MATCH(Sheet1!F35,$J$62:$J$68,0)))),0,9,1,1))</f>
        <v>-15</v>
      </c>
      <c r="T54" s="21" cm="1">
        <f t="array" aca="1" ref="T54" ca="1">IF(-Sheet1!D35+$G$25&gt;=0, R54-(1)*(OFFSET(INDIRECT(CELL("address",INDEX($J$62:$J$68,MATCH(Sheet1!F35,$J$62:$J$68,0)))),0,10,1,1)), R54-(Sheet1!D35-$G$25)*(OFFSET(INDIRECT(CELL("address",INDEX($J$62:$J$68,MATCH(Sheet1!F35,$J$62:$J$68,0)))),0,10,1,1)))</f>
        <v>18</v>
      </c>
    </row>
    <row r="55" spans="8:20" x14ac:dyDescent="0.25">
      <c r="I55" s="14" t="str">
        <f>Sheet1!A36</f>
        <v>Crab_max</v>
      </c>
      <c r="J55" s="14">
        <f>Sheet1!C36</f>
        <v>60</v>
      </c>
      <c r="K55" s="14" cm="1">
        <f t="array" aca="1" ref="K55" ca="1">IF(-$G$23*(OFFSET(INDIRECT(CELL("address",INDEX($J$62:$J$68,MATCH(Sheet1!F36,$J$62:$J$68,0)))),0,1,1,1))+Sheet1!E36 &lt;= 0,J55- (($G$23-Sheet1!E36)*(OFFSET(INDIRECT(CELL("address",INDEX($J$62:$J$68,MATCH(Sheet1!F36,$J$62:$J$68,0)))),0,1,1,1))), J55-(1)*OFFSET(INDIRECT(CELL("address",INDEX($J$62:$J$68,MATCH(Sheet1!F36,$J$62:$J$68,0)))),0,1,1,1))</f>
        <v>55</v>
      </c>
      <c r="L55" s="21" cm="1">
        <f t="array" aca="1" ref="L55" ca="1">IF(-Sheet1!D36+$G$25&gt;=0, $G$21-(1)*(OFFSET(INDIRECT(CELL("address",INDEX($J$62:$J$68,MATCH(Sheet1!F36,$J$62:$J$68,0)))),0,2,1,1)), $G$21-(Sheet1!D36-$G$25)*(OFFSET(INDIRECT(CELL("address",INDEX($J$62:$J$68,MATCH(Sheet1!F36,$J$62:$J$68,0)))),0,2,1,1)))</f>
        <v>42</v>
      </c>
      <c r="M55" s="14" cm="1">
        <f t="array" aca="1" ref="M55" ca="1">IF(-$G$23+Sheet1!E36&lt;=0,K55-(($G$23-Sheet1!E36)*(OFFSET(INDIRECT(CELL("address",INDEX($J$62:$J$68,MATCH(Sheet1!F36,$J$62:$J$68,0)))),0,3,1,1))),K55-(1)*OFFSET(INDIRECT(CELL("address",INDEX($J$62:$J$68,MATCH(Sheet1!F36,$J$62:$J$68,0)))),0,3,1,1))</f>
        <v>50</v>
      </c>
      <c r="N55" s="21" cm="1">
        <f t="array" aca="1" ref="N55" ca="1">IF(-Sheet1!D36+$G$25&gt;=0, L55-(1)*(OFFSET(INDIRECT(CELL("address",INDEX($J$62:$J$68,MATCH(Sheet1!F36,$J$62:$J$68,0)))),0,4,1,1)), L55-(Sheet1!D36-$G$25)*(OFFSET(INDIRECT(CELL("address",INDEX($J$62:$J$68,MATCH(Sheet1!F36,$J$62:$J$68,0)))),0,4,1,1)))</f>
        <v>41</v>
      </c>
      <c r="O55" s="14" cm="1">
        <f t="array" aca="1" ref="O55" ca="1">IF(-$G$23+Sheet1!E36&lt;=0,M55-(($G$23-Sheet1!E36)*(OFFSET(INDIRECT(CELL("address",INDEX($J$62:$J$68,MATCH(Sheet1!F36,$J$62:$J$68,0)))),0,5,1,1))),M55-(1)*OFFSET(INDIRECT(CELL("address",INDEX($J$62:$J$68,MATCH(Sheet1!F36,$J$62:$J$68,0)))),0,5,1,1))</f>
        <v>45</v>
      </c>
      <c r="P55" s="21" cm="1">
        <f t="array" aca="1" ref="P55" ca="1">IF(-Sheet1!D36+$G$25&gt;=0, N55-(1)*(OFFSET(INDIRECT(CELL("address",INDEX($J$62:$J$68,MATCH(Sheet1!F36,$J$62:$J$68,0)))),0,6,1,1)), N55-(Sheet1!D36-$G$25)*(OFFSET(INDIRECT(CELL("address",INDEX($J$62:$J$68,MATCH(Sheet1!F36,$J$62:$J$68,0)))),0,6,1,1)))</f>
        <v>40</v>
      </c>
      <c r="Q55" s="14" cm="1">
        <f t="array" aca="1" ref="Q55" ca="1">IF(-$G$23+Sheet1!E36&lt;=0,O55-(($G$23-Sheet1!E36)*(OFFSET(INDIRECT(CELL("address",INDEX($J$62:$J$68,MATCH(Sheet1!F36,$J$62:$J$68,0)))),0,7,1,1))),O55-(1)*OFFSET(INDIRECT(CELL("address",INDEX($J$62:$J$68,MATCH(Sheet1!F36,$J$62:$J$68,0)))),0,7,1,1))</f>
        <v>40</v>
      </c>
      <c r="R55" s="21" cm="1">
        <f t="array" aca="1" ref="R55" ca="1">IF(-Sheet1!D36+$G$25&gt;=0, P55-(1)*(OFFSET(INDIRECT(CELL("address",INDEX($J$62:$J$68,MATCH(Sheet1!F36,$J$62:$J$68,0)))),0,8,1,1)), P55-(Sheet1!D36-$G$25)*(OFFSET(INDIRECT(CELL("address",INDEX($J$62:$J$68,MATCH(Sheet1!F36,$J$62:$J$68,0)))),0,8,1,1)))</f>
        <v>39</v>
      </c>
      <c r="S55" s="14" cm="1">
        <f t="array" aca="1" ref="S55" ca="1">IF(-$G$23+Sheet1!E36&lt;=0,Q55-(($G$23-Sheet1!E36)*(OFFSET(INDIRECT(CELL("address",INDEX($J$62:$J$68,MATCH(Sheet1!F36,$J$62:$J$68,0)))),0,9,1,1))),Q55-(1)*OFFSET(INDIRECT(CELL("address",INDEX($J$62:$J$68,MATCH(Sheet1!F36,$J$62:$J$68,0)))),0,9,1,1))</f>
        <v>35</v>
      </c>
      <c r="T55" s="21" cm="1">
        <f t="array" aca="1" ref="T55" ca="1">IF(-Sheet1!D36+$G$25&gt;=0, R55-(1)*(OFFSET(INDIRECT(CELL("address",INDEX($J$62:$J$68,MATCH(Sheet1!F36,$J$62:$J$68,0)))),0,10,1,1)), R55-(Sheet1!D36-$G$25)*(OFFSET(INDIRECT(CELL("address",INDEX($J$62:$J$68,MATCH(Sheet1!F36,$J$62:$J$68,0)))),0,10,1,1)))</f>
        <v>38</v>
      </c>
    </row>
    <row r="56" spans="8:20" x14ac:dyDescent="0.25">
      <c r="I56" s="14" t="str">
        <f>Sheet1!A37</f>
        <v>Giant Bug_max</v>
      </c>
      <c r="J56" s="14">
        <f>Sheet1!C37</f>
        <v>30</v>
      </c>
      <c r="K56" s="14" cm="1">
        <f t="array" aca="1" ref="K56" ca="1">IF(-$G$23*(OFFSET(INDIRECT(CELL("address",INDEX($J$62:$J$68,MATCH(Sheet1!F37,$J$62:$J$68,0)))),0,1,1,1))+Sheet1!E37 &lt;= 0,J56- (($G$23-Sheet1!E37)*(OFFSET(INDIRECT(CELL("address",INDEX($J$62:$J$68,MATCH(Sheet1!F37,$J$62:$J$68,0)))),0,1,1,1))), J56-(1)*OFFSET(INDIRECT(CELL("address",INDEX($J$62:$J$68,MATCH(Sheet1!F37,$J$62:$J$68,0)))),0,1,1,1))</f>
        <v>16</v>
      </c>
      <c r="L56" s="21" cm="1">
        <f t="array" aca="1" ref="L56" ca="1">IF(-Sheet1!D37+$G$25&gt;=0, $G$21-(1)*(OFFSET(INDIRECT(CELL("address",INDEX($J$62:$J$68,MATCH(Sheet1!F37,$J$62:$J$68,0)))),0,2,1,1)), $G$21-(Sheet1!D37-$G$25)*(OFFSET(INDIRECT(CELL("address",INDEX($J$62:$J$68,MATCH(Sheet1!F37,$J$62:$J$68,0)))),0,2,1,1)))</f>
        <v>36</v>
      </c>
      <c r="M56" s="14" cm="1">
        <f t="array" aca="1" ref="M56" ca="1">IF(-$G$23+Sheet1!E37&lt;=0,K56-(($G$23-Sheet1!E37)*(OFFSET(INDIRECT(CELL("address",INDEX($J$62:$J$68,MATCH(Sheet1!F37,$J$62:$J$68,0)))),0,3,1,1))),K56-(1)*OFFSET(INDIRECT(CELL("address",INDEX($J$62:$J$68,MATCH(Sheet1!F37,$J$62:$J$68,0)))),0,3,1,1))</f>
        <v>2</v>
      </c>
      <c r="N56" s="21" cm="1">
        <f t="array" aca="1" ref="N56" ca="1">IF(-Sheet1!D37+$G$25&gt;=0, L56-(1)*(OFFSET(INDIRECT(CELL("address",INDEX($J$62:$J$68,MATCH(Sheet1!F37,$J$62:$J$68,0)))),0,4,1,1)), L56-(Sheet1!D37-$G$25)*(OFFSET(INDIRECT(CELL("address",INDEX($J$62:$J$68,MATCH(Sheet1!F37,$J$62:$J$68,0)))),0,4,1,1)))</f>
        <v>29</v>
      </c>
      <c r="O56" s="14" cm="1">
        <f t="array" aca="1" ref="O56" ca="1">IF(-$G$23+Sheet1!E37&lt;=0,M56-(($G$23-Sheet1!E37)*(OFFSET(INDIRECT(CELL("address",INDEX($J$62:$J$68,MATCH(Sheet1!F37,$J$62:$J$68,0)))),0,5,1,1))),M56-(1)*OFFSET(INDIRECT(CELL("address",INDEX($J$62:$J$68,MATCH(Sheet1!F37,$J$62:$J$68,0)))),0,5,1,1))</f>
        <v>-12</v>
      </c>
      <c r="P56" s="21" cm="1">
        <f t="array" aca="1" ref="P56" ca="1">IF(-Sheet1!D37+$G$25&gt;=0, N56-(1)*(OFFSET(INDIRECT(CELL("address",INDEX($J$62:$J$68,MATCH(Sheet1!F37,$J$62:$J$68,0)))),0,6,1,1)), N56-(Sheet1!D37-$G$25)*(OFFSET(INDIRECT(CELL("address",INDEX($J$62:$J$68,MATCH(Sheet1!F37,$J$62:$J$68,0)))),0,6,1,1)))</f>
        <v>22</v>
      </c>
      <c r="Q56" s="14" cm="1">
        <f t="array" aca="1" ref="Q56" ca="1">IF(-$G$23+Sheet1!E37&lt;=0,O56-(($G$23-Sheet1!E37)*(OFFSET(INDIRECT(CELL("address",INDEX($J$62:$J$68,MATCH(Sheet1!F37,$J$62:$J$68,0)))),0,7,1,1))),O56-(1)*OFFSET(INDIRECT(CELL("address",INDEX($J$62:$J$68,MATCH(Sheet1!F37,$J$62:$J$68,0)))),0,7,1,1))</f>
        <v>-26</v>
      </c>
      <c r="R56" s="21" cm="1">
        <f t="array" aca="1" ref="R56" ca="1">IF(-Sheet1!D37+$G$25&gt;=0, P56-(1)*(OFFSET(INDIRECT(CELL("address",INDEX($J$62:$J$68,MATCH(Sheet1!F37,$J$62:$J$68,0)))),0,8,1,1)), P56-(Sheet1!D37-$G$25)*(OFFSET(INDIRECT(CELL("address",INDEX($J$62:$J$68,MATCH(Sheet1!F37,$J$62:$J$68,0)))),0,8,1,1)))</f>
        <v>15</v>
      </c>
      <c r="S56" s="14" cm="1">
        <f t="array" aca="1" ref="S56" ca="1">IF(-$G$23+Sheet1!E37&lt;=0,Q56-(($G$23-Sheet1!E37)*(OFFSET(INDIRECT(CELL("address",INDEX($J$62:$J$68,MATCH(Sheet1!F37,$J$62:$J$68,0)))),0,9,1,1))),Q56-(1)*OFFSET(INDIRECT(CELL("address",INDEX($J$62:$J$68,MATCH(Sheet1!F37,$J$62:$J$68,0)))),0,9,1,1))</f>
        <v>-40</v>
      </c>
      <c r="T56" s="21" cm="1">
        <f t="array" aca="1" ref="T56" ca="1">IF(-Sheet1!D37+$G$25&gt;=0, R56-(1)*(OFFSET(INDIRECT(CELL("address",INDEX($J$62:$J$68,MATCH(Sheet1!F37,$J$62:$J$68,0)))),0,10,1,1)), R56-(Sheet1!D37-$G$25)*(OFFSET(INDIRECT(CELL("address",INDEX($J$62:$J$68,MATCH(Sheet1!F37,$J$62:$J$68,0)))),0,10,1,1)))</f>
        <v>8</v>
      </c>
    </row>
    <row r="57" spans="8:20" x14ac:dyDescent="0.25">
      <c r="I57" s="10" t="str">
        <f>Sheet1!A38</f>
        <v>BOSS</v>
      </c>
      <c r="J57" s="10">
        <f>Sheet1!C38</f>
        <v>70</v>
      </c>
      <c r="K57" s="16" cm="1">
        <f t="array" aca="1" ref="K57" ca="1">IF(-$G$23*(OFFSET(INDIRECT(CELL("address",INDEX($J$62:$J$68,MATCH(Sheet1!F38,$J$62:$J$68,0)))),0,1,1,1))+Sheet1!E38 &lt;= 0,J57- (($G$23-Sheet1!E38)*(OFFSET(INDIRECT(CELL("address",INDEX($J$62:$J$68,MATCH(Sheet1!F38,$J$62:$J$68,0)))),0,1,1,1))), J57-(1)*OFFSET(INDIRECT(CELL("address",INDEX($J$62:$J$68,MATCH(Sheet1!F38,$J$62:$J$68,0)))),0,1,1,1))</f>
        <v>66</v>
      </c>
      <c r="L57" s="22" cm="1">
        <f t="array" aca="1" ref="L57" ca="1">IF(-Sheet1!D38+$G$25&gt;=0, $G$21-(1)*(OFFSET(INDIRECT(CELL("address",INDEX($J$62:$J$68,MATCH(Sheet1!F38,$J$62:$J$68,0)))),0,2,1,1)), $G$21-(Sheet1!D38-$G$25)*(OFFSET(INDIRECT(CELL("address",INDEX($J$62:$J$68,MATCH(Sheet1!F38,$J$62:$J$68,0)))),0,2,1,1)))</f>
        <v>33</v>
      </c>
      <c r="M57" s="16" cm="1">
        <f t="array" aca="1" ref="M57" ca="1">IF(-$G$23+Sheet1!E38&lt;=0,K57-(($G$23-Sheet1!E38)*(OFFSET(INDIRECT(CELL("address",INDEX($J$62:$J$68,MATCH(Sheet1!F38,$J$62:$J$68,0)))),0,3,1,1))),K57-(1)*OFFSET(INDIRECT(CELL("address",INDEX($J$62:$J$68,MATCH(Sheet1!F38,$J$62:$J$68,0)))),0,3,1,1))</f>
        <v>62</v>
      </c>
      <c r="N57" s="22" cm="1">
        <f t="array" aca="1" ref="N57" ca="1">IF(-Sheet1!D38+$G$25&gt;=0, L57-(1)*(OFFSET(INDIRECT(CELL("address",INDEX($J$62:$J$68,MATCH(Sheet1!F38,$J$62:$J$68,0)))),0,4,1,1)), L57-(Sheet1!D38-$G$25)*(OFFSET(INDIRECT(CELL("address",INDEX($J$62:$J$68,MATCH(Sheet1!F38,$J$62:$J$68,0)))),0,4,1,1)))</f>
        <v>23</v>
      </c>
      <c r="O57" s="16" cm="1">
        <f t="array" aca="1" ref="O57" ca="1">IF(-$G$23+Sheet1!E38&lt;=0,M57-(($G$23-Sheet1!E38)*(OFFSET(INDIRECT(CELL("address",INDEX($J$62:$J$68,MATCH(Sheet1!F38,$J$62:$J$68,0)))),0,5,1,1))),M57-(1)*OFFSET(INDIRECT(CELL("address",INDEX($J$62:$J$68,MATCH(Sheet1!F38,$J$62:$J$68,0)))),0,5,1,1))</f>
        <v>58</v>
      </c>
      <c r="P57" s="22" cm="1">
        <f t="array" aca="1" ref="P57" ca="1">IF(-Sheet1!D38+$G$25&gt;=0, N57-(1)*(OFFSET(INDIRECT(CELL("address",INDEX($J$62:$J$68,MATCH(Sheet1!F38,$J$62:$J$68,0)))),0,6,1,1)), N57-(Sheet1!D38-$G$25)*(OFFSET(INDIRECT(CELL("address",INDEX($J$62:$J$68,MATCH(Sheet1!F38,$J$62:$J$68,0)))),0,6,1,1)))</f>
        <v>13</v>
      </c>
      <c r="Q57" s="16" cm="1">
        <f t="array" aca="1" ref="Q57" ca="1">IF(-$G$23+Sheet1!E38&lt;=0,O57-(($G$23-Sheet1!E38)*(OFFSET(INDIRECT(CELL("address",INDEX($J$62:$J$68,MATCH(Sheet1!F38,$J$62:$J$68,0)))),0,7,1,1))),O57-(1)*OFFSET(INDIRECT(CELL("address",INDEX($J$62:$J$68,MATCH(Sheet1!F38,$J$62:$J$68,0)))),0,7,1,1))</f>
        <v>54</v>
      </c>
      <c r="R57" s="22" cm="1">
        <f t="array" aca="1" ref="R57" ca="1">IF(-Sheet1!D38+$G$25&gt;=0, P57-(1)*(OFFSET(INDIRECT(CELL("address",INDEX($J$62:$J$68,MATCH(Sheet1!F38,$J$62:$J$68,0)))),0,8,1,1)), P57-(Sheet1!D38-$G$25)*(OFFSET(INDIRECT(CELL("address",INDEX($J$62:$J$68,MATCH(Sheet1!F38,$J$62:$J$68,0)))),0,8,1,1)))</f>
        <v>3</v>
      </c>
      <c r="S57" s="16" cm="1">
        <f t="array" aca="1" ref="S57" ca="1">IF(-$G$23+Sheet1!E38&lt;=0,Q57-(($G$23-Sheet1!E38)*(OFFSET(INDIRECT(CELL("address",INDEX($J$62:$J$68,MATCH(Sheet1!F38,$J$62:$J$68,0)))),0,9,1,1))),Q57-(1)*OFFSET(INDIRECT(CELL("address",INDEX($J$62:$J$68,MATCH(Sheet1!F38,$J$62:$J$68,0)))),0,9,1,1))</f>
        <v>50</v>
      </c>
      <c r="T57" s="22" cm="1">
        <f t="array" aca="1" ref="T57" ca="1">IF(-Sheet1!D38+$G$25&gt;=0, R57-(1)*(OFFSET(INDIRECT(CELL("address",INDEX($J$62:$J$68,MATCH(Sheet1!F38,$J$62:$J$68,0)))),0,10,1,1)), R57-(Sheet1!D38-$G$25)*(OFFSET(INDIRECT(CELL("address",INDEX($J$62:$J$68,MATCH(Sheet1!F38,$J$62:$J$68,0)))),0,10,1,1)))</f>
        <v>-7</v>
      </c>
    </row>
    <row r="61" spans="8:20" ht="46.5" x14ac:dyDescent="0.25">
      <c r="H61" s="2" t="s">
        <v>82</v>
      </c>
      <c r="I61" s="2" t="s">
        <v>83</v>
      </c>
      <c r="J61" s="2" t="s">
        <v>84</v>
      </c>
      <c r="K61" s="2" t="s">
        <v>85</v>
      </c>
      <c r="L61" s="2" t="s">
        <v>86</v>
      </c>
      <c r="M61" s="2" t="s">
        <v>87</v>
      </c>
      <c r="N61" s="2" t="s">
        <v>88</v>
      </c>
      <c r="O61" s="2" t="s">
        <v>89</v>
      </c>
      <c r="P61" s="2" t="s">
        <v>90</v>
      </c>
      <c r="Q61" s="2" t="s">
        <v>91</v>
      </c>
      <c r="R61" s="2" t="s">
        <v>92</v>
      </c>
      <c r="S61" s="2" t="s">
        <v>93</v>
      </c>
      <c r="T61" s="2" t="s">
        <v>94</v>
      </c>
    </row>
    <row r="62" spans="8:20" x14ac:dyDescent="0.25">
      <c r="I62" s="23" cm="1">
        <f t="array" aca="1" ref="I62" ca="1">OFFSET(INDIRECT(CELL("address",INDEX($B$2:$B$16,MATCH($H$21,$B$2:$B$16,0)))),0,4,1,1)</f>
        <v>20</v>
      </c>
      <c r="J62" s="23">
        <v>5</v>
      </c>
      <c r="K62" s="23">
        <f ca="1">IF(I62&lt;30,IF(I62&lt;20,IF(I62&lt;15,IF(I62&lt;10,1,1),2),3),4)</f>
        <v>3</v>
      </c>
      <c r="L62" s="23">
        <f ca="1">IF(I62&lt;30,IF(I62&lt;20,IF(I62&lt;15,IF(I62&lt;10,1,1),1),1),1)</f>
        <v>1</v>
      </c>
      <c r="M62" s="23">
        <f ca="1">IF($I62&lt;30,IF($I62&lt;20,IF($I62&lt;15,IF($I62&lt;10,1,2),2),3),5)</f>
        <v>3</v>
      </c>
      <c r="N62" s="23">
        <f t="shared" ref="N62:T62" ca="1" si="6">IF($I$62&lt;30,IF($I$62&lt;20,IF($I$62&lt;15,IF($I$62&lt;10,1,1),1),1),1)</f>
        <v>1</v>
      </c>
      <c r="O62" s="23">
        <f ca="1">IF($I$62&lt;30,IF($I$62&lt;20,IF($I$62&lt;15,IF($I$62&lt;10,1,2),3),3),5)</f>
        <v>3</v>
      </c>
      <c r="P62" s="23">
        <f t="shared" ca="1" si="6"/>
        <v>1</v>
      </c>
      <c r="Q62" s="23">
        <f ca="1">IF($I$62&lt;30,IF($I$62&lt;20,IF($I$62&lt;15,IF($I$62&lt;10,1,2),2),3),5)</f>
        <v>3</v>
      </c>
      <c r="R62" s="23">
        <f t="shared" ca="1" si="6"/>
        <v>1</v>
      </c>
      <c r="S62" s="23">
        <f ca="1">IF($I$62&lt;30,IF($I$62&lt;20,IF($I$62&lt;15,IF($I$62&lt;10,1,2),3),3),5)</f>
        <v>3</v>
      </c>
      <c r="T62" s="23">
        <f t="shared" ca="1" si="6"/>
        <v>1</v>
      </c>
    </row>
    <row r="63" spans="8:20" x14ac:dyDescent="0.25">
      <c r="I63" s="23" cm="1">
        <f t="array" aca="1" ref="I63" ca="1">OFFSET(INDIRECT(CELL("address",INDEX($B$2:$B$16,MATCH($H$21,$B$2:$B$16,0)))),0,4,1,1)</f>
        <v>20</v>
      </c>
      <c r="J63" s="23">
        <v>10</v>
      </c>
      <c r="K63" s="23">
        <f ca="1">IF(I63&lt;30,IF(I63&lt;20,IF(I63&lt;15,IF(I63&lt;10,1,1),1),1),2)</f>
        <v>1</v>
      </c>
      <c r="L63" s="23">
        <v>1</v>
      </c>
      <c r="M63" s="23">
        <f ca="1">IF($I$63&lt;30,IF($I$63&lt;20,IF($I$63&lt;15,IF($I$63&lt;10,1,1),1),2),3)</f>
        <v>2</v>
      </c>
      <c r="N63" s="23">
        <f ca="1">IF($I$63&lt;30,IF($I$63&lt;20,IF($I$63&lt;15,IF($I$63&lt;10,2,1),1),1),1)</f>
        <v>1</v>
      </c>
      <c r="O63" s="23">
        <f ca="1">IF($I$63&lt;30,IF($I$63&lt;20,IF($I$63&lt;15,IF($I$63&lt;10,1,1),1),2),3)</f>
        <v>2</v>
      </c>
      <c r="P63" s="23">
        <f ca="1">IF($I$63&lt;30,IF($I$63&lt;20,IF($I$63&lt;15,IF($I$63&lt;10,1,2),1),1),1)</f>
        <v>1</v>
      </c>
      <c r="Q63" s="23">
        <f ca="1">IF($I$63&lt;30,IF($I$63&lt;20,IF($I$63&lt;15,IF($I$63&lt;10,1,1),1),2),3)</f>
        <v>2</v>
      </c>
      <c r="R63" s="23">
        <f ca="1">IF($I$63&lt;30,IF($I$63&lt;20,IF($I$63&lt;15,IF($I$63&lt;10,1,2),1),1),1)</f>
        <v>1</v>
      </c>
      <c r="S63" s="23">
        <f ca="1">IF($I$63&lt;30,IF($I$63&lt;20,IF($I$63&lt;15,IF($I$63&lt;10,1,1),1),2),2)</f>
        <v>2</v>
      </c>
      <c r="T63" s="23">
        <f ca="1">IF($I$63&lt;30,IF($I$63&lt;20,IF($I$63&lt;15,IF($I$63&lt;10,1,2),1),1),1)</f>
        <v>1</v>
      </c>
    </row>
    <row r="64" spans="8:20" x14ac:dyDescent="0.25">
      <c r="I64" s="23" cm="1">
        <f t="array" aca="1" ref="I64" ca="1">OFFSET(INDIRECT(CELL("address",INDEX($B$2:$B$16,MATCH($H$21,$B$2:$B$16,0)))),0,4,1,1)</f>
        <v>20</v>
      </c>
      <c r="J64" s="23">
        <v>15</v>
      </c>
      <c r="K64" s="23">
        <f ca="1">IF(I64&lt;30,IF(I64&lt;20,IF(I64&lt;15,IF(I64&lt;10,1,1),1),1),2)</f>
        <v>1</v>
      </c>
      <c r="L64" s="23">
        <f ca="1">IF($I$64&lt;30,IF($I$64&lt;20,IF($I$64&lt;15,IF($I$64&lt;10,2,1),1),1),1)</f>
        <v>1</v>
      </c>
      <c r="M64" s="23">
        <f ca="1">IF($I$64&lt;30,IF($I$64&lt;20,IF($I$64&lt;15,IF($I$64&lt;10,1,1),1),1),2)</f>
        <v>1</v>
      </c>
      <c r="N64" s="23">
        <f ca="1">IF($I$64&lt;30,IF($I$64&lt;20,IF($I$64&lt;15,IF($I$64&lt;10,2,1),1),1),1)</f>
        <v>1</v>
      </c>
      <c r="O64" s="23">
        <f ca="1">IF($I$64&lt;30,IF($I$64&lt;20,IF($I$64&lt;15,IF($I$64&lt;10,1,1),1),2),2)</f>
        <v>2</v>
      </c>
      <c r="P64" s="23">
        <f ca="1">IF($I$64&lt;30,IF($I$64&lt;20,IF($I$64&lt;15,IF($I$64&lt;10,3,1),1),1),1)</f>
        <v>1</v>
      </c>
      <c r="Q64" s="23">
        <f ca="1">IF($I$64&lt;30,IF($I$64&lt;20,IF($I$64&lt;15,IF($I$64&lt;10,1,1),1),1),2)</f>
        <v>1</v>
      </c>
      <c r="R64" s="23">
        <f ca="1">IF($I$64&lt;30,IF($I$64&lt;20,IF($I$64&lt;15,IF($I$64&lt;10,2,1),1),1),1)</f>
        <v>1</v>
      </c>
      <c r="S64" s="23">
        <f ca="1">IF($I$64&lt;30,IF($I$64&lt;20,IF($I$64&lt;15,IF($I$64&lt;10,1,1),1),2),2)</f>
        <v>2</v>
      </c>
      <c r="T64" s="23">
        <f ca="1">IF($I$64&lt;30,IF($I$64&lt;20,IF($I$64&lt;15,IF($I$64&lt;10,3,1),1),1),1)</f>
        <v>1</v>
      </c>
    </row>
    <row r="65" spans="9:20" x14ac:dyDescent="0.25">
      <c r="I65" s="23" cm="1">
        <f t="array" aca="1" ref="I65" ca="1">OFFSET(INDIRECT(CELL("address",INDEX($B$2:$B$16,MATCH($H$21,$B$2:$B$16,0)))),0,4,1,1)</f>
        <v>20</v>
      </c>
      <c r="J65" s="23">
        <v>20</v>
      </c>
      <c r="K65" s="23">
        <f ca="1">IF(I65&lt;30,IF(I65&lt;20,IF(I65&lt;15,IF(I65&lt;10,1,1),1),1),1)</f>
        <v>1</v>
      </c>
      <c r="L65" s="23">
        <f ca="1">IF($I$65&lt;30,IF($I$65&lt;20,IF($I$65&lt;15,IF($I$65&lt;10,3,1),1),1),1)</f>
        <v>1</v>
      </c>
      <c r="M65" s="23">
        <f ca="1">IF($I$65&lt;30,IF($I$65&lt;20,IF($I$65&lt;15,IF($I$65&lt;10,1,1),1),1),2)</f>
        <v>1</v>
      </c>
      <c r="N65" s="23">
        <f ca="1">IF($I$65&lt;30,IF($I$65&lt;20,IF($I$65&lt;15,IF($I$65&lt;10,3,2),1),1),1)</f>
        <v>1</v>
      </c>
      <c r="O65" s="23">
        <f ca="1">IF($I$65&lt;30,IF($I$65&lt;20,IF($I$65&lt;15,IF($I$65&lt;10,1,1),1),1),2)</f>
        <v>1</v>
      </c>
      <c r="P65" s="23">
        <f ca="1">IF($I$65&lt;30,IF($I$65&lt;20,IF($I$65&lt;15,IF($I$65&lt;10,3,1),1),1),1)</f>
        <v>1</v>
      </c>
      <c r="Q65" s="23">
        <f ca="1">IF($I$65&lt;30,IF($I$65&lt;20,IF($I$65&lt;15,IF($I$65&lt;10,1,1),1),1),2)</f>
        <v>1</v>
      </c>
      <c r="R65" s="23">
        <f ca="1">IF($I$65&lt;30,IF($I$65&lt;20,IF($I$65&lt;15,IF($I$65&lt;10,3,2),1),1),1)</f>
        <v>1</v>
      </c>
      <c r="S65" s="23">
        <f ca="1">IF($I$65&lt;30,IF($I$65&lt;20,IF($I$65&lt;15,IF($I$65&lt;10,1,1),1),1),2)</f>
        <v>1</v>
      </c>
      <c r="T65" s="23">
        <f ca="1">IF($I$65&lt;30,IF($I$65&lt;20,IF($I$65&lt;15,IF($I$65&lt;10,3,1),1),1),1)</f>
        <v>1</v>
      </c>
    </row>
    <row r="66" spans="9:20" x14ac:dyDescent="0.25">
      <c r="I66" s="23" cm="1">
        <f t="array" aca="1" ref="I66" ca="1">OFFSET(INDIRECT(CELL("address",INDEX($B$2:$B$16,MATCH($H$21,$B$2:$B$16,0)))),0,4,1,1)</f>
        <v>20</v>
      </c>
      <c r="J66" s="23">
        <v>25</v>
      </c>
      <c r="K66" s="23">
        <f t="shared" ref="K62:K69" ca="1" si="7">IF(I66&lt;30,IF(I66&lt;20,IF(I66&lt;15,IF(I66&lt;10,1,1),1),1),1)</f>
        <v>1</v>
      </c>
      <c r="L66" s="23">
        <f ca="1">IF($I$68&lt;30,IF($I$68&lt;20,IF($I$68&lt;15,IF($I$68&lt;10,4,2),1),1),1)</f>
        <v>1</v>
      </c>
      <c r="M66" s="23">
        <f ca="1">IF($I$66&lt;30,IF($I$66&lt;20,IF($I$66&lt;15,IF($I$66&lt;10,1,1),1),1),1)</f>
        <v>1</v>
      </c>
      <c r="N66" s="23">
        <f ca="1">IF($I$68&lt;30,IF($I$68&lt;20,IF($I$68&lt;15,IF($I$68&lt;10,5,2),2),1),1)</f>
        <v>1</v>
      </c>
      <c r="O66" s="23">
        <f t="shared" ref="N66:T66" ca="1" si="8">IF($I$66&lt;30,IF($I$66&lt;20,IF($I$66&lt;15,IF($I$66&lt;10,1,1),1),1),1)</f>
        <v>1</v>
      </c>
      <c r="P66" s="23">
        <f ca="1">IF($I$68&lt;30,IF($I$68&lt;20,IF($I$68&lt;15,IF($I$68&lt;10,5,2),2),1),1)</f>
        <v>1</v>
      </c>
      <c r="Q66" s="23">
        <f t="shared" ca="1" si="8"/>
        <v>1</v>
      </c>
      <c r="R66" s="23">
        <f ca="1">IF($I$68&lt;30,IF($I$68&lt;20,IF($I$68&lt;15,IF($I$68&lt;10,5,2),2),1),1)</f>
        <v>1</v>
      </c>
      <c r="S66" s="23">
        <f t="shared" ca="1" si="8"/>
        <v>1</v>
      </c>
      <c r="T66" s="23">
        <f ca="1">IF($I$68&lt;30,IF($I$68&lt;20,IF($I$68&lt;15,IF($I$68&lt;10,5,2),2),1),1)</f>
        <v>1</v>
      </c>
    </row>
    <row r="67" spans="9:20" x14ac:dyDescent="0.25">
      <c r="I67" s="23" cm="1">
        <f t="array" aca="1" ref="I67" ca="1">OFFSET(INDIRECT(CELL("address",INDEX($B$2:$B$16,MATCH($H$21,$B$2:$B$16,0)))),0,4,1,1)</f>
        <v>20</v>
      </c>
      <c r="J67" s="23">
        <v>30</v>
      </c>
      <c r="K67" s="23">
        <f ca="1">IF(I67&lt;30,IF(I67&lt;20,IF(I67&lt;15,IF(I67&lt;10,1,1),1),1),1)</f>
        <v>1</v>
      </c>
      <c r="L67" s="23">
        <f ca="1">IF($I$68&lt;30,IF($I$68&lt;20,IF($I$68&lt;15,IF($I$68&lt;10,4,2),1),1),1)</f>
        <v>1</v>
      </c>
      <c r="M67" s="23">
        <f ca="1">IF($I$67&lt;30,IF($I$67&lt;20,IF($I$67&lt;15,IF($I$67&lt;10,1,1),1),1),1)</f>
        <v>1</v>
      </c>
      <c r="N67" s="23">
        <f ca="1">IF($I$68&lt;30,IF($I$68&lt;20,IF($I$68&lt;15,IF($I$68&lt;10,5,2),2),1),1)</f>
        <v>1</v>
      </c>
      <c r="O67" s="23">
        <f t="shared" ref="N67:T67" ca="1" si="9">IF($I$67&lt;30,IF($I$67&lt;20,IF($I$67&lt;15,IF($I$67&lt;10,1,1),1),1),1)</f>
        <v>1</v>
      </c>
      <c r="P67" s="23">
        <f ca="1">IF($I$68&lt;30,IF($I$68&lt;20,IF($I$68&lt;15,IF($I$68&lt;10,5,2),2),1),1)</f>
        <v>1</v>
      </c>
      <c r="Q67" s="23">
        <f t="shared" ca="1" si="9"/>
        <v>1</v>
      </c>
      <c r="R67" s="23">
        <f ca="1">IF($I$68&lt;30,IF($I$68&lt;20,IF($I$68&lt;15,IF($I$68&lt;10,5,2),2),1),1)</f>
        <v>1</v>
      </c>
      <c r="S67" s="23">
        <f t="shared" ca="1" si="9"/>
        <v>1</v>
      </c>
      <c r="T67" s="23">
        <f ca="1">IF($I$68&lt;30,IF($I$68&lt;20,IF($I$68&lt;15,IF($I$68&lt;10,5,2),2),1),1)</f>
        <v>1</v>
      </c>
    </row>
    <row r="68" spans="9:20" x14ac:dyDescent="0.25">
      <c r="I68" s="23" cm="1">
        <f t="array" aca="1" ref="I68" ca="1">OFFSET(INDIRECT(CELL("address",INDEX($B$2:$B$16,MATCH($H$21,$B$2:$B$16,0)))),0,4,1,1)</f>
        <v>20</v>
      </c>
      <c r="J68" s="23">
        <v>35</v>
      </c>
      <c r="K68" s="23">
        <v>1</v>
      </c>
      <c r="L68" s="23">
        <f ca="1">IF($I$68&lt;30,IF($I$68&lt;20,IF($I$68&lt;15,IF($I$68&lt;10,4,2),1),1),1)</f>
        <v>1</v>
      </c>
      <c r="M68" s="23">
        <f ca="1">IF($I$68&lt;30,IF($I$68&lt;20,IF($I$68&lt;15,IF($I$68&lt;10,1,1),1),1),1)</f>
        <v>1</v>
      </c>
      <c r="N68" s="23">
        <f ca="1">IF($I$68&lt;30,IF($I$68&lt;20,IF($I$68&lt;15,IF($I$68&lt;10,5,2),2),1),1)</f>
        <v>1</v>
      </c>
      <c r="O68" s="23">
        <v>1</v>
      </c>
      <c r="P68" s="23">
        <f ca="1">IF($I$68&lt;30,IF($I$68&lt;20,IF($I$68&lt;15,IF($I$68&lt;10,5,2),2),1),1)</f>
        <v>1</v>
      </c>
      <c r="Q68" s="23">
        <f t="shared" ref="N68:T68" ca="1" si="10">IF($I$68&lt;30,IF($I$68&lt;20,IF($I$68&lt;15,IF($I$68&lt;10,1,1),1),1),1)</f>
        <v>1</v>
      </c>
      <c r="R68" s="23">
        <f ca="1">IF($I$68&lt;30,IF($I$68&lt;20,IF($I$68&lt;15,IF($I$68&lt;10,5,2),2),1),1)</f>
        <v>1</v>
      </c>
      <c r="S68" s="23">
        <f t="shared" ca="1" si="10"/>
        <v>1</v>
      </c>
      <c r="T68" s="23">
        <f ca="1">IF($I$68&lt;30,IF($I$68&lt;20,IF($I$68&lt;15,IF($I$68&lt;10,5,2),2),1),1)</f>
        <v>1</v>
      </c>
    </row>
  </sheetData>
  <mergeCells count="1">
    <mergeCell ref="K18:L19"/>
  </mergeCells>
  <phoneticPr fontId="2" type="noConversion"/>
  <dataValidations count="2">
    <dataValidation type="list" allowBlank="1" showInputMessage="1" showErrorMessage="1" sqref="G27" xr:uid="{8622D178-0C36-443A-B4CA-F67CF18B663E}">
      <formula1>"wooden, bronze, steel, celestial, titan, dragon, none"</formula1>
    </dataValidation>
    <dataValidation type="list" allowBlank="1" showInputMessage="1" showErrorMessage="1" sqref="H21" xr:uid="{C6712D6C-A788-418A-B98C-70560DFEFFF6}">
      <formula1>"0,1,2,3,4,5,6,7,8,9,10,11,12,13,14"</formula1>
    </dataValidation>
  </dataValidations>
  <pageMargins left="0.7" right="0.7" top="0.75" bottom="0.75" header="0.3" footer="0.3"/>
  <pageSetup orientation="portrait" r:id="rId1"/>
  <ignoredErrors>
    <ignoredError sqref="N67:O67 P66:P67 Q67:S67 R68:S68 Q68 N66:O66 S66 Q66 O62 Q62 S6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Gabriel Zamora</cp:lastModifiedBy>
  <dcterms:created xsi:type="dcterms:W3CDTF">2021-02-13T06:26:21Z</dcterms:created>
  <dcterms:modified xsi:type="dcterms:W3CDTF">2021-02-16T00:07:53Z</dcterms:modified>
</cp:coreProperties>
</file>