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DM" sheetId="1" r:id="rId4"/>
    <sheet state="visible" name="Costs (NET + Construction + Sca" sheetId="2" r:id="rId5"/>
    <sheet state="visible" name="Cost Estimate (Arch)" sheetId="3" r:id="rId6"/>
    <sheet state="visible" name="Cost Estimate (Hybrid)" sheetId="4" r:id="rId7"/>
    <sheet state="visible" name="Cost Estimate (Cable Stay)" sheetId="5" r:id="rId8"/>
  </sheets>
  <definedNames/>
  <calcPr/>
</workbook>
</file>

<file path=xl/sharedStrings.xml><?xml version="1.0" encoding="utf-8"?>
<sst xmlns="http://schemas.openxmlformats.org/spreadsheetml/2006/main" count="193" uniqueCount="105">
  <si>
    <t>Metrics / Weights</t>
  </si>
  <si>
    <t xml:space="preserve">Option 1 </t>
  </si>
  <si>
    <t>Option 2</t>
  </si>
  <si>
    <t>Option 3</t>
  </si>
  <si>
    <t>Weighting Decisions</t>
  </si>
  <si>
    <t>Metric</t>
  </si>
  <si>
    <t>Weighting</t>
  </si>
  <si>
    <t>Score (0-10)</t>
  </si>
  <si>
    <t>Weighted Score</t>
  </si>
  <si>
    <t>Plan / Justification</t>
  </si>
  <si>
    <t>weightings /10</t>
  </si>
  <si>
    <t>Scaled Weightings</t>
  </si>
  <si>
    <t>Cost</t>
  </si>
  <si>
    <t>familiar analysis/design workflow; minimal cable dynamics; standard erection planning.</t>
  </si>
  <si>
    <t>This is the highest cost and thus the lowest score due to the high complexity of the design and thus the amount of time that would have to go into it</t>
  </si>
  <si>
    <t xml:space="preserve">Cable dynamics, exrtra piers required for the existing north and south end bridge spans </t>
  </si>
  <si>
    <t>For scoring of each element of WDM weightings we score from 1-10 where one means its the worst in this sector and 10 means its the best</t>
  </si>
  <si>
    <t>Constructability</t>
  </si>
  <si>
    <t xml:space="preserve">Very difficult access + steep slopes = high-risk erection.
Cantilever construction could reduce falsework but adds complexity. Erosion factor on slope will require deep foundation work for anchoring in to the side of the slope posing an different challenge than other bridge desings </t>
  </si>
  <si>
    <t>Complex hybrid suspension - would require more materials and construction complexity</t>
  </si>
  <si>
    <t>Environmental Effect</t>
  </si>
  <si>
    <t xml:space="preserve"> Minimal long-term impact once built: fewer piers needed in waterways, preserving flow and ecosystems.
However, construction staging and excavation can be disruptive in sensitive environments.</t>
  </si>
  <si>
    <t>Requires large foundations and multiple around, but overall not too bad</t>
  </si>
  <si>
    <t>Dont fuck the fish</t>
  </si>
  <si>
    <t>Property Impact</t>
  </si>
  <si>
    <t>Requires large abutments on slopes, affecting land use and possibly private property.</t>
  </si>
  <si>
    <t>Large footprints at the ends of the bridge - which requires more space</t>
  </si>
  <si>
    <t>Revenue Generation</t>
  </si>
  <si>
    <t>In a study 1 person said this bridge would generate the most traffic due to the bridge being coolest, Iconic arch form could become a landmark bridge.
Potential boost for local identity/tourism.</t>
  </si>
  <si>
    <t>In a study 5 person said this bridge would generate the most traffic due to the bridge being coolest</t>
  </si>
  <si>
    <t>In a study 1 person said this bridge would generate the most traffic due to the bridge being coolest</t>
  </si>
  <si>
    <t>User Comfort</t>
  </si>
  <si>
    <t>Very smooth ride once built; arch offers stiff and visually appealing crossing.</t>
  </si>
  <si>
    <t>Smooth, modern and aestetic</t>
  </si>
  <si>
    <t>Maintenance</t>
  </si>
  <si>
    <t>Concrete arch: relatively low upkeep, but drainage on slopes is a weak point.
Steel arch: higher inspection/painting demand, but avoids slope reinforcement issues.</t>
  </si>
  <si>
    <t>Requires ongoing and detailed cable inspections</t>
  </si>
  <si>
    <t>Maintainance</t>
  </si>
  <si>
    <t>Total weightings</t>
  </si>
  <si>
    <t>Total</t>
  </si>
  <si>
    <t>Bridge Type</t>
  </si>
  <si>
    <t>Arch</t>
  </si>
  <si>
    <t>Hybrid Suspension</t>
  </si>
  <si>
    <t>Extra Dosed Cable Stay bridge</t>
  </si>
  <si>
    <t>Bridge Mockup</t>
  </si>
  <si>
    <t>Construction Cost Breakdowns</t>
  </si>
  <si>
    <t>Scaled out of 10 (off of min)</t>
  </si>
  <si>
    <t>How I’m estimating (quickly)
Urban base cost from comparable bridges (unit $/m² × 375 m²):
Arch (reference: Peace Bridge, Calgary) — total ≈ C$24.5 M with inside width ~6.2 m and 126–131 m length; implied ~C$30k/m² (iconic finish). Using a non-iconic finish, I assume ~25–35% lower for planning. 
Wikipedia
Cable-stayed (reference: Sundial Bridge, Redding) — US$23.5–$24 M at ~1,496 m² → ~US$15.7k/m² (≈ C$21.7k/m²). 
Wikipedia
Hybrid suspension (your definition = suspension + side stays) — no perfect twin; use the Kurilpa total (A$63 M, 470 m × 6.5 m) to sanity-check pedestrian cable/stay complexity (unit A$~20.6k/m² on full area), then place hybrid slightly above cable-stayed for similar span. 
Wikipedia
+1
Remote-site adders (applied to direct works):
Mobilization: manuals note higher mobilization in remote areas; &gt;10% can be justified for staging/multiple seasons. I’ll use 12%. 
Federal Highway Administration
+1
Heavy transport &amp; lifts (prefab arches/segments, barge/road haul): 8%. (Method follows DOT guidance to treat as separate allowance on direct works.) 
NJ.gov
Temporary works &amp; erection engineering (falsework, cable stressing gear, temporary towers): 6%. 
NJ.gov
Environmental compliance (fish windows, turbidity control, spill response, monitoring/permits): 4%.
→ Combined remote/staging uplift on direct works = ~30%.
Then add Contractor OH&amp;P 15%, and a planning contingency 30% (long-span bridge; remote uncertainty). (These ranges are consistent with DOT planning practice and remote case memos.) 
NJ.gov
+1
Note: FHWA “$150–$250/ft²” pedestrian figures are a low baseline for short/simple spans and understate 125 m signature types—used only as a floor check. 
ced.sog.unc.edu
A) Arch (steel tied-arch / truss-arch)
Urban base (planning):
Iconic Peace-like unit (C$~30k/m²) × 375 m² ≈ C$11.3 M (very high finish).
Non-iconic planning baseline (−25–35%): ≈ C$7.5–8.5 M. I’ll use C$8.0 M as base. 
Wikipedia
Remote adjustments
Remote &amp; staging uplift (30% of base): +C$2.40 M → C$10.40 M. 
Federal Highway Administration
+1
Contractor OH&amp;P (15%): +C$1.56 M → C$11.96 M. 
NJ.gov
Contingency (30% planning): +C$3.59 M → ≈ C$15.6 M total.
Arch construction planning estimate (remote): ≈ C$15.6 M (range C$14–17 M).
B) Cable-stayed (single pylon/towers + stays)
Urban base from Sundial unit:
~C$21.7k/m² × 375 m² ≈ C$8.13 M. 
Wikipedia
Remote adjustments
Remote &amp; staging uplift (30%): +C$2.44 M → C$10.57 M. 
Federal Highway Administration
Contractor OH&amp;P (15%): +C$1.59 M → C$12.16 M. 
NJ.gov
Contingency (30%): +C$3.65 M → ≈ C$15.8 M total.
Cable-stayed construction planning estimate (remote): ≈ C$15.8 M (range C$14.5–17.5 M).
C) Hybrid suspension (main suspension + side stays)
Urban base (placed slightly above stayed due to dual systems):
Assume C$8.5 M baseline (between Sundial unit and Kurilpa-style complexity; same span). 
Wikipedia
+1
Remote adjustments
Remote &amp; staging uplift (30%): +C$2.55 M → C$11.05 M. 
Federal Highway Administration
Contractor OH&amp;P (15%): +C$1.66 M → C$12.71 M. 
NJ.gov
Contingency (30%): +C$3.81 M → ≈ C$16.5 M total.
Hybrid-suspension construction planning estimate (remote): ≈ C$16.5 M (range C$15–18.5 M).</t>
  </si>
  <si>
    <t>Option</t>
  </si>
  <si>
    <t>Cost from chat (left) (Millions in CAD)</t>
  </si>
  <si>
    <t>Scaled to out of 10</t>
  </si>
  <si>
    <t>Estimate of Construction Costs</t>
  </si>
  <si>
    <t>Total Cost (design + construction)</t>
  </si>
  <si>
    <t>Option 1 (Arch)</t>
  </si>
  <si>
    <t>Option 2 (Hybrid)</t>
  </si>
  <si>
    <t>Option 3 (Stayed)</t>
  </si>
  <si>
    <t>Min</t>
  </si>
  <si>
    <t xml:space="preserve"> </t>
  </si>
  <si>
    <t>Formula:</t>
  </si>
  <si>
    <t>(1/(C5/$C$8))*10</t>
  </si>
  <si>
    <t>1) Arch / tied-arch (baseline complexity)</t>
  </si>
  <si>
    <t>Role</t>
  </si>
  <si>
    <t>Hours</t>
  </si>
  <si>
    <t>Rate</t>
  </si>
  <si>
    <t>Project Manager (E5)</t>
  </si>
  <si>
    <t>Senior Engineers (E4)</t>
  </si>
  <si>
    <t>Project Engineers (E3)</t>
  </si>
  <si>
    <t>Technologists (T4/T5 avg)</t>
  </si>
  <si>
    <t>Admin</t>
  </si>
  <si>
    <t>Subtotal (fees)</t>
  </si>
  <si>
    <t>—</t>
  </si>
  <si>
    <t>Normal disbursements (8%)</t>
  </si>
  <si>
    <t>Disbursment Type</t>
  </si>
  <si>
    <t>Estimated Cost</t>
  </si>
  <si>
    <t>Markup to Client</t>
  </si>
  <si>
    <t>Project Specific Disbursments</t>
  </si>
  <si>
    <t>BC extras: environmental permits, Indigenous consultation, seismic hazard modelling</t>
  </si>
  <si>
    <t>Subconsultants (Geotech + Env.)</t>
  </si>
  <si>
    <t>Boreholes, site classification, environmental assessment</t>
  </si>
  <si>
    <t>Subcontractors (Traffic counts, drilling)</t>
  </si>
  <si>
    <t>Exploratory site works</t>
  </si>
  <si>
    <t>Subtotal (fees + disbursments)</t>
  </si>
  <si>
    <t>Tax Type</t>
  </si>
  <si>
    <t>Applied on what?</t>
  </si>
  <si>
    <t>Tax Rate</t>
  </si>
  <si>
    <t>GST</t>
  </si>
  <si>
    <t>Fees + disbursments</t>
  </si>
  <si>
    <t>PST</t>
  </si>
  <si>
    <t>Software + Goods</t>
  </si>
  <si>
    <t>Total arch design fee</t>
  </si>
  <si>
    <t>Why fewer hours: familiar analysis/design workflow; minimal cable dynamics; standard erection planning.</t>
  </si>
  <si>
    <t>2) Hybrid suspension (main suspension + side stays) — higher than cable-stayed</t>
  </si>
  <si>
    <t>BC extras: suspension cable monitoring, fisheries permitting, Indigenous engagement, seismic peer review</t>
  </si>
  <si>
    <t>Subconsultants (Geotech + Cable dynamics + Env.)</t>
  </si>
  <si>
    <t>Deep soil boreholes, cable dynamics specialist, environmental study</t>
  </si>
  <si>
    <t>Subcontractors (Drilling, traffic counts, archaeologist)</t>
  </si>
  <si>
    <t>Exploratory services</t>
  </si>
  <si>
    <t>Total hybrid-suspension design fee</t>
  </si>
  <si>
    <t>Why highest: you carry all the cable-stayed tasks plus the suspension system (main cables + hangers + saddles + anchorages + catenary geometry + additional erection modelling), and you must analyze interactions (load sharing, stiffness compatibility, vibration, redundancy). That means more iterations, more drawings/details, and typically an extra independent check.</t>
  </si>
  <si>
    <t>3) Cable-stayed (towers + stays)</t>
  </si>
  <si>
    <t>BC extras: wind tunnel allowance, environmental permitting, Indigenous consultation</t>
  </si>
  <si>
    <t>Subconsultants (Geotech + Wind/Seismic)</t>
  </si>
  <si>
    <t>Boreholes, peer review, seismic specialists</t>
  </si>
  <si>
    <t>Subcontractors (Site prep, traffic, drilling)</t>
  </si>
  <si>
    <t>Why more than arch: tower design, stay-cable forces, damping, aero serviceability, staged construction.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</si>
</sst>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9">
    <font>
      <sz val="10.0"/>
      <color rgb="FF000000"/>
      <name val="Arial"/>
      <scheme val="minor"/>
    </font>
    <font>
      <color theme="1"/>
      <name val="Arial"/>
      <scheme val="minor"/>
    </font>
    <font/>
    <font>
      <b/>
      <sz val="12.0"/>
      <color theme="1"/>
      <name val="Times New Roman"/>
    </font>
    <font>
      <sz val="12.0"/>
      <color theme="1"/>
      <name val="Times New Roman"/>
    </font>
    <font>
      <b/>
      <sz val="14.0"/>
      <color theme="1"/>
      <name val="Arial"/>
      <scheme val="minor"/>
    </font>
    <font>
      <sz val="12.0"/>
      <color theme="1"/>
      <name val="Arial"/>
      <scheme val="minor"/>
    </font>
    <font>
      <b/>
      <sz val="14.0"/>
      <color theme="1"/>
      <name val="Arial"/>
    </font>
    <font>
      <color theme="1"/>
      <name val="Arial"/>
    </font>
  </fonts>
  <fills count="3">
    <fill>
      <patternFill patternType="none"/>
    </fill>
    <fill>
      <patternFill patternType="lightGray"/>
    </fill>
    <fill>
      <patternFill patternType="solid">
        <fgColor rgb="FFFFFF00"/>
        <bgColor rgb="FFFFFF00"/>
      </patternFill>
    </fill>
  </fills>
  <borders count="41">
    <border/>
    <border>
      <left style="thick">
        <color rgb="FF000000"/>
      </left>
      <top style="thick">
        <color rgb="FF000000"/>
      </top>
      <bottom style="medium">
        <color rgb="FF000000"/>
      </bottom>
    </border>
    <border>
      <right style="medium">
        <color rgb="FF000000"/>
      </right>
      <top style="thick">
        <color rgb="FF000000"/>
      </top>
      <bottom style="medium">
        <color rgb="FF000000"/>
      </bottom>
    </border>
    <border>
      <top style="thick">
        <color rgb="FF000000"/>
      </top>
      <bottom style="medium">
        <color rgb="FF000000"/>
      </bottom>
    </border>
    <border>
      <right style="thin">
        <color rgb="FF000000"/>
      </right>
      <top style="thick">
        <color rgb="FF000000"/>
      </top>
      <bottom style="medium">
        <color rgb="FF000000"/>
      </bottom>
    </border>
    <border>
      <right style="thick">
        <color rgb="FF000000"/>
      </right>
      <top style="thick">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right style="medium">
        <color rgb="FF000000"/>
      </right>
      <bottom style="thick">
        <color rgb="FF000000"/>
      </bottom>
    </border>
    <border>
      <bottom style="thick">
        <color rgb="FF000000"/>
      </bottom>
    </border>
    <border>
      <right style="thin">
        <color rgb="FF000000"/>
      </right>
      <bottom style="thick">
        <color rgb="FF000000"/>
      </bottom>
    </border>
    <border>
      <right style="thick">
        <color rgb="FF000000"/>
      </right>
      <bottom style="thick">
        <color rgb="FF000000"/>
      </bottom>
    </border>
    <border>
      <left style="thick">
        <color rgb="FF000000"/>
      </left>
      <top style="thin">
        <color rgb="FF000000"/>
      </top>
    </border>
    <border>
      <top style="thin">
        <color rgb="FF000000"/>
      </top>
    </border>
    <border>
      <right style="thick">
        <color rgb="FF000000"/>
      </right>
      <top style="thin">
        <color rgb="FF000000"/>
      </top>
    </border>
    <border>
      <left style="thick">
        <color rgb="FF000000"/>
      </left>
    </border>
    <border>
      <right style="medium">
        <color rgb="FF000000"/>
      </right>
    </border>
    <border>
      <right style="thin">
        <color rgb="FF000000"/>
      </right>
    </border>
    <border>
      <right style="thick">
        <color rgb="FF000000"/>
      </right>
    </border>
    <border>
      <left style="thick">
        <color rgb="FF000000"/>
      </left>
      <bottom style="double">
        <color rgb="FF000000"/>
      </bottom>
    </border>
    <border>
      <right style="medium">
        <color rgb="FF000000"/>
      </right>
      <bottom style="double">
        <color rgb="FF000000"/>
      </bottom>
    </border>
    <border>
      <bottom style="double">
        <color rgb="FF000000"/>
      </bottom>
    </border>
    <border>
      <right style="thin">
        <color rgb="FF000000"/>
      </right>
      <bottom style="double">
        <color rgb="FF000000"/>
      </bottom>
    </border>
    <border>
      <right style="thick">
        <color rgb="FF000000"/>
      </right>
      <bottom style="double">
        <color rgb="FF000000"/>
      </bottom>
    </border>
    <border>
      <left style="thick">
        <color rgb="FF000000"/>
      </left>
      <right style="thin">
        <color rgb="FF000000"/>
      </righ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ck">
        <color rgb="FF000000"/>
      </left>
      <right style="thin">
        <color rgb="FF000000"/>
      </right>
      <bottom style="double">
        <color rgb="FF000000"/>
      </bottom>
    </border>
    <border>
      <left style="thick">
        <color rgb="FF000000"/>
      </left>
      <right style="thin">
        <color rgb="FF000000"/>
      </right>
      <bottom style="thick">
        <color rgb="FF000000"/>
      </bottom>
    </border>
    <border>
      <top style="double">
        <color rgb="FF000000"/>
      </top>
      <bottom style="thick">
        <color rgb="FF000000"/>
      </bottom>
    </border>
    <border>
      <right style="thick">
        <color rgb="FF000000"/>
      </right>
      <top style="double">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1"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5" fillId="0" fontId="2" numFmtId="0" xfId="0" applyBorder="1" applyFont="1"/>
    <xf borderId="0" fillId="0" fontId="1" numFmtId="0" xfId="0" applyAlignment="1" applyFont="1">
      <alignment horizontal="center" shrinkToFit="0" vertical="center" wrapText="1"/>
    </xf>
    <xf borderId="6" fillId="0" fontId="1" numFmtId="0" xfId="0" applyAlignment="1" applyBorder="1" applyFont="1">
      <alignment horizontal="center" readingOrder="0" shrinkToFit="0" vertical="center" wrapText="1"/>
    </xf>
    <xf borderId="7" fillId="0" fontId="2" numFmtId="0" xfId="0" applyBorder="1" applyFont="1"/>
    <xf borderId="8" fillId="0" fontId="2" numFmtId="0" xfId="0" applyBorder="1" applyFont="1"/>
    <xf borderId="9"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2" xfId="0" applyAlignment="1" applyBorder="1" applyFont="1" applyNumberFormat="1">
      <alignment horizontal="center" readingOrder="0" shrinkToFit="0" vertical="center" wrapText="1"/>
    </xf>
    <xf borderId="18" fillId="0" fontId="1" numFmtId="2" xfId="0" applyAlignment="1" applyBorder="1" applyFont="1" applyNumberFormat="1">
      <alignment horizontal="center" readingOrder="0" shrinkToFit="0" vertical="center" wrapText="1"/>
    </xf>
    <xf borderId="0" fillId="0" fontId="1" numFmtId="2" xfId="0" applyAlignment="1" applyFont="1" applyNumberFormat="1">
      <alignment horizontal="center" shrinkToFit="0" vertical="center" wrapText="1"/>
    </xf>
    <xf borderId="19" fillId="0" fontId="1" numFmtId="2" xfId="0" applyAlignment="1" applyBorder="1" applyFont="1" applyNumberFormat="1">
      <alignment horizontal="center" readingOrder="0" shrinkToFit="0" vertical="center" wrapText="1"/>
    </xf>
    <xf borderId="20" fillId="0" fontId="1" numFmtId="2" xfId="0" applyAlignment="1" applyBorder="1" applyFont="1" applyNumberFormat="1">
      <alignment horizontal="center" readingOrder="0" shrinkToFit="0" vertical="center" wrapText="1"/>
    </xf>
    <xf borderId="17" fillId="0"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20" fillId="0" fontId="1" numFmtId="0" xfId="0" applyAlignment="1" applyBorder="1" applyFont="1">
      <alignment horizontal="center" shrinkToFit="0" vertical="center" wrapText="1"/>
    </xf>
    <xf borderId="0" fillId="2" fontId="1" numFmtId="0" xfId="0" applyAlignment="1" applyFill="1" applyFont="1">
      <alignment horizontal="center" readingOrder="0" shrinkToFit="0" vertical="center" wrapText="1"/>
    </xf>
    <xf borderId="0" fillId="0" fontId="1" numFmtId="2" xfId="0" applyAlignment="1" applyFont="1" applyNumberFormat="1">
      <alignment horizontal="center" readingOrder="0" shrinkToFit="0" vertical="center" wrapText="1"/>
    </xf>
    <xf borderId="20" fillId="0" fontId="1" numFmtId="2" xfId="0" applyAlignment="1" applyBorder="1" applyFont="1" applyNumberFormat="1">
      <alignment horizontal="center" shrinkToFit="0" vertical="center" wrapText="1"/>
    </xf>
    <xf borderId="21" fillId="0" fontId="1" numFmtId="2" xfId="0" applyAlignment="1" applyBorder="1" applyFont="1" applyNumberFormat="1">
      <alignment horizontal="center" readingOrder="0" shrinkToFit="0" vertical="center" wrapText="1"/>
    </xf>
    <xf borderId="22" fillId="0" fontId="1" numFmtId="2" xfId="0" applyAlignment="1" applyBorder="1" applyFont="1" applyNumberFormat="1">
      <alignment horizontal="center" readingOrder="0" shrinkToFit="0" vertical="center" wrapText="1"/>
    </xf>
    <xf borderId="23" fillId="0" fontId="1" numFmtId="2" xfId="0" applyAlignment="1" applyBorder="1" applyFont="1" applyNumberFormat="1">
      <alignment horizontal="center" readingOrder="0" shrinkToFit="0" vertical="center" wrapText="1"/>
    </xf>
    <xf borderId="23" fillId="0" fontId="1" numFmtId="2" xfId="0" applyAlignment="1" applyBorder="1" applyFont="1" applyNumberFormat="1">
      <alignment horizontal="center" shrinkToFit="0" vertical="center" wrapText="1"/>
    </xf>
    <xf borderId="24" fillId="0" fontId="1" numFmtId="2" xfId="0" applyAlignment="1" applyBorder="1" applyFont="1" applyNumberFormat="1">
      <alignment horizontal="center" readingOrder="0" shrinkToFit="0" vertical="center" wrapText="1"/>
    </xf>
    <xf borderId="25" fillId="0" fontId="1" numFmtId="2" xfId="0" applyAlignment="1" applyBorder="1" applyFont="1" applyNumberFormat="1">
      <alignment horizontal="center" shrinkToFit="0" vertical="center" wrapText="1"/>
    </xf>
    <xf borderId="21"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25" fillId="0" fontId="1" numFmtId="0" xfId="0" applyAlignment="1" applyBorder="1" applyFont="1">
      <alignment horizontal="center" shrinkToFit="0" vertical="center" wrapText="1"/>
    </xf>
    <xf borderId="18" fillId="0" fontId="1" numFmtId="2" xfId="0" applyAlignment="1" applyBorder="1" applyFont="1" applyNumberFormat="1">
      <alignment horizontal="center" shrinkToFit="0" vertical="center" wrapText="1"/>
    </xf>
    <xf borderId="19" fillId="0" fontId="2" numFmtId="0" xfId="0" applyBorder="1" applyFont="1"/>
    <xf borderId="20" fillId="0" fontId="2" numFmtId="0" xfId="0" applyBorder="1" applyFont="1"/>
    <xf borderId="11"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11" fillId="0" fontId="2" numFmtId="0" xfId="0" applyBorder="1" applyFont="1"/>
    <xf borderId="13" fillId="0" fontId="2" numFmtId="0" xfId="0" applyBorder="1" applyFont="1"/>
    <xf borderId="0" fillId="0" fontId="1" numFmtId="0" xfId="0" applyAlignment="1" applyFont="1">
      <alignment readingOrder="0"/>
    </xf>
    <xf borderId="0" fillId="0" fontId="1" numFmtId="0" xfId="0" applyAlignment="1" applyFont="1">
      <alignment readingOrder="0" vertical="top"/>
    </xf>
    <xf borderId="26" fillId="0" fontId="1" numFmtId="0" xfId="0" applyAlignment="1" applyBorder="1" applyFont="1">
      <alignment horizontal="center" readingOrder="0" shrinkToFit="0" vertical="center" wrapText="1"/>
    </xf>
    <xf borderId="27" fillId="0" fontId="1" numFmtId="0" xfId="0" applyAlignment="1" applyBorder="1" applyFont="1">
      <alignment horizontal="center" readingOrder="0" shrinkToFit="0" vertical="center" wrapText="1"/>
    </xf>
    <xf borderId="28" fillId="0" fontId="1" numFmtId="0" xfId="0" applyAlignment="1" applyBorder="1" applyFont="1">
      <alignment horizontal="center" readingOrder="0" shrinkToFit="0" vertical="center" wrapText="1"/>
    </xf>
    <xf borderId="0" fillId="0" fontId="1" numFmtId="0" xfId="0" applyFont="1"/>
    <xf borderId="29" fillId="0" fontId="1" numFmtId="0" xfId="0" applyAlignment="1" applyBorder="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1" numFmtId="164" xfId="0" applyAlignment="1" applyFont="1" applyNumberFormat="1">
      <alignment readingOrder="0"/>
    </xf>
    <xf borderId="0" fillId="0" fontId="1" numFmtId="164" xfId="0" applyFont="1" applyNumberFormat="1"/>
    <xf borderId="0" fillId="0" fontId="1" numFmtId="164" xfId="0" applyAlignment="1" applyFont="1" applyNumberFormat="1">
      <alignment horizontal="center" readingOrder="0" shrinkToFit="0" vertical="center" wrapText="1"/>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32" fillId="0" fontId="1" numFmtId="164" xfId="0" applyAlignment="1" applyBorder="1" applyFont="1" applyNumberFormat="1">
      <alignment horizontal="center" shrinkToFit="0" vertical="center" wrapText="1"/>
    </xf>
    <xf borderId="33" fillId="0" fontId="1" numFmtId="0" xfId="0" applyAlignment="1" applyBorder="1" applyFont="1">
      <alignment horizontal="center" shrinkToFit="0" vertical="center" wrapText="1"/>
    </xf>
    <xf borderId="32" fillId="0" fontId="1" numFmtId="164" xfId="0" applyAlignment="1" applyBorder="1" applyFont="1" applyNumberFormat="1">
      <alignment horizontal="center" shrinkToFit="0" vertical="center" wrapText="1"/>
    </xf>
    <xf borderId="0" fillId="0" fontId="3" numFmtId="0" xfId="0" applyAlignment="1" applyFont="1">
      <alignment shrinkToFit="0" vertical="center" wrapText="1"/>
    </xf>
    <xf borderId="0" fillId="0" fontId="4"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20" fillId="0" fontId="1" numFmtId="0" xfId="0" applyAlignment="1" applyBorder="1" applyFont="1">
      <alignment horizontal="left" readingOrder="0" shrinkToFit="0" vertical="center" wrapText="1"/>
    </xf>
    <xf borderId="1" fillId="0" fontId="3" numFmtId="0" xfId="0" applyAlignment="1" applyBorder="1" applyFont="1">
      <alignment horizontal="center" shrinkToFit="0" wrapText="1"/>
    </xf>
    <xf borderId="0" fillId="0" fontId="5" numFmtId="0" xfId="0" applyAlignment="1" applyFont="1">
      <alignment readingOrder="0"/>
    </xf>
    <xf borderId="34" fillId="0" fontId="3" numFmtId="0" xfId="0" applyAlignment="1" applyBorder="1" applyFont="1">
      <alignment horizontal="center" readingOrder="0" shrinkToFit="0" vertical="center" wrapText="1"/>
    </xf>
    <xf borderId="35" fillId="0" fontId="3" numFmtId="0" xfId="0" applyAlignment="1" applyBorder="1" applyFont="1">
      <alignment horizontal="center" readingOrder="0" shrinkToFit="0" vertical="center" wrapText="1"/>
    </xf>
    <xf borderId="36" fillId="0" fontId="3" numFmtId="0" xfId="0" applyAlignment="1" applyBorder="1" applyFont="1">
      <alignment horizontal="center" readingOrder="0" shrinkToFit="0" vertical="center" wrapText="1"/>
    </xf>
    <xf borderId="0" fillId="0" fontId="5" numFmtId="0" xfId="0" applyFont="1"/>
    <xf borderId="17" fillId="0" fontId="3" numFmtId="0" xfId="0" applyAlignment="1" applyBorder="1" applyFont="1">
      <alignment readingOrder="0" shrinkToFit="0" vertical="center" wrapText="1"/>
    </xf>
    <xf borderId="0" fillId="0" fontId="3" numFmtId="0" xfId="0" applyAlignment="1" applyFont="1">
      <alignment readingOrder="0" shrinkToFit="0" vertical="center" wrapText="1"/>
    </xf>
    <xf borderId="0" fillId="0" fontId="3" numFmtId="164" xfId="0" applyAlignment="1" applyFont="1" applyNumberFormat="1">
      <alignment readingOrder="0" shrinkToFit="0" vertical="center" wrapText="1"/>
    </xf>
    <xf borderId="20" fillId="0" fontId="3" numFmtId="164" xfId="0" applyAlignment="1" applyBorder="1" applyFont="1" applyNumberFormat="1">
      <alignment readingOrder="0" shrinkToFit="0" vertical="center" wrapText="1"/>
    </xf>
    <xf borderId="0" fillId="0" fontId="3" numFmtId="3" xfId="0" applyAlignment="1" applyFont="1" applyNumberFormat="1">
      <alignment readingOrder="0" shrinkToFit="0" vertical="center" wrapText="1"/>
    </xf>
    <xf borderId="34" fillId="0" fontId="3" numFmtId="0" xfId="0" applyAlignment="1" applyBorder="1" applyFont="1">
      <alignment readingOrder="0" shrinkToFit="0" vertical="center" wrapText="1"/>
    </xf>
    <xf borderId="35" fillId="0" fontId="3" numFmtId="0" xfId="0" applyAlignment="1" applyBorder="1" applyFont="1">
      <alignment readingOrder="0" shrinkToFit="0" vertical="center" wrapText="1"/>
    </xf>
    <xf borderId="35" fillId="0" fontId="3" numFmtId="164" xfId="0" applyAlignment="1" applyBorder="1" applyFont="1" applyNumberFormat="1">
      <alignment readingOrder="0" shrinkToFit="0" vertical="center" wrapText="1"/>
    </xf>
    <xf borderId="36" fillId="0" fontId="3" numFmtId="164" xfId="0" applyAlignment="1" applyBorder="1" applyFont="1" applyNumberFormat="1">
      <alignment readingOrder="0" shrinkToFit="0" vertical="center" wrapText="1"/>
    </xf>
    <xf borderId="0" fillId="0" fontId="3" numFmtId="0" xfId="0" applyAlignment="1" applyFont="1">
      <alignment horizontal="center" readingOrder="0" shrinkToFit="0" vertical="center" wrapText="1"/>
    </xf>
    <xf borderId="0" fillId="0" fontId="1" numFmtId="165" xfId="0" applyFont="1" applyNumberFormat="1"/>
    <xf borderId="37" fillId="0" fontId="3" numFmtId="0" xfId="0" applyAlignment="1" applyBorder="1" applyFont="1">
      <alignment horizontal="center" readingOrder="0" shrinkToFit="0" vertical="center" wrapText="1"/>
    </xf>
    <xf borderId="27" fillId="0" fontId="3" numFmtId="0" xfId="0" applyAlignment="1" applyBorder="1" applyFont="1">
      <alignment horizontal="center" readingOrder="0" shrinkToFit="0" vertical="center" wrapText="1"/>
    </xf>
    <xf borderId="27" fillId="0" fontId="3" numFmtId="3" xfId="0" applyAlignment="1" applyBorder="1" applyFont="1" applyNumberFormat="1">
      <alignment horizontal="center" readingOrder="0" shrinkToFit="0" vertical="center" wrapText="1"/>
    </xf>
    <xf borderId="28" fillId="0" fontId="3" numFmtId="0" xfId="0" applyAlignment="1" applyBorder="1" applyFont="1">
      <alignment horizontal="center" readingOrder="0" shrinkToFit="0" vertical="center" wrapText="1"/>
    </xf>
    <xf borderId="0" fillId="0" fontId="1" numFmtId="165" xfId="0" applyAlignment="1" applyFont="1" applyNumberFormat="1">
      <alignment readingOrder="0"/>
    </xf>
    <xf borderId="0" fillId="0" fontId="3" numFmtId="10" xfId="0" applyAlignment="1" applyFont="1" applyNumberFormat="1">
      <alignment readingOrder="0" shrinkToFit="0" vertical="center" wrapText="1"/>
    </xf>
    <xf borderId="0" fillId="0" fontId="1" numFmtId="3" xfId="0" applyAlignment="1" applyFont="1" applyNumberFormat="1">
      <alignment readingOrder="0"/>
    </xf>
    <xf borderId="14" fillId="0" fontId="3" numFmtId="0" xfId="0" applyAlignment="1" applyBorder="1" applyFont="1">
      <alignment horizontal="center" readingOrder="0" shrinkToFit="0" vertical="center" wrapText="1"/>
    </xf>
    <xf borderId="15" fillId="0" fontId="3" numFmtId="0" xfId="0" applyAlignment="1" applyBorder="1" applyFont="1">
      <alignment horizontal="center" readingOrder="0" shrinkToFit="0" vertical="center" wrapText="1"/>
    </xf>
    <xf borderId="16" fillId="0" fontId="3" numFmtId="164" xfId="0" applyAlignment="1" applyBorder="1" applyFont="1" applyNumberFormat="1">
      <alignment horizontal="right" readingOrder="0" shrinkToFit="0" vertical="center" wrapText="1"/>
    </xf>
    <xf borderId="14" fillId="0" fontId="3" numFmtId="0" xfId="0" applyAlignment="1" applyBorder="1" applyFont="1">
      <alignment readingOrder="0" shrinkToFit="0" vertical="center" wrapText="1"/>
    </xf>
    <xf borderId="15" fillId="0" fontId="3" numFmtId="0" xfId="0" applyAlignment="1" applyBorder="1" applyFont="1">
      <alignment shrinkToFit="0" vertical="center" wrapText="1"/>
    </xf>
    <xf borderId="16" fillId="0" fontId="3" numFmtId="164" xfId="0" applyAlignment="1" applyBorder="1" applyFont="1" applyNumberFormat="1">
      <alignment readingOrder="0" shrinkToFit="0" vertical="center" wrapText="1"/>
    </xf>
    <xf borderId="38" fillId="0" fontId="3" numFmtId="0" xfId="0" applyAlignment="1" applyBorder="1" applyFont="1">
      <alignment readingOrder="0" shrinkToFit="0" vertical="center" wrapText="1"/>
    </xf>
    <xf borderId="39" fillId="0" fontId="2" numFmtId="0" xfId="0" applyBorder="1" applyFont="1"/>
    <xf borderId="40" fillId="0" fontId="2" numFmtId="0" xfId="0" applyBorder="1" applyFont="1"/>
    <xf borderId="17" fillId="0" fontId="6"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17" fillId="0" fontId="1" numFmtId="0" xfId="0" applyAlignment="1" applyBorder="1" applyFont="1">
      <alignment horizontal="left" readingOrder="0" shrinkToFit="0" vertical="center" wrapText="1"/>
    </xf>
    <xf borderId="9" fillId="0" fontId="1" numFmtId="0" xfId="0" applyAlignment="1" applyBorder="1" applyFont="1">
      <alignment horizontal="left" readingOrder="0" shrinkToFit="0" vertical="center" wrapText="1"/>
    </xf>
    <xf borderId="11" fillId="0" fontId="1" numFmtId="0" xfId="0" applyAlignment="1" applyBorder="1" applyFont="1">
      <alignment horizontal="left" readingOrder="0" shrinkToFit="0" vertical="center" wrapText="1"/>
    </xf>
    <xf borderId="13" fillId="0" fontId="1"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0" fillId="0" fontId="7"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0" fillId="0" fontId="8" numFmtId="165" xfId="0" applyAlignment="1" applyFont="1" applyNumberFormat="1">
      <alignment horizontal="right" vertical="bottom"/>
    </xf>
    <xf borderId="0" fillId="0" fontId="8" numFmtId="165" xfId="0" applyAlignment="1" applyFont="1" applyNumberFormat="1">
      <alignment vertical="bottom"/>
    </xf>
    <xf borderId="0" fillId="0" fontId="1" numFmtId="3" xfId="0" applyFont="1" applyNumberFormat="1"/>
    <xf borderId="17" fillId="0" fontId="3"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962025</xdr:colOff>
      <xdr:row>16</xdr:row>
      <xdr:rowOff>200025</xdr:rowOff>
    </xdr:from>
    <xdr:ext cx="3009900" cy="2828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11</xdr:row>
      <xdr:rowOff>0</xdr:rowOff>
    </xdr:from>
    <xdr:ext cx="962025" cy="6381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11</xdr:row>
      <xdr:rowOff>0</xdr:rowOff>
    </xdr:from>
    <xdr:ext cx="962025" cy="5334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sheetData>
    <row r="1">
      <c r="A1" s="1" t="s">
        <v>0</v>
      </c>
      <c r="B1" s="2"/>
      <c r="C1" s="3" t="s">
        <v>1</v>
      </c>
      <c r="D1" s="4"/>
      <c r="E1" s="5"/>
      <c r="F1" s="3" t="s">
        <v>2</v>
      </c>
      <c r="G1" s="4"/>
      <c r="H1" s="5"/>
      <c r="I1" s="3" t="s">
        <v>3</v>
      </c>
      <c r="J1" s="4"/>
      <c r="K1" s="6"/>
      <c r="L1" s="7"/>
      <c r="M1" s="8" t="s">
        <v>4</v>
      </c>
      <c r="N1" s="9"/>
      <c r="O1" s="10"/>
      <c r="P1" s="7"/>
      <c r="Q1" s="7"/>
      <c r="R1" s="7"/>
      <c r="S1" s="7"/>
      <c r="T1" s="7"/>
      <c r="U1" s="7"/>
      <c r="V1" s="7"/>
      <c r="W1" s="7"/>
      <c r="X1" s="7"/>
      <c r="Y1" s="7"/>
      <c r="Z1" s="7"/>
      <c r="AA1" s="7"/>
      <c r="AB1" s="7"/>
      <c r="AC1" s="7"/>
      <c r="AD1" s="7"/>
      <c r="AE1" s="7"/>
      <c r="AF1" s="7"/>
      <c r="AG1" s="7"/>
    </row>
    <row r="2">
      <c r="A2" s="11" t="s">
        <v>5</v>
      </c>
      <c r="B2" s="12" t="s">
        <v>6</v>
      </c>
      <c r="C2" s="13" t="s">
        <v>7</v>
      </c>
      <c r="D2" s="13" t="s">
        <v>8</v>
      </c>
      <c r="E2" s="14" t="s">
        <v>9</v>
      </c>
      <c r="F2" s="13" t="s">
        <v>7</v>
      </c>
      <c r="G2" s="13" t="s">
        <v>8</v>
      </c>
      <c r="H2" s="14" t="s">
        <v>9</v>
      </c>
      <c r="I2" s="13" t="s">
        <v>7</v>
      </c>
      <c r="J2" s="13" t="s">
        <v>8</v>
      </c>
      <c r="K2" s="15" t="s">
        <v>9</v>
      </c>
      <c r="L2" s="7"/>
      <c r="M2" s="16" t="s">
        <v>5</v>
      </c>
      <c r="N2" s="17" t="s">
        <v>10</v>
      </c>
      <c r="O2" s="18" t="s">
        <v>11</v>
      </c>
      <c r="P2" s="7"/>
      <c r="Q2" s="7"/>
      <c r="R2" s="7"/>
      <c r="S2" s="7"/>
      <c r="T2" s="7"/>
      <c r="U2" s="7"/>
      <c r="V2" s="7"/>
      <c r="W2" s="7"/>
      <c r="X2" s="7"/>
      <c r="Y2" s="7"/>
      <c r="Z2" s="7"/>
      <c r="AA2" s="7"/>
      <c r="AB2" s="7"/>
      <c r="AC2" s="7"/>
      <c r="AD2" s="7"/>
      <c r="AE2" s="7"/>
      <c r="AF2" s="7"/>
      <c r="AG2" s="7"/>
    </row>
    <row r="3">
      <c r="A3" s="19" t="s">
        <v>12</v>
      </c>
      <c r="B3" s="20">
        <f t="shared" ref="B3:B9" si="1">O3</f>
        <v>0.1794871795</v>
      </c>
      <c r="C3" s="21">
        <f>'Costs (NET + Construction + Sca'!J5</f>
        <v>5.094115741</v>
      </c>
      <c r="D3" s="21">
        <f t="shared" ref="D3:D9" si="2">C3*B3</f>
        <v>0.9143284664</v>
      </c>
      <c r="E3" s="22" t="s">
        <v>13</v>
      </c>
      <c r="F3" s="21">
        <f>'Costs (NET + Construction + Sca'!J6</f>
        <v>5</v>
      </c>
      <c r="G3" s="21">
        <f t="shared" ref="G3:G9" si="3">F3*B3</f>
        <v>0.8974358974</v>
      </c>
      <c r="H3" s="22" t="s">
        <v>14</v>
      </c>
      <c r="I3" s="21">
        <f>'Costs (NET + Construction + Sca'!J7</f>
        <v>10</v>
      </c>
      <c r="J3" s="21">
        <f t="shared" ref="J3:J9" si="4">B3*I3</f>
        <v>1.794871795</v>
      </c>
      <c r="K3" s="23" t="s">
        <v>15</v>
      </c>
      <c r="L3" s="7"/>
      <c r="M3" s="24" t="s">
        <v>12</v>
      </c>
      <c r="N3" s="25">
        <v>7.0</v>
      </c>
      <c r="O3" s="26">
        <f t="shared" ref="O3:O9" si="5">N3/$N$10</f>
        <v>0.1794871795</v>
      </c>
      <c r="P3" s="27" t="s">
        <v>16</v>
      </c>
      <c r="Q3" s="7"/>
      <c r="R3" s="7"/>
      <c r="S3" s="7"/>
      <c r="T3" s="7"/>
      <c r="U3" s="7"/>
      <c r="V3" s="7"/>
      <c r="W3" s="7"/>
      <c r="X3" s="7"/>
      <c r="Y3" s="7"/>
      <c r="Z3" s="7"/>
      <c r="AA3" s="7"/>
      <c r="AB3" s="7"/>
      <c r="AC3" s="7"/>
      <c r="AD3" s="7"/>
      <c r="AE3" s="7"/>
      <c r="AF3" s="7"/>
      <c r="AG3" s="7"/>
    </row>
    <row r="4">
      <c r="A4" s="19" t="s">
        <v>17</v>
      </c>
      <c r="B4" s="20">
        <f t="shared" si="1"/>
        <v>0.1025641026</v>
      </c>
      <c r="C4" s="28">
        <v>5.0</v>
      </c>
      <c r="D4" s="21">
        <f t="shared" si="2"/>
        <v>0.5128205128</v>
      </c>
      <c r="E4" s="22" t="s">
        <v>18</v>
      </c>
      <c r="F4" s="28">
        <v>3.0</v>
      </c>
      <c r="G4" s="21">
        <f t="shared" si="3"/>
        <v>0.3076923077</v>
      </c>
      <c r="H4" s="22" t="s">
        <v>19</v>
      </c>
      <c r="I4" s="28">
        <v>7.0</v>
      </c>
      <c r="J4" s="21">
        <f t="shared" si="4"/>
        <v>0.7179487179</v>
      </c>
      <c r="K4" s="29"/>
      <c r="L4" s="7"/>
      <c r="M4" s="24" t="s">
        <v>17</v>
      </c>
      <c r="N4" s="25">
        <v>4.0</v>
      </c>
      <c r="O4" s="26">
        <f t="shared" si="5"/>
        <v>0.1025641026</v>
      </c>
      <c r="P4" s="7"/>
      <c r="Q4" s="7"/>
      <c r="R4" s="7"/>
      <c r="S4" s="7"/>
      <c r="T4" s="7"/>
      <c r="U4" s="7"/>
      <c r="V4" s="7"/>
      <c r="W4" s="7"/>
      <c r="X4" s="7"/>
      <c r="Y4" s="7"/>
      <c r="Z4" s="7"/>
      <c r="AA4" s="7"/>
      <c r="AB4" s="7"/>
      <c r="AC4" s="7"/>
      <c r="AD4" s="7"/>
      <c r="AE4" s="7"/>
      <c r="AF4" s="7"/>
      <c r="AG4" s="7"/>
    </row>
    <row r="5">
      <c r="A5" s="19" t="s">
        <v>20</v>
      </c>
      <c r="B5" s="20">
        <f t="shared" si="1"/>
        <v>0.1794871795</v>
      </c>
      <c r="C5" s="28">
        <v>5.0</v>
      </c>
      <c r="D5" s="21">
        <f t="shared" si="2"/>
        <v>0.8974358974</v>
      </c>
      <c r="E5" s="22" t="s">
        <v>21</v>
      </c>
      <c r="F5" s="28">
        <v>3.0</v>
      </c>
      <c r="G5" s="21">
        <f t="shared" si="3"/>
        <v>0.5384615385</v>
      </c>
      <c r="H5" s="22" t="s">
        <v>22</v>
      </c>
      <c r="I5" s="28">
        <v>6.0</v>
      </c>
      <c r="J5" s="21">
        <f t="shared" si="4"/>
        <v>1.076923077</v>
      </c>
      <c r="K5" s="23" t="s">
        <v>23</v>
      </c>
      <c r="L5" s="7"/>
      <c r="M5" s="24" t="s">
        <v>20</v>
      </c>
      <c r="N5" s="25">
        <v>7.0</v>
      </c>
      <c r="O5" s="26">
        <f t="shared" si="5"/>
        <v>0.1794871795</v>
      </c>
      <c r="P5" s="7"/>
      <c r="Q5" s="7"/>
      <c r="R5" s="7"/>
      <c r="S5" s="7"/>
      <c r="T5" s="7"/>
      <c r="U5" s="7"/>
      <c r="V5" s="7"/>
      <c r="W5" s="7"/>
      <c r="X5" s="7"/>
      <c r="Y5" s="7"/>
      <c r="Z5" s="7"/>
      <c r="AA5" s="7"/>
      <c r="AB5" s="7"/>
      <c r="AC5" s="7"/>
      <c r="AD5" s="7"/>
      <c r="AE5" s="7"/>
      <c r="AF5" s="7"/>
      <c r="AG5" s="7"/>
    </row>
    <row r="6">
      <c r="A6" s="19" t="s">
        <v>24</v>
      </c>
      <c r="B6" s="20">
        <f t="shared" si="1"/>
        <v>0.07692307692</v>
      </c>
      <c r="C6" s="28">
        <v>7.0</v>
      </c>
      <c r="D6" s="21">
        <f t="shared" si="2"/>
        <v>0.5384615385</v>
      </c>
      <c r="E6" s="22" t="s">
        <v>25</v>
      </c>
      <c r="F6" s="28">
        <v>6.0</v>
      </c>
      <c r="G6" s="21">
        <f t="shared" si="3"/>
        <v>0.4615384615</v>
      </c>
      <c r="H6" s="22" t="s">
        <v>26</v>
      </c>
      <c r="I6" s="28">
        <v>8.0</v>
      </c>
      <c r="J6" s="21">
        <f t="shared" si="4"/>
        <v>0.6153846154</v>
      </c>
      <c r="K6" s="29"/>
      <c r="L6" s="7"/>
      <c r="M6" s="24" t="s">
        <v>24</v>
      </c>
      <c r="N6" s="25">
        <v>3.0</v>
      </c>
      <c r="O6" s="26">
        <f t="shared" si="5"/>
        <v>0.07692307692</v>
      </c>
      <c r="P6" s="7"/>
      <c r="Q6" s="7"/>
      <c r="R6" s="7"/>
      <c r="S6" s="7"/>
      <c r="T6" s="7"/>
      <c r="U6" s="7"/>
      <c r="V6" s="7"/>
      <c r="W6" s="7"/>
      <c r="X6" s="7"/>
      <c r="Y6" s="7"/>
      <c r="Z6" s="7"/>
      <c r="AA6" s="7"/>
      <c r="AB6" s="7"/>
      <c r="AC6" s="7"/>
      <c r="AD6" s="7"/>
      <c r="AE6" s="7"/>
      <c r="AF6" s="7"/>
      <c r="AG6" s="7"/>
    </row>
    <row r="7">
      <c r="A7" s="19" t="s">
        <v>27</v>
      </c>
      <c r="B7" s="20">
        <f t="shared" si="1"/>
        <v>0.1025641026</v>
      </c>
      <c r="C7" s="28">
        <v>6.5</v>
      </c>
      <c r="D7" s="21">
        <f t="shared" si="2"/>
        <v>0.6666666667</v>
      </c>
      <c r="E7" s="22" t="s">
        <v>28</v>
      </c>
      <c r="F7" s="28">
        <v>5.0</v>
      </c>
      <c r="G7" s="21">
        <f t="shared" si="3"/>
        <v>0.5128205128</v>
      </c>
      <c r="H7" s="22" t="s">
        <v>29</v>
      </c>
      <c r="I7" s="28">
        <v>1.0</v>
      </c>
      <c r="J7" s="21">
        <f t="shared" si="4"/>
        <v>0.1025641026</v>
      </c>
      <c r="K7" s="23" t="s">
        <v>30</v>
      </c>
      <c r="L7" s="7"/>
      <c r="M7" s="24" t="s">
        <v>27</v>
      </c>
      <c r="N7" s="25">
        <v>4.0</v>
      </c>
      <c r="O7" s="26">
        <f t="shared" si="5"/>
        <v>0.1025641026</v>
      </c>
      <c r="P7" s="7"/>
      <c r="Q7" s="7"/>
      <c r="R7" s="7"/>
      <c r="S7" s="7"/>
      <c r="T7" s="7"/>
      <c r="U7" s="7"/>
      <c r="V7" s="7"/>
      <c r="W7" s="7"/>
      <c r="X7" s="7"/>
      <c r="Y7" s="7"/>
      <c r="Z7" s="7"/>
      <c r="AA7" s="7"/>
      <c r="AB7" s="7"/>
      <c r="AC7" s="7"/>
      <c r="AD7" s="7"/>
      <c r="AE7" s="7"/>
      <c r="AF7" s="7"/>
      <c r="AG7" s="7"/>
    </row>
    <row r="8">
      <c r="A8" s="19" t="s">
        <v>31</v>
      </c>
      <c r="B8" s="20">
        <f t="shared" si="1"/>
        <v>0.2051282051</v>
      </c>
      <c r="C8" s="28">
        <v>8.0</v>
      </c>
      <c r="D8" s="21">
        <f t="shared" si="2"/>
        <v>1.641025641</v>
      </c>
      <c r="E8" s="22" t="s">
        <v>32</v>
      </c>
      <c r="F8" s="28">
        <v>6.0</v>
      </c>
      <c r="G8" s="21">
        <f t="shared" si="3"/>
        <v>1.230769231</v>
      </c>
      <c r="H8" s="22" t="s">
        <v>33</v>
      </c>
      <c r="I8" s="28">
        <v>9.0</v>
      </c>
      <c r="J8" s="21">
        <f t="shared" si="4"/>
        <v>1.846153846</v>
      </c>
      <c r="K8" s="29"/>
      <c r="L8" s="7"/>
      <c r="M8" s="24" t="s">
        <v>31</v>
      </c>
      <c r="N8" s="25">
        <v>8.0</v>
      </c>
      <c r="O8" s="26">
        <f t="shared" si="5"/>
        <v>0.2051282051</v>
      </c>
      <c r="P8" s="7"/>
      <c r="Q8" s="7"/>
      <c r="R8" s="7"/>
      <c r="S8" s="7"/>
      <c r="T8" s="7"/>
      <c r="U8" s="7"/>
      <c r="V8" s="7"/>
      <c r="W8" s="7"/>
      <c r="X8" s="7"/>
      <c r="Y8" s="7"/>
      <c r="Z8" s="7"/>
      <c r="AA8" s="7"/>
      <c r="AB8" s="7"/>
      <c r="AC8" s="7"/>
      <c r="AD8" s="7"/>
      <c r="AE8" s="7"/>
      <c r="AF8" s="7"/>
      <c r="AG8" s="7"/>
    </row>
    <row r="9">
      <c r="A9" s="30" t="s">
        <v>34</v>
      </c>
      <c r="B9" s="31">
        <f t="shared" si="1"/>
        <v>0.1538461538</v>
      </c>
      <c r="C9" s="32">
        <v>7.0</v>
      </c>
      <c r="D9" s="33">
        <f t="shared" si="2"/>
        <v>1.076923077</v>
      </c>
      <c r="E9" s="34" t="s">
        <v>35</v>
      </c>
      <c r="F9" s="32">
        <v>5.0</v>
      </c>
      <c r="G9" s="33">
        <f t="shared" si="3"/>
        <v>0.7692307692</v>
      </c>
      <c r="H9" s="34" t="s">
        <v>36</v>
      </c>
      <c r="I9" s="32">
        <v>8.0</v>
      </c>
      <c r="J9" s="33">
        <f t="shared" si="4"/>
        <v>1.230769231</v>
      </c>
      <c r="K9" s="35"/>
      <c r="L9" s="7"/>
      <c r="M9" s="36" t="s">
        <v>37</v>
      </c>
      <c r="N9" s="37">
        <v>6.0</v>
      </c>
      <c r="O9" s="38">
        <f t="shared" si="5"/>
        <v>0.1538461538</v>
      </c>
      <c r="P9" s="7"/>
      <c r="Q9" s="7"/>
      <c r="R9" s="7"/>
      <c r="S9" s="7"/>
      <c r="T9" s="7"/>
      <c r="U9" s="7"/>
      <c r="V9" s="7"/>
      <c r="W9" s="7"/>
      <c r="X9" s="7"/>
      <c r="Y9" s="7"/>
      <c r="Z9" s="7"/>
      <c r="AA9" s="7"/>
      <c r="AB9" s="7"/>
      <c r="AC9" s="7"/>
      <c r="AD9" s="7"/>
      <c r="AE9" s="7"/>
      <c r="AF9" s="7"/>
      <c r="AG9" s="7"/>
    </row>
    <row r="10">
      <c r="A10" s="19" t="s">
        <v>38</v>
      </c>
      <c r="B10" s="39">
        <f>SUM(B3:B9)</f>
        <v>1</v>
      </c>
      <c r="C10" s="21">
        <f>SUM(D3:D9)</f>
        <v>6.2476618</v>
      </c>
      <c r="E10" s="40"/>
      <c r="F10" s="21">
        <f>SUM(G3:G9)</f>
        <v>4.717948718</v>
      </c>
      <c r="H10" s="40"/>
      <c r="I10" s="21">
        <f>SUM(J3:J9)</f>
        <v>7.384615385</v>
      </c>
      <c r="K10" s="41"/>
      <c r="L10" s="7"/>
      <c r="M10" s="11" t="s">
        <v>39</v>
      </c>
      <c r="N10" s="42">
        <f t="shared" ref="N10:O10" si="6">SUM(N3:N9)</f>
        <v>39</v>
      </c>
      <c r="O10" s="43">
        <f t="shared" si="6"/>
        <v>1</v>
      </c>
      <c r="P10" s="7"/>
      <c r="Q10" s="7"/>
      <c r="R10" s="7"/>
      <c r="S10" s="7"/>
      <c r="T10" s="7"/>
      <c r="U10" s="7"/>
      <c r="V10" s="7"/>
      <c r="W10" s="7"/>
      <c r="X10" s="7"/>
      <c r="Y10" s="7"/>
      <c r="Z10" s="7"/>
      <c r="AA10" s="7"/>
      <c r="AB10" s="7"/>
      <c r="AC10" s="7"/>
      <c r="AD10" s="7"/>
      <c r="AE10" s="7"/>
      <c r="AF10" s="7"/>
      <c r="AG10" s="7"/>
    </row>
    <row r="11" ht="69.75" customHeight="1">
      <c r="A11" s="8" t="s">
        <v>40</v>
      </c>
      <c r="B11" s="9"/>
      <c r="C11" s="44" t="s">
        <v>41</v>
      </c>
      <c r="D11" s="9"/>
      <c r="E11" s="9"/>
      <c r="F11" s="44" t="s">
        <v>42</v>
      </c>
      <c r="G11" s="9"/>
      <c r="H11" s="9"/>
      <c r="I11" s="44" t="s">
        <v>43</v>
      </c>
      <c r="J11" s="9"/>
      <c r="K11" s="10"/>
      <c r="L11" s="7"/>
      <c r="M11" s="7"/>
      <c r="N11" s="7"/>
      <c r="O11" s="7"/>
      <c r="P11" s="7"/>
      <c r="Q11" s="7"/>
      <c r="R11" s="7"/>
      <c r="S11" s="7"/>
      <c r="T11" s="7"/>
      <c r="U11" s="7"/>
      <c r="V11" s="7"/>
      <c r="W11" s="7"/>
      <c r="X11" s="7"/>
      <c r="Y11" s="7"/>
      <c r="Z11" s="7"/>
      <c r="AA11" s="7"/>
      <c r="AB11" s="7"/>
      <c r="AC11" s="7"/>
      <c r="AD11" s="7"/>
      <c r="AE11" s="7"/>
      <c r="AF11" s="7"/>
      <c r="AG11" s="7"/>
    </row>
    <row r="12" ht="101.25" customHeight="1">
      <c r="A12" s="11" t="s">
        <v>44</v>
      </c>
      <c r="B12" s="45"/>
      <c r="C12" s="13"/>
      <c r="D12" s="45"/>
      <c r="E12" s="45"/>
      <c r="F12" s="13"/>
      <c r="G12" s="45"/>
      <c r="H12" s="45"/>
      <c r="I12" s="13"/>
      <c r="J12" s="45"/>
      <c r="K12" s="46"/>
      <c r="L12" s="7"/>
      <c r="M12" s="7"/>
      <c r="N12" s="7"/>
      <c r="O12" s="7"/>
      <c r="P12" s="7"/>
      <c r="Q12" s="7"/>
      <c r="R12" s="7"/>
      <c r="S12" s="7"/>
      <c r="T12" s="7"/>
      <c r="U12" s="7"/>
      <c r="V12" s="7"/>
      <c r="W12" s="7"/>
      <c r="X12" s="7"/>
      <c r="Y12" s="7"/>
      <c r="Z12" s="7"/>
      <c r="AA12" s="7"/>
      <c r="AB12" s="7"/>
      <c r="AC12" s="7"/>
      <c r="AD12" s="7"/>
      <c r="AE12" s="7"/>
      <c r="AF12" s="7"/>
      <c r="AG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row>
  </sheetData>
  <mergeCells count="16">
    <mergeCell ref="A1:B1"/>
    <mergeCell ref="C1:E1"/>
    <mergeCell ref="F1:H1"/>
    <mergeCell ref="I1:K1"/>
    <mergeCell ref="M1:O1"/>
    <mergeCell ref="F10:H10"/>
    <mergeCell ref="I10:K10"/>
    <mergeCell ref="F12:H12"/>
    <mergeCell ref="I12:K12"/>
    <mergeCell ref="C10:E10"/>
    <mergeCell ref="A11:B11"/>
    <mergeCell ref="C11:E11"/>
    <mergeCell ref="F11:H11"/>
    <mergeCell ref="I11:K11"/>
    <mergeCell ref="A12:B12"/>
    <mergeCell ref="C12: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K1" s="47" t="s">
        <v>45</v>
      </c>
    </row>
    <row r="2">
      <c r="C2" s="47" t="s">
        <v>46</v>
      </c>
      <c r="K2" s="48" t="s">
        <v>47</v>
      </c>
    </row>
    <row r="4">
      <c r="B4" s="49" t="s">
        <v>48</v>
      </c>
      <c r="C4" s="50" t="s">
        <v>49</v>
      </c>
      <c r="D4" s="51" t="s">
        <v>50</v>
      </c>
      <c r="F4" s="52"/>
      <c r="G4" s="49" t="s">
        <v>48</v>
      </c>
      <c r="H4" s="50" t="s">
        <v>51</v>
      </c>
      <c r="I4" s="50" t="s">
        <v>52</v>
      </c>
      <c r="J4" s="51" t="s">
        <v>50</v>
      </c>
    </row>
    <row r="5">
      <c r="B5" s="53" t="s">
        <v>53</v>
      </c>
      <c r="C5" s="54">
        <f>'Cost Estimate (Arch)'!D19</f>
        <v>1315721.2</v>
      </c>
      <c r="D5" s="26">
        <f t="shared" ref="D5:D8" si="1">(1/(C5/$C$8))*10</f>
        <v>9.892733658</v>
      </c>
      <c r="F5" s="52"/>
      <c r="G5" s="53" t="s">
        <v>53</v>
      </c>
      <c r="H5" s="55">
        <v>1.7E7</v>
      </c>
      <c r="I5" s="56">
        <f t="shared" ref="I5:I7" si="2">H5+C5</f>
        <v>18315721.2</v>
      </c>
      <c r="J5" s="26">
        <f t="shared" ref="J5:J7" si="3">5*(1-(I10/$I$14))+5</f>
        <v>5.094115741</v>
      </c>
    </row>
    <row r="6">
      <c r="B6" s="53" t="s">
        <v>54</v>
      </c>
      <c r="C6" s="54">
        <f>'Cost Estimate (Hybrid)'!D19</f>
        <v>1839013.06</v>
      </c>
      <c r="D6" s="26">
        <f t="shared" si="1"/>
        <v>7.077752564</v>
      </c>
      <c r="F6" s="52"/>
      <c r="G6" s="53" t="s">
        <v>54</v>
      </c>
      <c r="H6" s="57">
        <v>1.65E7</v>
      </c>
      <c r="I6" s="56">
        <f t="shared" si="2"/>
        <v>18339013.06</v>
      </c>
      <c r="J6" s="26">
        <f t="shared" si="3"/>
        <v>5</v>
      </c>
    </row>
    <row r="7">
      <c r="B7" s="58" t="s">
        <v>55</v>
      </c>
      <c r="C7" s="54">
        <f>'Cost Estimate (Cable Stay)'!D19</f>
        <v>1301607.94</v>
      </c>
      <c r="D7" s="26">
        <f t="shared" si="1"/>
        <v>10</v>
      </c>
      <c r="F7" s="52"/>
      <c r="G7" s="58" t="s">
        <v>55</v>
      </c>
      <c r="H7" s="57">
        <v>1.58E7</v>
      </c>
      <c r="I7" s="56">
        <f t="shared" si="2"/>
        <v>17101607.94</v>
      </c>
      <c r="J7" s="26">
        <f t="shared" si="3"/>
        <v>10</v>
      </c>
    </row>
    <row r="8">
      <c r="B8" s="59" t="s">
        <v>56</v>
      </c>
      <c r="C8" s="60">
        <f>MIN(C5:C7)</f>
        <v>1301607.94</v>
      </c>
      <c r="D8" s="61">
        <f t="shared" si="1"/>
        <v>10</v>
      </c>
      <c r="F8" s="52"/>
      <c r="G8" s="59" t="s">
        <v>56</v>
      </c>
      <c r="H8" s="62">
        <f t="shared" ref="H8:I8" si="4">MIN(H5:H7)</f>
        <v>15800000</v>
      </c>
      <c r="I8" s="62">
        <f t="shared" si="4"/>
        <v>17101607.94</v>
      </c>
      <c r="J8" s="61">
        <f>(1/(I8/$C$8))*10</f>
        <v>0.7611026662</v>
      </c>
    </row>
    <row r="10">
      <c r="H10" s="47" t="s">
        <v>57</v>
      </c>
      <c r="I10" s="56">
        <f t="shared" ref="I10:I12" si="5">I5-MIN($I$5:$I$7)</f>
        <v>1214113.26</v>
      </c>
    </row>
    <row r="11">
      <c r="I11" s="56">
        <f t="shared" si="5"/>
        <v>1237405.12</v>
      </c>
    </row>
    <row r="12">
      <c r="B12" s="47" t="s">
        <v>58</v>
      </c>
      <c r="C12" s="47" t="s">
        <v>59</v>
      </c>
      <c r="I12" s="56">
        <f t="shared" si="5"/>
        <v>0</v>
      </c>
    </row>
    <row r="14">
      <c r="I14" s="56">
        <f>MAX(I5:I7)-MIN(I5:I7)</f>
        <v>1237405.12</v>
      </c>
    </row>
  </sheetData>
  <mergeCells count="2">
    <mergeCell ref="K1:Q1"/>
    <mergeCell ref="K2:Q10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8.13"/>
  </cols>
  <sheetData>
    <row r="1">
      <c r="A1" s="63"/>
      <c r="B1" s="64"/>
      <c r="C1" s="64"/>
      <c r="D1" s="64"/>
      <c r="E1" s="65"/>
      <c r="F1" s="65"/>
      <c r="G1" s="65"/>
      <c r="H1" s="65"/>
      <c r="I1" s="65"/>
      <c r="J1" s="66"/>
      <c r="K1" s="7"/>
      <c r="L1" s="7"/>
      <c r="M1" s="7"/>
      <c r="N1" s="7"/>
      <c r="O1" s="7"/>
      <c r="P1" s="7"/>
      <c r="Q1" s="7"/>
      <c r="R1" s="7"/>
      <c r="S1" s="7"/>
      <c r="T1" s="7"/>
      <c r="U1" s="7"/>
      <c r="V1" s="7"/>
      <c r="W1" s="7"/>
      <c r="X1" s="7"/>
      <c r="Y1" s="7"/>
      <c r="Z1" s="7"/>
    </row>
    <row r="2">
      <c r="A2" s="67" t="s">
        <v>60</v>
      </c>
      <c r="B2" s="4"/>
      <c r="C2" s="4"/>
      <c r="D2" s="6"/>
      <c r="E2" s="65"/>
      <c r="F2" s="65"/>
      <c r="G2" s="68"/>
      <c r="H2" s="65"/>
      <c r="I2" s="65"/>
      <c r="J2" s="66"/>
      <c r="K2" s="7"/>
      <c r="L2" s="7"/>
      <c r="M2" s="7"/>
      <c r="N2" s="7"/>
      <c r="O2" s="7"/>
      <c r="P2" s="7"/>
      <c r="Q2" s="7"/>
      <c r="R2" s="7"/>
      <c r="S2" s="7"/>
      <c r="T2" s="7"/>
      <c r="U2" s="7"/>
      <c r="V2" s="7"/>
      <c r="W2" s="7"/>
      <c r="X2" s="7"/>
      <c r="Y2" s="7"/>
      <c r="Z2" s="7"/>
    </row>
    <row r="3">
      <c r="A3" s="69" t="s">
        <v>61</v>
      </c>
      <c r="B3" s="70" t="s">
        <v>62</v>
      </c>
      <c r="C3" s="70" t="s">
        <v>63</v>
      </c>
      <c r="D3" s="71" t="s">
        <v>12</v>
      </c>
      <c r="E3" s="65"/>
      <c r="F3" s="65"/>
      <c r="G3" s="72"/>
      <c r="H3" s="65"/>
      <c r="I3" s="65"/>
      <c r="J3" s="66"/>
      <c r="K3" s="7"/>
      <c r="L3" s="7"/>
      <c r="M3" s="7"/>
      <c r="N3" s="7"/>
      <c r="O3" s="7"/>
      <c r="P3" s="7"/>
      <c r="Q3" s="7"/>
      <c r="R3" s="7"/>
      <c r="S3" s="7"/>
      <c r="T3" s="7"/>
      <c r="U3" s="7"/>
      <c r="V3" s="7"/>
      <c r="W3" s="7"/>
      <c r="X3" s="7"/>
      <c r="Y3" s="7"/>
      <c r="Z3" s="7"/>
    </row>
    <row r="4">
      <c r="A4" s="73" t="s">
        <v>64</v>
      </c>
      <c r="B4" s="74">
        <v>280.0</v>
      </c>
      <c r="C4" s="75">
        <v>299.0</v>
      </c>
      <c r="D4" s="76">
        <f t="shared" ref="D4:D8" si="1">C4*B4</f>
        <v>83720</v>
      </c>
      <c r="E4" s="65"/>
      <c r="F4" s="65"/>
      <c r="G4" s="68"/>
      <c r="H4" s="65"/>
      <c r="I4" s="65"/>
      <c r="J4" s="66"/>
      <c r="K4" s="7"/>
      <c r="L4" s="7"/>
      <c r="M4" s="7"/>
      <c r="N4" s="7"/>
      <c r="O4" s="7"/>
      <c r="P4" s="7"/>
      <c r="Q4" s="7"/>
      <c r="R4" s="7"/>
      <c r="S4" s="7"/>
      <c r="T4" s="7"/>
      <c r="U4" s="7"/>
      <c r="V4" s="7"/>
      <c r="W4" s="7"/>
      <c r="X4" s="7"/>
      <c r="Y4" s="7"/>
      <c r="Z4" s="7"/>
    </row>
    <row r="5">
      <c r="A5" s="73" t="s">
        <v>65</v>
      </c>
      <c r="B5" s="74">
        <v>820.0</v>
      </c>
      <c r="C5" s="75">
        <v>274.0</v>
      </c>
      <c r="D5" s="76">
        <f t="shared" si="1"/>
        <v>224680</v>
      </c>
      <c r="E5" s="65"/>
      <c r="F5" s="65"/>
      <c r="G5" s="68"/>
      <c r="H5" s="65"/>
      <c r="I5" s="65"/>
      <c r="J5" s="66"/>
      <c r="K5" s="7"/>
      <c r="L5" s="7"/>
      <c r="M5" s="7"/>
      <c r="N5" s="7"/>
      <c r="O5" s="7"/>
      <c r="P5" s="7"/>
      <c r="Q5" s="7"/>
      <c r="R5" s="7"/>
      <c r="S5" s="7"/>
      <c r="T5" s="7"/>
      <c r="U5" s="7"/>
      <c r="V5" s="7"/>
      <c r="W5" s="7"/>
      <c r="X5" s="7"/>
      <c r="Y5" s="7"/>
      <c r="Z5" s="7"/>
    </row>
    <row r="6">
      <c r="A6" s="73" t="s">
        <v>66</v>
      </c>
      <c r="B6" s="77">
        <v>2000.0</v>
      </c>
      <c r="C6" s="75">
        <v>219.0</v>
      </c>
      <c r="D6" s="76">
        <f t="shared" si="1"/>
        <v>438000</v>
      </c>
      <c r="E6" s="65"/>
      <c r="F6" s="52"/>
      <c r="G6" s="72"/>
      <c r="H6" s="52"/>
      <c r="I6" s="52"/>
      <c r="J6" s="52"/>
      <c r="K6" s="7"/>
      <c r="L6" s="7"/>
      <c r="M6" s="7"/>
      <c r="N6" s="7"/>
      <c r="O6" s="7"/>
      <c r="P6" s="7"/>
      <c r="Q6" s="7"/>
      <c r="R6" s="7"/>
      <c r="S6" s="7"/>
      <c r="T6" s="7"/>
      <c r="U6" s="7"/>
      <c r="V6" s="7"/>
      <c r="W6" s="7"/>
      <c r="X6" s="7"/>
      <c r="Y6" s="7"/>
      <c r="Z6" s="7"/>
    </row>
    <row r="7">
      <c r="A7" s="73" t="s">
        <v>67</v>
      </c>
      <c r="B7" s="74">
        <v>1100.0</v>
      </c>
      <c r="C7" s="75">
        <v>216.0</v>
      </c>
      <c r="D7" s="76">
        <f t="shared" si="1"/>
        <v>237600</v>
      </c>
      <c r="E7" s="65"/>
      <c r="F7" s="52"/>
      <c r="G7" s="68"/>
      <c r="H7" s="52"/>
      <c r="I7" s="52"/>
      <c r="J7" s="52"/>
      <c r="K7" s="7"/>
      <c r="L7" s="7"/>
      <c r="M7" s="7"/>
      <c r="N7" s="7"/>
      <c r="O7" s="7"/>
      <c r="P7" s="7"/>
      <c r="Q7" s="7"/>
      <c r="R7" s="7"/>
      <c r="S7" s="7"/>
      <c r="T7" s="7"/>
      <c r="U7" s="7"/>
      <c r="V7" s="7"/>
      <c r="W7" s="7"/>
      <c r="X7" s="7"/>
      <c r="Y7" s="7"/>
      <c r="Z7" s="7"/>
    </row>
    <row r="8">
      <c r="A8" s="78" t="s">
        <v>68</v>
      </c>
      <c r="B8" s="79">
        <v>160.0</v>
      </c>
      <c r="C8" s="80">
        <v>80.0</v>
      </c>
      <c r="D8" s="81">
        <f t="shared" si="1"/>
        <v>12800</v>
      </c>
      <c r="E8" s="65"/>
      <c r="F8" s="52"/>
      <c r="G8" s="68"/>
      <c r="H8" s="52"/>
      <c r="I8" s="52"/>
      <c r="J8" s="52"/>
      <c r="K8" s="7"/>
      <c r="L8" s="7"/>
      <c r="M8" s="7"/>
      <c r="N8" s="7"/>
      <c r="O8" s="7"/>
      <c r="P8" s="7"/>
      <c r="Q8" s="7"/>
      <c r="R8" s="7"/>
      <c r="S8" s="7"/>
      <c r="T8" s="7"/>
      <c r="U8" s="7"/>
      <c r="V8" s="7"/>
      <c r="W8" s="7"/>
      <c r="X8" s="7"/>
      <c r="Y8" s="7"/>
      <c r="Z8" s="7"/>
    </row>
    <row r="9">
      <c r="A9" s="73" t="s">
        <v>69</v>
      </c>
      <c r="B9" s="77">
        <v>5760.0</v>
      </c>
      <c r="C9" s="82" t="s">
        <v>70</v>
      </c>
      <c r="D9" s="76">
        <f>SUM(D4:D8)</f>
        <v>996800</v>
      </c>
      <c r="E9" s="65"/>
      <c r="F9" s="52"/>
      <c r="G9" s="72"/>
      <c r="H9" s="52"/>
      <c r="I9" s="83"/>
      <c r="J9" s="83"/>
      <c r="K9" s="7"/>
      <c r="L9" s="7"/>
      <c r="M9" s="7"/>
      <c r="N9" s="7"/>
      <c r="O9" s="7"/>
      <c r="P9" s="7"/>
      <c r="Q9" s="7"/>
      <c r="R9" s="7"/>
      <c r="S9" s="7"/>
      <c r="T9" s="7"/>
      <c r="U9" s="7"/>
      <c r="V9" s="7"/>
      <c r="W9" s="7"/>
      <c r="X9" s="7"/>
      <c r="Y9" s="7"/>
      <c r="Z9" s="7"/>
    </row>
    <row r="10">
      <c r="A10" s="73" t="s">
        <v>71</v>
      </c>
      <c r="B10" s="82" t="s">
        <v>70</v>
      </c>
      <c r="C10" s="82" t="s">
        <v>70</v>
      </c>
      <c r="D10" s="76">
        <f>0.08*D9</f>
        <v>79744</v>
      </c>
      <c r="E10" s="65"/>
      <c r="F10" s="52"/>
      <c r="G10" s="68"/>
      <c r="H10" s="52"/>
      <c r="I10" s="83"/>
      <c r="J10" s="83"/>
      <c r="K10" s="7"/>
      <c r="L10" s="7"/>
      <c r="M10" s="7"/>
      <c r="N10" s="7"/>
      <c r="O10" s="7"/>
      <c r="P10" s="7"/>
      <c r="Q10" s="7"/>
      <c r="R10" s="7"/>
      <c r="S10" s="7"/>
      <c r="T10" s="7"/>
      <c r="U10" s="7"/>
      <c r="V10" s="7"/>
      <c r="W10" s="7"/>
      <c r="X10" s="7"/>
      <c r="Y10" s="7"/>
      <c r="Z10" s="7"/>
    </row>
    <row r="11" ht="16.5" customHeight="1">
      <c r="A11" s="84" t="s">
        <v>72</v>
      </c>
      <c r="B11" s="85" t="s">
        <v>73</v>
      </c>
      <c r="C11" s="86" t="s">
        <v>74</v>
      </c>
      <c r="D11" s="87" t="s">
        <v>12</v>
      </c>
      <c r="E11" s="65"/>
      <c r="F11" s="52"/>
      <c r="H11" s="88"/>
      <c r="I11" s="88"/>
      <c r="J11" s="83"/>
      <c r="K11" s="7"/>
      <c r="L11" s="7"/>
      <c r="M11" s="7"/>
      <c r="N11" s="7"/>
      <c r="O11" s="7"/>
      <c r="P11" s="7"/>
      <c r="Q11" s="7"/>
      <c r="R11" s="7"/>
      <c r="S11" s="7"/>
      <c r="T11" s="7"/>
      <c r="U11" s="7"/>
      <c r="V11" s="7"/>
      <c r="W11" s="7"/>
      <c r="X11" s="7"/>
      <c r="Y11" s="7"/>
      <c r="Z11" s="7"/>
    </row>
    <row r="12">
      <c r="A12" s="73" t="s">
        <v>75</v>
      </c>
      <c r="B12" s="75">
        <v>45000.0</v>
      </c>
      <c r="C12" s="89">
        <v>0.1</v>
      </c>
      <c r="D12" s="76">
        <f t="shared" ref="D12:D14" si="2">B12+(B12*C12)</f>
        <v>49500</v>
      </c>
      <c r="E12" s="88" t="s">
        <v>76</v>
      </c>
      <c r="F12" s="52"/>
      <c r="H12" s="88"/>
      <c r="I12" s="88"/>
      <c r="J12" s="83"/>
      <c r="K12" s="7"/>
      <c r="L12" s="7"/>
      <c r="M12" s="7"/>
      <c r="N12" s="7"/>
      <c r="O12" s="7"/>
      <c r="P12" s="7"/>
      <c r="Q12" s="7"/>
      <c r="R12" s="7"/>
      <c r="S12" s="7"/>
      <c r="T12" s="7"/>
      <c r="U12" s="7"/>
      <c r="V12" s="7"/>
      <c r="W12" s="7"/>
      <c r="X12" s="7"/>
      <c r="Y12" s="7"/>
      <c r="Z12" s="7"/>
    </row>
    <row r="13">
      <c r="A13" s="73" t="s">
        <v>77</v>
      </c>
      <c r="B13" s="75">
        <v>70000.0</v>
      </c>
      <c r="C13" s="89">
        <v>0.05</v>
      </c>
      <c r="D13" s="76">
        <f t="shared" si="2"/>
        <v>73500</v>
      </c>
      <c r="E13" s="88" t="s">
        <v>78</v>
      </c>
      <c r="F13" s="52"/>
      <c r="H13" s="90"/>
      <c r="J13" s="83"/>
      <c r="K13" s="7"/>
      <c r="L13" s="7"/>
      <c r="M13" s="7"/>
      <c r="N13" s="7"/>
      <c r="O13" s="7"/>
      <c r="P13" s="7"/>
      <c r="Q13" s="7"/>
      <c r="R13" s="7"/>
      <c r="S13" s="7"/>
      <c r="T13" s="7"/>
      <c r="U13" s="7"/>
      <c r="V13" s="7"/>
      <c r="W13" s="7"/>
      <c r="X13" s="7"/>
      <c r="Y13" s="7"/>
      <c r="Z13" s="7"/>
    </row>
    <row r="14">
      <c r="A14" s="73" t="s">
        <v>79</v>
      </c>
      <c r="B14" s="75">
        <v>40000.0</v>
      </c>
      <c r="C14" s="89">
        <v>0.1</v>
      </c>
      <c r="D14" s="76">
        <f t="shared" si="2"/>
        <v>44000</v>
      </c>
      <c r="E14" s="47" t="s">
        <v>80</v>
      </c>
      <c r="F14" s="52"/>
      <c r="J14" s="83"/>
      <c r="K14" s="7"/>
      <c r="L14" s="7"/>
      <c r="M14" s="7"/>
      <c r="N14" s="7"/>
      <c r="O14" s="7"/>
      <c r="P14" s="7"/>
      <c r="Q14" s="7"/>
      <c r="R14" s="7"/>
      <c r="S14" s="7"/>
      <c r="T14" s="7"/>
      <c r="U14" s="7"/>
      <c r="V14" s="7"/>
      <c r="W14" s="7"/>
      <c r="X14" s="7"/>
      <c r="Y14" s="7"/>
      <c r="Z14" s="7"/>
    </row>
    <row r="15">
      <c r="A15" s="91" t="s">
        <v>81</v>
      </c>
      <c r="B15" s="92" t="s">
        <v>70</v>
      </c>
      <c r="C15" s="92" t="s">
        <v>70</v>
      </c>
      <c r="D15" s="93">
        <f>SUM(D12:D14,D9:D10)</f>
        <v>1243544</v>
      </c>
      <c r="E15" s="65"/>
      <c r="F15" s="52"/>
      <c r="G15" s="52"/>
      <c r="H15" s="52"/>
      <c r="I15" s="52"/>
      <c r="J15" s="52"/>
      <c r="K15" s="7"/>
      <c r="L15" s="7"/>
      <c r="M15" s="7"/>
      <c r="N15" s="7"/>
      <c r="O15" s="7"/>
      <c r="P15" s="7"/>
      <c r="Q15" s="7"/>
      <c r="R15" s="7"/>
      <c r="S15" s="7"/>
      <c r="T15" s="7"/>
      <c r="U15" s="7"/>
      <c r="V15" s="7"/>
      <c r="W15" s="7"/>
      <c r="X15" s="7"/>
      <c r="Y15" s="7"/>
      <c r="Z15" s="7"/>
    </row>
    <row r="16">
      <c r="A16" s="84" t="s">
        <v>82</v>
      </c>
      <c r="B16" s="85" t="s">
        <v>83</v>
      </c>
      <c r="C16" s="86" t="s">
        <v>84</v>
      </c>
      <c r="D16" s="87" t="s">
        <v>12</v>
      </c>
      <c r="E16" s="65"/>
      <c r="F16" s="52"/>
      <c r="G16" s="52"/>
      <c r="H16" s="52"/>
      <c r="I16" s="52"/>
      <c r="J16" s="52"/>
      <c r="K16" s="7"/>
      <c r="L16" s="7"/>
      <c r="M16" s="7"/>
      <c r="N16" s="7"/>
      <c r="O16" s="7"/>
      <c r="P16" s="7"/>
      <c r="Q16" s="7"/>
      <c r="R16" s="7"/>
      <c r="S16" s="7"/>
      <c r="T16" s="7"/>
      <c r="U16" s="7"/>
      <c r="V16" s="7"/>
      <c r="W16" s="7"/>
      <c r="X16" s="7"/>
      <c r="Y16" s="7"/>
      <c r="Z16" s="7"/>
    </row>
    <row r="17">
      <c r="A17" s="73" t="s">
        <v>85</v>
      </c>
      <c r="B17" s="74" t="s">
        <v>86</v>
      </c>
      <c r="C17" s="89">
        <v>0.05</v>
      </c>
      <c r="D17" s="76">
        <f>D15*C17</f>
        <v>62177.2</v>
      </c>
      <c r="E17" s="65"/>
      <c r="F17" s="52"/>
      <c r="G17" s="52"/>
      <c r="H17" s="52"/>
      <c r="I17" s="52"/>
      <c r="J17" s="52"/>
      <c r="K17" s="7"/>
      <c r="L17" s="7"/>
      <c r="M17" s="7"/>
      <c r="N17" s="7"/>
      <c r="O17" s="7"/>
      <c r="P17" s="7"/>
      <c r="Q17" s="7"/>
      <c r="R17" s="7"/>
      <c r="S17" s="7"/>
      <c r="T17" s="7"/>
      <c r="U17" s="7"/>
      <c r="V17" s="7"/>
      <c r="W17" s="7"/>
      <c r="X17" s="7"/>
      <c r="Y17" s="7"/>
      <c r="Z17" s="7"/>
    </row>
    <row r="18">
      <c r="A18" s="73" t="s">
        <v>87</v>
      </c>
      <c r="B18" s="74" t="s">
        <v>88</v>
      </c>
      <c r="C18" s="89">
        <v>0.07</v>
      </c>
      <c r="D18" s="76">
        <v>10000.0</v>
      </c>
      <c r="E18" s="65"/>
      <c r="F18" s="65"/>
      <c r="G18" s="65"/>
      <c r="H18" s="65"/>
      <c r="I18" s="65"/>
      <c r="J18" s="66"/>
      <c r="K18" s="7"/>
      <c r="L18" s="7"/>
      <c r="M18" s="7"/>
      <c r="N18" s="7"/>
      <c r="O18" s="7"/>
      <c r="P18" s="7"/>
      <c r="Q18" s="7"/>
      <c r="R18" s="7"/>
      <c r="S18" s="7"/>
      <c r="T18" s="7"/>
      <c r="U18" s="7"/>
      <c r="V18" s="7"/>
      <c r="W18" s="7"/>
      <c r="X18" s="7"/>
      <c r="Y18" s="7"/>
      <c r="Z18" s="7"/>
    </row>
    <row r="19">
      <c r="A19" s="94" t="s">
        <v>89</v>
      </c>
      <c r="B19" s="95"/>
      <c r="C19" s="95"/>
      <c r="D19" s="96">
        <f>SUM(D15,D17:D18)</f>
        <v>1315721.2</v>
      </c>
      <c r="E19" s="65"/>
      <c r="F19" s="65"/>
      <c r="G19" s="65"/>
      <c r="H19" s="65"/>
      <c r="I19" s="65"/>
      <c r="J19" s="66"/>
      <c r="K19" s="7"/>
      <c r="L19" s="7"/>
      <c r="M19" s="7"/>
      <c r="N19" s="7"/>
      <c r="O19" s="7"/>
      <c r="P19" s="7"/>
      <c r="Q19" s="7"/>
      <c r="R19" s="7"/>
      <c r="S19" s="7"/>
      <c r="T19" s="7"/>
      <c r="U19" s="7"/>
      <c r="V19" s="7"/>
      <c r="W19" s="7"/>
      <c r="X19" s="7"/>
      <c r="Y19" s="7"/>
      <c r="Z19" s="7"/>
    </row>
    <row r="20">
      <c r="A20" s="97" t="s">
        <v>90</v>
      </c>
      <c r="B20" s="98"/>
      <c r="C20" s="98"/>
      <c r="D20" s="99"/>
      <c r="E20" s="65"/>
      <c r="F20" s="65"/>
      <c r="G20" s="65"/>
      <c r="H20" s="65"/>
      <c r="I20" s="65"/>
      <c r="J20" s="66"/>
      <c r="K20" s="7"/>
      <c r="L20" s="7"/>
      <c r="M20" s="7"/>
      <c r="N20" s="7"/>
      <c r="O20" s="7"/>
      <c r="P20" s="7"/>
      <c r="Q20" s="7"/>
      <c r="R20" s="7"/>
      <c r="S20" s="7"/>
      <c r="T20" s="7"/>
      <c r="U20" s="7"/>
      <c r="V20" s="7"/>
      <c r="W20" s="7"/>
      <c r="X20" s="7"/>
      <c r="Y20" s="7"/>
      <c r="Z20" s="7"/>
    </row>
    <row r="21">
      <c r="A21" s="100"/>
      <c r="B21" s="101"/>
      <c r="C21" s="101"/>
      <c r="D21" s="101"/>
      <c r="E21" s="65"/>
      <c r="F21" s="65"/>
      <c r="G21" s="65"/>
      <c r="H21" s="65"/>
      <c r="I21" s="65"/>
      <c r="J21" s="66"/>
      <c r="K21" s="7"/>
      <c r="L21" s="7"/>
      <c r="M21" s="7"/>
      <c r="N21" s="7"/>
      <c r="O21" s="7"/>
      <c r="P21" s="7"/>
      <c r="Q21" s="7"/>
      <c r="R21" s="7"/>
      <c r="S21" s="7"/>
      <c r="T21" s="7"/>
      <c r="U21" s="7"/>
      <c r="V21" s="7"/>
      <c r="W21" s="7"/>
      <c r="X21" s="7"/>
      <c r="Y21" s="7"/>
      <c r="Z21" s="7"/>
    </row>
    <row r="22">
      <c r="A22" s="100"/>
      <c r="B22" s="101"/>
      <c r="C22" s="101"/>
      <c r="D22" s="101"/>
      <c r="E22" s="65"/>
      <c r="F22" s="65"/>
      <c r="G22" s="65"/>
      <c r="H22" s="65"/>
      <c r="I22" s="65"/>
      <c r="J22" s="66"/>
      <c r="K22" s="7"/>
      <c r="L22" s="7"/>
      <c r="M22" s="7"/>
      <c r="N22" s="7"/>
      <c r="O22" s="7"/>
      <c r="P22" s="7"/>
      <c r="Q22" s="7"/>
      <c r="R22" s="7"/>
      <c r="S22" s="7"/>
      <c r="T22" s="7"/>
      <c r="U22" s="7"/>
      <c r="V22" s="7"/>
      <c r="W22" s="7"/>
      <c r="X22" s="7"/>
      <c r="Y22" s="7"/>
      <c r="Z22" s="7"/>
    </row>
    <row r="23">
      <c r="A23" s="100"/>
      <c r="B23" s="101"/>
      <c r="C23" s="101"/>
      <c r="D23" s="101"/>
      <c r="E23" s="65"/>
      <c r="F23" s="65"/>
      <c r="G23" s="65"/>
      <c r="H23" s="65"/>
      <c r="I23" s="65"/>
      <c r="J23" s="66"/>
      <c r="K23" s="7"/>
      <c r="L23" s="7"/>
      <c r="M23" s="7"/>
      <c r="N23" s="7"/>
      <c r="O23" s="7"/>
      <c r="P23" s="7"/>
      <c r="Q23" s="7"/>
      <c r="R23" s="7"/>
      <c r="S23" s="7"/>
      <c r="T23" s="7"/>
      <c r="U23" s="7"/>
      <c r="V23" s="7"/>
      <c r="W23" s="7"/>
      <c r="X23" s="7"/>
      <c r="Y23" s="7"/>
      <c r="Z23" s="7"/>
    </row>
    <row r="24">
      <c r="A24" s="100"/>
      <c r="B24" s="101"/>
      <c r="C24" s="101"/>
      <c r="D24" s="101"/>
      <c r="E24" s="65"/>
      <c r="F24" s="65"/>
      <c r="G24" s="65"/>
      <c r="H24" s="65"/>
      <c r="I24" s="65"/>
      <c r="J24" s="66"/>
      <c r="K24" s="7"/>
      <c r="L24" s="7"/>
      <c r="M24" s="7"/>
      <c r="N24" s="7"/>
      <c r="O24" s="7"/>
      <c r="P24" s="7"/>
      <c r="Q24" s="7"/>
      <c r="R24" s="7"/>
      <c r="S24" s="7"/>
      <c r="T24" s="7"/>
      <c r="U24" s="7"/>
      <c r="V24" s="7"/>
      <c r="W24" s="7"/>
      <c r="X24" s="7"/>
      <c r="Y24" s="7"/>
      <c r="Z24" s="7"/>
    </row>
    <row r="25">
      <c r="A25" s="100"/>
      <c r="B25" s="101"/>
      <c r="C25" s="101"/>
      <c r="D25" s="101"/>
      <c r="E25" s="65"/>
      <c r="F25" s="65"/>
      <c r="G25" s="65"/>
      <c r="H25" s="65"/>
      <c r="I25" s="65"/>
      <c r="J25" s="66"/>
      <c r="K25" s="7"/>
      <c r="L25" s="7"/>
      <c r="M25" s="7"/>
      <c r="N25" s="7"/>
      <c r="O25" s="7"/>
      <c r="P25" s="7"/>
      <c r="Q25" s="7"/>
      <c r="R25" s="7"/>
      <c r="S25" s="7"/>
      <c r="T25" s="7"/>
      <c r="U25" s="7"/>
      <c r="V25" s="7"/>
      <c r="W25" s="7"/>
      <c r="X25" s="7"/>
      <c r="Y25" s="7"/>
      <c r="Z25" s="7"/>
    </row>
    <row r="26">
      <c r="A26" s="100"/>
      <c r="B26" s="101"/>
      <c r="C26" s="101"/>
      <c r="D26" s="101"/>
      <c r="E26" s="65"/>
      <c r="F26" s="65"/>
      <c r="G26" s="65"/>
      <c r="H26" s="65"/>
      <c r="I26" s="65"/>
      <c r="J26" s="66"/>
      <c r="K26" s="7"/>
      <c r="L26" s="7"/>
      <c r="M26" s="7"/>
      <c r="N26" s="7"/>
      <c r="O26" s="7"/>
      <c r="P26" s="7"/>
      <c r="Q26" s="7"/>
      <c r="R26" s="7"/>
      <c r="S26" s="7"/>
      <c r="T26" s="7"/>
      <c r="U26" s="7"/>
      <c r="V26" s="7"/>
      <c r="W26" s="7"/>
      <c r="X26" s="7"/>
      <c r="Y26" s="7"/>
      <c r="Z26" s="7"/>
    </row>
    <row r="27">
      <c r="A27" s="100"/>
      <c r="B27" s="101"/>
      <c r="C27" s="101"/>
      <c r="D27" s="101"/>
      <c r="E27" s="65"/>
      <c r="F27" s="65"/>
      <c r="G27" s="65"/>
      <c r="H27" s="65"/>
      <c r="I27" s="65"/>
      <c r="J27" s="66"/>
      <c r="K27" s="7"/>
      <c r="L27" s="7"/>
      <c r="M27" s="7"/>
      <c r="N27" s="7"/>
      <c r="O27" s="7"/>
      <c r="P27" s="7"/>
      <c r="Q27" s="7"/>
      <c r="R27" s="7"/>
      <c r="S27" s="7"/>
      <c r="T27" s="7"/>
      <c r="U27" s="7"/>
      <c r="V27" s="7"/>
      <c r="W27" s="7"/>
      <c r="X27" s="7"/>
      <c r="Y27" s="7"/>
      <c r="Z27" s="7"/>
    </row>
    <row r="28">
      <c r="A28" s="100"/>
      <c r="B28" s="101"/>
      <c r="C28" s="101"/>
      <c r="D28" s="101"/>
      <c r="E28" s="65"/>
      <c r="F28" s="65"/>
      <c r="G28" s="65"/>
      <c r="H28" s="65"/>
      <c r="I28" s="65"/>
      <c r="J28" s="66"/>
      <c r="K28" s="7"/>
      <c r="L28" s="7"/>
      <c r="M28" s="7"/>
      <c r="N28" s="7"/>
      <c r="O28" s="7"/>
      <c r="P28" s="7"/>
      <c r="Q28" s="7"/>
      <c r="R28" s="7"/>
      <c r="S28" s="7"/>
      <c r="T28" s="7"/>
      <c r="U28" s="7"/>
      <c r="V28" s="7"/>
      <c r="W28" s="7"/>
      <c r="X28" s="7"/>
      <c r="Y28" s="7"/>
      <c r="Z28" s="7"/>
    </row>
    <row r="29">
      <c r="A29" s="100"/>
      <c r="B29" s="101"/>
      <c r="C29" s="101"/>
      <c r="D29" s="101"/>
      <c r="E29" s="65"/>
      <c r="F29" s="65"/>
      <c r="G29" s="65"/>
      <c r="H29" s="65"/>
      <c r="I29" s="65"/>
      <c r="J29" s="66"/>
      <c r="K29" s="7"/>
      <c r="L29" s="7"/>
      <c r="M29" s="7"/>
      <c r="N29" s="7"/>
      <c r="O29" s="7"/>
      <c r="P29" s="7"/>
      <c r="Q29" s="7"/>
      <c r="R29" s="7"/>
      <c r="S29" s="7"/>
      <c r="T29" s="7"/>
      <c r="U29" s="7"/>
      <c r="V29" s="7"/>
      <c r="W29" s="7"/>
      <c r="X29" s="7"/>
      <c r="Y29" s="7"/>
      <c r="Z29" s="7"/>
    </row>
    <row r="30">
      <c r="A30" s="100"/>
      <c r="B30" s="101"/>
      <c r="C30" s="101"/>
      <c r="D30" s="101"/>
      <c r="E30" s="65"/>
      <c r="F30" s="65"/>
      <c r="G30" s="65"/>
      <c r="H30" s="65"/>
      <c r="I30" s="65"/>
      <c r="J30" s="66"/>
      <c r="K30" s="7"/>
      <c r="L30" s="7"/>
      <c r="M30" s="7"/>
      <c r="N30" s="7"/>
      <c r="O30" s="7"/>
      <c r="P30" s="7"/>
      <c r="Q30" s="7"/>
      <c r="R30" s="7"/>
      <c r="S30" s="7"/>
      <c r="T30" s="7"/>
      <c r="U30" s="7"/>
      <c r="V30" s="7"/>
      <c r="W30" s="7"/>
      <c r="X30" s="7"/>
      <c r="Y30" s="7"/>
      <c r="Z30" s="7"/>
    </row>
    <row r="31">
      <c r="A31" s="100"/>
      <c r="B31" s="101"/>
      <c r="C31" s="101"/>
      <c r="D31" s="101"/>
      <c r="E31" s="65"/>
      <c r="F31" s="65"/>
      <c r="G31" s="65"/>
      <c r="H31" s="65"/>
      <c r="I31" s="65"/>
      <c r="J31" s="66"/>
      <c r="K31" s="7"/>
      <c r="L31" s="7"/>
      <c r="M31" s="7"/>
      <c r="N31" s="7"/>
      <c r="O31" s="7"/>
      <c r="P31" s="7"/>
      <c r="Q31" s="7"/>
      <c r="R31" s="7"/>
      <c r="S31" s="7"/>
      <c r="T31" s="7"/>
      <c r="U31" s="7"/>
      <c r="V31" s="7"/>
      <c r="W31" s="7"/>
      <c r="X31" s="7"/>
      <c r="Y31" s="7"/>
      <c r="Z31" s="7"/>
    </row>
    <row r="32">
      <c r="A32" s="100"/>
      <c r="B32" s="101"/>
      <c r="C32" s="101"/>
      <c r="D32" s="101"/>
      <c r="E32" s="65"/>
      <c r="F32" s="65"/>
      <c r="G32" s="65"/>
      <c r="H32" s="65"/>
      <c r="I32" s="65"/>
      <c r="J32" s="66"/>
      <c r="K32" s="7"/>
      <c r="L32" s="7"/>
      <c r="M32" s="7"/>
      <c r="N32" s="7"/>
      <c r="O32" s="7"/>
      <c r="P32" s="7"/>
      <c r="Q32" s="7"/>
      <c r="R32" s="7"/>
      <c r="S32" s="7"/>
      <c r="T32" s="7"/>
      <c r="U32" s="7"/>
      <c r="V32" s="7"/>
      <c r="W32" s="7"/>
      <c r="X32" s="7"/>
      <c r="Y32" s="7"/>
      <c r="Z32" s="7"/>
    </row>
    <row r="33">
      <c r="A33" s="100"/>
      <c r="B33" s="101"/>
      <c r="C33" s="101"/>
      <c r="D33" s="101"/>
      <c r="E33" s="65"/>
      <c r="F33" s="65"/>
      <c r="G33" s="65"/>
      <c r="H33" s="65"/>
      <c r="I33" s="65"/>
      <c r="J33" s="66"/>
      <c r="K33" s="7"/>
      <c r="L33" s="7"/>
      <c r="M33" s="7"/>
      <c r="N33" s="7"/>
      <c r="O33" s="7"/>
      <c r="P33" s="7"/>
      <c r="Q33" s="7"/>
      <c r="R33" s="7"/>
      <c r="S33" s="7"/>
      <c r="T33" s="7"/>
      <c r="U33" s="7"/>
      <c r="V33" s="7"/>
      <c r="W33" s="7"/>
      <c r="X33" s="7"/>
      <c r="Y33" s="7"/>
      <c r="Z33" s="7"/>
    </row>
    <row r="34">
      <c r="A34" s="102"/>
      <c r="B34" s="65"/>
      <c r="C34" s="65"/>
      <c r="D34" s="65"/>
      <c r="E34" s="65"/>
      <c r="F34" s="65"/>
      <c r="G34" s="65"/>
      <c r="H34" s="65"/>
      <c r="I34" s="65"/>
      <c r="J34" s="66"/>
      <c r="K34" s="7"/>
      <c r="L34" s="7"/>
      <c r="M34" s="7"/>
      <c r="N34" s="7"/>
      <c r="O34" s="7"/>
      <c r="P34" s="7"/>
      <c r="Q34" s="7"/>
      <c r="R34" s="7"/>
      <c r="S34" s="7"/>
      <c r="T34" s="7"/>
      <c r="U34" s="7"/>
      <c r="V34" s="7"/>
      <c r="W34" s="7"/>
      <c r="X34" s="7"/>
      <c r="Y34" s="7"/>
      <c r="Z34" s="7"/>
    </row>
    <row r="35">
      <c r="A35" s="102"/>
      <c r="B35" s="65"/>
      <c r="C35" s="65"/>
      <c r="D35" s="65"/>
      <c r="E35" s="65"/>
      <c r="F35" s="65"/>
      <c r="G35" s="65"/>
      <c r="H35" s="65"/>
      <c r="I35" s="65"/>
      <c r="J35" s="66"/>
      <c r="K35" s="7"/>
      <c r="L35" s="7"/>
      <c r="M35" s="7"/>
      <c r="N35" s="7"/>
      <c r="O35" s="7"/>
      <c r="P35" s="7"/>
      <c r="Q35" s="7"/>
      <c r="R35" s="7"/>
      <c r="S35" s="7"/>
      <c r="T35" s="7"/>
      <c r="U35" s="7"/>
      <c r="V35" s="7"/>
      <c r="W35" s="7"/>
      <c r="X35" s="7"/>
      <c r="Y35" s="7"/>
      <c r="Z35" s="7"/>
    </row>
    <row r="36">
      <c r="A36" s="103"/>
      <c r="B36" s="104"/>
      <c r="C36" s="104"/>
      <c r="D36" s="104"/>
      <c r="E36" s="104"/>
      <c r="F36" s="104"/>
      <c r="G36" s="104"/>
      <c r="H36" s="104"/>
      <c r="I36" s="104"/>
      <c r="J36" s="105"/>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sheetData>
  <mergeCells count="2">
    <mergeCell ref="A2:D2"/>
    <mergeCell ref="A20:D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8.13"/>
  </cols>
  <sheetData>
    <row r="1">
      <c r="A1" s="63"/>
      <c r="B1" s="64"/>
      <c r="C1" s="64"/>
      <c r="D1" s="64"/>
      <c r="E1" s="65"/>
      <c r="F1" s="65"/>
      <c r="G1" s="65"/>
      <c r="H1" s="65"/>
      <c r="I1" s="65"/>
      <c r="J1" s="66"/>
      <c r="K1" s="7"/>
      <c r="L1" s="7"/>
      <c r="M1" s="7"/>
      <c r="N1" s="7"/>
      <c r="O1" s="7"/>
      <c r="P1" s="7"/>
      <c r="Q1" s="7"/>
      <c r="R1" s="7"/>
      <c r="S1" s="7"/>
      <c r="T1" s="7"/>
      <c r="U1" s="7"/>
      <c r="V1" s="7"/>
      <c r="W1" s="7"/>
      <c r="X1" s="7"/>
      <c r="Y1" s="7"/>
      <c r="Z1" s="7"/>
    </row>
    <row r="2">
      <c r="A2" s="106" t="s">
        <v>91</v>
      </c>
      <c r="B2" s="4"/>
      <c r="C2" s="4"/>
      <c r="D2" s="6"/>
      <c r="E2" s="65"/>
      <c r="F2" s="65"/>
      <c r="G2" s="65"/>
      <c r="H2" s="65"/>
      <c r="I2" s="65"/>
      <c r="J2" s="66"/>
      <c r="K2" s="7"/>
      <c r="L2" s="7"/>
      <c r="M2" s="7"/>
      <c r="N2" s="7"/>
      <c r="O2" s="7"/>
      <c r="P2" s="7"/>
      <c r="Q2" s="7"/>
      <c r="R2" s="7"/>
      <c r="S2" s="7"/>
      <c r="T2" s="7"/>
      <c r="U2" s="7"/>
      <c r="V2" s="7"/>
      <c r="W2" s="7"/>
      <c r="X2" s="7"/>
      <c r="Y2" s="7"/>
      <c r="Z2" s="7"/>
    </row>
    <row r="3">
      <c r="A3" s="69" t="s">
        <v>61</v>
      </c>
      <c r="B3" s="70" t="s">
        <v>62</v>
      </c>
      <c r="C3" s="70" t="s">
        <v>63</v>
      </c>
      <c r="D3" s="71" t="s">
        <v>12</v>
      </c>
      <c r="E3" s="65"/>
      <c r="F3" s="65"/>
      <c r="G3" s="65"/>
      <c r="H3" s="65"/>
      <c r="I3" s="65"/>
      <c r="J3" s="66"/>
      <c r="K3" s="7"/>
      <c r="L3" s="7"/>
      <c r="M3" s="7"/>
      <c r="N3" s="7"/>
      <c r="O3" s="7"/>
      <c r="P3" s="7"/>
      <c r="Q3" s="7"/>
      <c r="R3" s="7"/>
      <c r="S3" s="7"/>
      <c r="T3" s="7"/>
      <c r="U3" s="7"/>
      <c r="V3" s="7"/>
      <c r="W3" s="7"/>
      <c r="X3" s="7"/>
      <c r="Y3" s="7"/>
      <c r="Z3" s="7"/>
    </row>
    <row r="4">
      <c r="A4" s="73" t="s">
        <v>64</v>
      </c>
      <c r="B4" s="74">
        <v>360.0</v>
      </c>
      <c r="C4" s="75">
        <v>299.0</v>
      </c>
      <c r="D4" s="76">
        <f t="shared" ref="D4:D8" si="1">C4*B4</f>
        <v>107640</v>
      </c>
      <c r="E4" s="65"/>
      <c r="F4" s="65"/>
      <c r="G4" s="65"/>
      <c r="H4" s="65"/>
      <c r="I4" s="65"/>
      <c r="J4" s="66"/>
      <c r="K4" s="7"/>
      <c r="L4" s="7"/>
      <c r="M4" s="7"/>
      <c r="N4" s="7"/>
      <c r="O4" s="7"/>
      <c r="P4" s="7"/>
      <c r="Q4" s="7"/>
      <c r="R4" s="7"/>
      <c r="S4" s="7"/>
      <c r="T4" s="7"/>
      <c r="U4" s="7"/>
      <c r="V4" s="7"/>
      <c r="W4" s="7"/>
      <c r="X4" s="7"/>
      <c r="Y4" s="7"/>
      <c r="Z4" s="7"/>
    </row>
    <row r="5">
      <c r="A5" s="73" t="s">
        <v>65</v>
      </c>
      <c r="B5" s="77">
        <v>1050.0</v>
      </c>
      <c r="C5" s="75">
        <v>274.0</v>
      </c>
      <c r="D5" s="76">
        <f t="shared" si="1"/>
        <v>287700</v>
      </c>
      <c r="E5" s="65"/>
      <c r="F5" s="65"/>
      <c r="G5" s="65"/>
      <c r="H5" s="65"/>
      <c r="I5" s="65"/>
      <c r="J5" s="66"/>
      <c r="K5" s="7"/>
      <c r="L5" s="7"/>
      <c r="M5" s="7"/>
      <c r="N5" s="7"/>
      <c r="O5" s="7"/>
      <c r="P5" s="7"/>
      <c r="Q5" s="7"/>
      <c r="R5" s="7"/>
      <c r="S5" s="7"/>
      <c r="T5" s="7"/>
      <c r="U5" s="7"/>
      <c r="V5" s="7"/>
      <c r="W5" s="7"/>
      <c r="X5" s="7"/>
      <c r="Y5" s="7"/>
      <c r="Z5" s="7"/>
    </row>
    <row r="6">
      <c r="A6" s="73" t="s">
        <v>66</v>
      </c>
      <c r="B6" s="77">
        <v>2650.0</v>
      </c>
      <c r="C6" s="75">
        <v>219.0</v>
      </c>
      <c r="D6" s="76">
        <f t="shared" si="1"/>
        <v>580350</v>
      </c>
      <c r="E6" s="65"/>
      <c r="F6" s="65"/>
      <c r="G6" s="107"/>
      <c r="H6" s="65"/>
      <c r="I6" s="65"/>
      <c r="J6" s="66"/>
      <c r="K6" s="7"/>
      <c r="L6" s="7"/>
      <c r="M6" s="7"/>
      <c r="N6" s="7"/>
      <c r="O6" s="7"/>
      <c r="P6" s="7"/>
      <c r="Q6" s="7"/>
      <c r="R6" s="7"/>
      <c r="S6" s="7"/>
      <c r="T6" s="7"/>
      <c r="U6" s="7"/>
      <c r="V6" s="7"/>
      <c r="W6" s="7"/>
      <c r="X6" s="7"/>
      <c r="Y6" s="7"/>
      <c r="Z6" s="7"/>
    </row>
    <row r="7">
      <c r="A7" s="73" t="s">
        <v>67</v>
      </c>
      <c r="B7" s="77">
        <v>1450.0</v>
      </c>
      <c r="C7" s="75">
        <v>216.0</v>
      </c>
      <c r="D7" s="76">
        <f t="shared" si="1"/>
        <v>313200</v>
      </c>
      <c r="E7" s="65"/>
      <c r="F7" s="65"/>
      <c r="G7" s="108"/>
      <c r="H7" s="65"/>
      <c r="I7" s="65"/>
      <c r="J7" s="66"/>
      <c r="K7" s="7"/>
      <c r="L7" s="7"/>
      <c r="M7" s="7"/>
      <c r="N7" s="7"/>
      <c r="O7" s="7"/>
      <c r="P7" s="7"/>
      <c r="Q7" s="7"/>
      <c r="R7" s="7"/>
      <c r="S7" s="7"/>
      <c r="T7" s="7"/>
      <c r="U7" s="7"/>
      <c r="V7" s="7"/>
      <c r="W7" s="7"/>
      <c r="X7" s="7"/>
      <c r="Y7" s="7"/>
      <c r="Z7" s="7"/>
    </row>
    <row r="8">
      <c r="A8" s="78" t="s">
        <v>68</v>
      </c>
      <c r="B8" s="79">
        <v>190.0</v>
      </c>
      <c r="C8" s="80">
        <v>80.0</v>
      </c>
      <c r="D8" s="81">
        <f t="shared" si="1"/>
        <v>15200</v>
      </c>
      <c r="E8" s="65"/>
      <c r="F8" s="65"/>
      <c r="G8" s="107"/>
      <c r="H8" s="65"/>
      <c r="I8" s="65"/>
      <c r="J8" s="66"/>
      <c r="K8" s="7"/>
      <c r="L8" s="7"/>
      <c r="M8" s="7"/>
      <c r="N8" s="7"/>
      <c r="O8" s="7"/>
      <c r="P8" s="7"/>
      <c r="Q8" s="7"/>
      <c r="R8" s="7"/>
      <c r="S8" s="7"/>
      <c r="T8" s="7"/>
      <c r="U8" s="7"/>
      <c r="V8" s="7"/>
      <c r="W8" s="7"/>
      <c r="X8" s="7"/>
      <c r="Y8" s="7"/>
      <c r="Z8" s="7"/>
    </row>
    <row r="9">
      <c r="A9" s="73" t="s">
        <v>69</v>
      </c>
      <c r="B9" s="77">
        <v>5760.0</v>
      </c>
      <c r="C9" s="82" t="s">
        <v>70</v>
      </c>
      <c r="D9" s="76">
        <f>SUM(D4:D8)</f>
        <v>1304090</v>
      </c>
      <c r="E9" s="65"/>
      <c r="F9" s="65"/>
      <c r="G9" s="65"/>
      <c r="H9" s="65"/>
      <c r="I9" s="65"/>
      <c r="J9" s="66"/>
      <c r="K9" s="7"/>
      <c r="L9" s="7"/>
      <c r="M9" s="7"/>
      <c r="N9" s="7"/>
      <c r="O9" s="7"/>
      <c r="P9" s="7"/>
      <c r="Q9" s="7"/>
      <c r="R9" s="7"/>
      <c r="S9" s="7"/>
      <c r="T9" s="7"/>
      <c r="U9" s="7"/>
      <c r="V9" s="7"/>
      <c r="W9" s="7"/>
      <c r="X9" s="7"/>
      <c r="Y9" s="7"/>
      <c r="Z9" s="7"/>
    </row>
    <row r="10">
      <c r="A10" s="73" t="s">
        <v>71</v>
      </c>
      <c r="B10" s="82" t="s">
        <v>70</v>
      </c>
      <c r="C10" s="82" t="s">
        <v>70</v>
      </c>
      <c r="D10" s="76">
        <f>0.08*D9</f>
        <v>104327.2</v>
      </c>
      <c r="E10" s="65"/>
      <c r="F10" s="65"/>
      <c r="G10" s="65"/>
      <c r="H10" s="65"/>
      <c r="I10" s="65"/>
      <c r="J10" s="66"/>
      <c r="K10" s="7"/>
      <c r="L10" s="7"/>
      <c r="M10" s="7"/>
      <c r="N10" s="7"/>
      <c r="O10" s="7"/>
      <c r="P10" s="7"/>
      <c r="Q10" s="7"/>
      <c r="R10" s="7"/>
      <c r="S10" s="7"/>
      <c r="T10" s="7"/>
      <c r="U10" s="7"/>
      <c r="V10" s="7"/>
      <c r="W10" s="7"/>
      <c r="X10" s="7"/>
      <c r="Y10" s="7"/>
      <c r="Z10" s="7"/>
    </row>
    <row r="11" ht="16.5" customHeight="1">
      <c r="A11" s="84" t="s">
        <v>72</v>
      </c>
      <c r="B11" s="85" t="s">
        <v>73</v>
      </c>
      <c r="C11" s="86" t="s">
        <v>74</v>
      </c>
      <c r="D11" s="87" t="s">
        <v>12</v>
      </c>
      <c r="E11" s="65"/>
      <c r="F11" s="65"/>
      <c r="H11" s="88"/>
      <c r="J11" s="66"/>
      <c r="K11" s="7"/>
      <c r="L11" s="7"/>
      <c r="M11" s="7"/>
      <c r="N11" s="7"/>
      <c r="O11" s="7"/>
      <c r="P11" s="7"/>
      <c r="Q11" s="7"/>
      <c r="R11" s="7"/>
      <c r="S11" s="7"/>
      <c r="T11" s="7"/>
      <c r="U11" s="7"/>
      <c r="V11" s="7"/>
      <c r="W11" s="7"/>
      <c r="X11" s="7"/>
      <c r="Y11" s="7"/>
      <c r="Z11" s="7"/>
    </row>
    <row r="12">
      <c r="A12" s="73" t="s">
        <v>75</v>
      </c>
      <c r="B12" s="75">
        <v>90000.0</v>
      </c>
      <c r="C12" s="89">
        <v>0.1</v>
      </c>
      <c r="D12" s="76">
        <f t="shared" ref="D12:D14" si="2">B12+(B12*C12)</f>
        <v>99000</v>
      </c>
      <c r="E12" s="47" t="s">
        <v>92</v>
      </c>
      <c r="F12" s="65"/>
      <c r="H12" s="88"/>
      <c r="J12" s="66"/>
      <c r="K12" s="7"/>
      <c r="L12" s="7"/>
      <c r="M12" s="7"/>
      <c r="N12" s="7"/>
      <c r="O12" s="7"/>
      <c r="P12" s="7"/>
      <c r="Q12" s="7"/>
      <c r="R12" s="7"/>
      <c r="S12" s="7"/>
      <c r="T12" s="7"/>
      <c r="U12" s="7"/>
      <c r="V12" s="7"/>
      <c r="W12" s="7"/>
      <c r="X12" s="7"/>
      <c r="Y12" s="7"/>
      <c r="Z12" s="7"/>
    </row>
    <row r="13">
      <c r="A13" s="73" t="s">
        <v>93</v>
      </c>
      <c r="B13" s="75">
        <v>150000.0</v>
      </c>
      <c r="C13" s="89">
        <v>0.05</v>
      </c>
      <c r="D13" s="76">
        <f t="shared" si="2"/>
        <v>157500</v>
      </c>
      <c r="E13" s="47" t="s">
        <v>94</v>
      </c>
      <c r="F13" s="65"/>
      <c r="G13" s="65"/>
      <c r="H13" s="65"/>
      <c r="I13" s="65"/>
      <c r="J13" s="66"/>
      <c r="K13" s="7"/>
      <c r="L13" s="7"/>
      <c r="M13" s="7"/>
      <c r="N13" s="7"/>
      <c r="O13" s="7"/>
      <c r="P13" s="7"/>
      <c r="Q13" s="7"/>
      <c r="R13" s="7"/>
      <c r="S13" s="7"/>
      <c r="T13" s="7"/>
      <c r="U13" s="7"/>
      <c r="V13" s="7"/>
      <c r="W13" s="7"/>
      <c r="X13" s="7"/>
      <c r="Y13" s="7"/>
      <c r="Z13" s="7"/>
    </row>
    <row r="14">
      <c r="A14" s="73" t="s">
        <v>95</v>
      </c>
      <c r="B14" s="75">
        <v>70000.0</v>
      </c>
      <c r="C14" s="89">
        <v>0.1</v>
      </c>
      <c r="D14" s="76">
        <f t="shared" si="2"/>
        <v>77000</v>
      </c>
      <c r="E14" s="47" t="s">
        <v>96</v>
      </c>
      <c r="F14" s="65"/>
      <c r="G14" s="65"/>
      <c r="H14" s="65"/>
      <c r="I14" s="65"/>
      <c r="J14" s="66"/>
      <c r="K14" s="7"/>
      <c r="L14" s="7"/>
      <c r="M14" s="7"/>
      <c r="N14" s="7"/>
      <c r="O14" s="7"/>
      <c r="P14" s="7"/>
      <c r="Q14" s="7"/>
      <c r="R14" s="7"/>
      <c r="S14" s="7"/>
      <c r="T14" s="7"/>
      <c r="U14" s="7"/>
      <c r="V14" s="7"/>
      <c r="W14" s="7"/>
      <c r="X14" s="7"/>
      <c r="Y14" s="7"/>
      <c r="Z14" s="7"/>
    </row>
    <row r="15">
      <c r="A15" s="91" t="s">
        <v>81</v>
      </c>
      <c r="B15" s="92" t="s">
        <v>70</v>
      </c>
      <c r="C15" s="92" t="s">
        <v>70</v>
      </c>
      <c r="D15" s="93">
        <f>SUM(D12:D14,D9:D10)</f>
        <v>1741917.2</v>
      </c>
      <c r="E15" s="65"/>
      <c r="F15" s="65"/>
      <c r="G15" s="65"/>
      <c r="H15" s="65"/>
      <c r="I15" s="65"/>
      <c r="J15" s="66"/>
      <c r="K15" s="7"/>
      <c r="L15" s="7"/>
      <c r="M15" s="7"/>
      <c r="N15" s="7"/>
      <c r="O15" s="7"/>
      <c r="P15" s="7"/>
      <c r="Q15" s="7"/>
      <c r="R15" s="7"/>
      <c r="S15" s="7"/>
      <c r="T15" s="7"/>
      <c r="U15" s="7"/>
      <c r="V15" s="7"/>
      <c r="W15" s="7"/>
      <c r="X15" s="7"/>
      <c r="Y15" s="7"/>
      <c r="Z15" s="7"/>
    </row>
    <row r="16">
      <c r="A16" s="84" t="s">
        <v>82</v>
      </c>
      <c r="B16" s="85" t="s">
        <v>83</v>
      </c>
      <c r="C16" s="86" t="s">
        <v>84</v>
      </c>
      <c r="D16" s="87" t="s">
        <v>12</v>
      </c>
      <c r="E16" s="65"/>
      <c r="F16" s="65"/>
      <c r="G16" s="65"/>
      <c r="H16" s="65"/>
      <c r="I16" s="65"/>
      <c r="J16" s="66"/>
      <c r="K16" s="7"/>
      <c r="L16" s="7"/>
      <c r="M16" s="7"/>
      <c r="N16" s="7"/>
      <c r="O16" s="7"/>
      <c r="P16" s="7"/>
      <c r="Q16" s="7"/>
      <c r="R16" s="7"/>
      <c r="S16" s="7"/>
      <c r="T16" s="7"/>
      <c r="U16" s="7"/>
      <c r="V16" s="7"/>
      <c r="W16" s="7"/>
      <c r="X16" s="7"/>
      <c r="Y16" s="7"/>
      <c r="Z16" s="7"/>
    </row>
    <row r="17">
      <c r="A17" s="73" t="s">
        <v>85</v>
      </c>
      <c r="B17" s="74" t="s">
        <v>86</v>
      </c>
      <c r="C17" s="89">
        <v>0.05</v>
      </c>
      <c r="D17" s="76">
        <f>D15*C17</f>
        <v>87095.86</v>
      </c>
      <c r="E17" s="65"/>
      <c r="F17" s="65"/>
      <c r="G17" s="65"/>
      <c r="H17" s="65"/>
      <c r="I17" s="65"/>
      <c r="J17" s="66"/>
      <c r="K17" s="7"/>
      <c r="L17" s="7"/>
      <c r="M17" s="7"/>
      <c r="N17" s="7"/>
      <c r="O17" s="7"/>
      <c r="P17" s="7"/>
      <c r="Q17" s="7"/>
      <c r="R17" s="7"/>
      <c r="S17" s="7"/>
      <c r="T17" s="7"/>
      <c r="U17" s="7"/>
      <c r="V17" s="7"/>
      <c r="W17" s="7"/>
      <c r="X17" s="7"/>
      <c r="Y17" s="7"/>
      <c r="Z17" s="7"/>
    </row>
    <row r="18">
      <c r="A18" s="73" t="s">
        <v>87</v>
      </c>
      <c r="B18" s="74" t="s">
        <v>88</v>
      </c>
      <c r="C18" s="89">
        <v>0.07</v>
      </c>
      <c r="D18" s="76">
        <v>10000.0</v>
      </c>
      <c r="E18" s="65"/>
      <c r="F18" s="65"/>
      <c r="G18" s="65"/>
      <c r="H18" s="65"/>
      <c r="I18" s="65"/>
      <c r="J18" s="66"/>
      <c r="K18" s="7"/>
      <c r="L18" s="7"/>
      <c r="M18" s="7"/>
      <c r="N18" s="7"/>
      <c r="O18" s="7"/>
      <c r="P18" s="7"/>
      <c r="Q18" s="7"/>
      <c r="R18" s="7"/>
      <c r="S18" s="7"/>
      <c r="T18" s="7"/>
      <c r="U18" s="7"/>
      <c r="V18" s="7"/>
      <c r="W18" s="7"/>
      <c r="X18" s="7"/>
      <c r="Y18" s="7"/>
      <c r="Z18" s="7"/>
    </row>
    <row r="19">
      <c r="A19" s="94" t="s">
        <v>97</v>
      </c>
      <c r="B19" s="95"/>
      <c r="C19" s="95"/>
      <c r="D19" s="96">
        <f>SUM(D15,D17:D18)</f>
        <v>1839013.06</v>
      </c>
      <c r="E19" s="65"/>
      <c r="F19" s="65"/>
      <c r="G19" s="65"/>
      <c r="H19" s="65"/>
      <c r="I19" s="65"/>
      <c r="J19" s="66"/>
      <c r="K19" s="7"/>
      <c r="L19" s="7"/>
      <c r="M19" s="7"/>
      <c r="N19" s="7"/>
      <c r="O19" s="7"/>
      <c r="P19" s="7"/>
      <c r="Q19" s="7"/>
      <c r="R19" s="7"/>
      <c r="S19" s="7"/>
      <c r="T19" s="7"/>
      <c r="U19" s="7"/>
      <c r="V19" s="7"/>
      <c r="W19" s="7"/>
      <c r="X19" s="7"/>
      <c r="Y19" s="7"/>
      <c r="Z19" s="7"/>
    </row>
    <row r="20">
      <c r="A20" s="97" t="s">
        <v>98</v>
      </c>
      <c r="B20" s="98"/>
      <c r="C20" s="98"/>
      <c r="D20" s="99"/>
      <c r="E20" s="65"/>
      <c r="F20" s="65"/>
      <c r="G20" s="65"/>
      <c r="H20" s="65"/>
      <c r="I20" s="65"/>
      <c r="J20" s="66"/>
      <c r="K20" s="7"/>
      <c r="L20" s="7"/>
      <c r="M20" s="7"/>
      <c r="N20" s="7"/>
      <c r="O20" s="7"/>
      <c r="P20" s="7"/>
      <c r="Q20" s="7"/>
      <c r="R20" s="7"/>
      <c r="S20" s="7"/>
      <c r="T20" s="7"/>
      <c r="U20" s="7"/>
      <c r="V20" s="7"/>
      <c r="W20" s="7"/>
      <c r="X20" s="7"/>
      <c r="Y20" s="7"/>
      <c r="Z20" s="7"/>
    </row>
    <row r="21">
      <c r="A21" s="100"/>
      <c r="B21" s="101"/>
      <c r="C21" s="101"/>
      <c r="D21" s="101"/>
      <c r="E21" s="65"/>
      <c r="F21" s="65"/>
      <c r="G21" s="65"/>
      <c r="H21" s="65"/>
      <c r="I21" s="65"/>
      <c r="J21" s="66"/>
      <c r="K21" s="7"/>
      <c r="L21" s="7"/>
      <c r="M21" s="7"/>
      <c r="N21" s="7"/>
      <c r="O21" s="7"/>
      <c r="P21" s="7"/>
      <c r="Q21" s="7"/>
      <c r="R21" s="7"/>
      <c r="S21" s="7"/>
      <c r="T21" s="7"/>
      <c r="U21" s="7"/>
      <c r="V21" s="7"/>
      <c r="W21" s="7"/>
      <c r="X21" s="7"/>
      <c r="Y21" s="7"/>
      <c r="Z21" s="7"/>
    </row>
    <row r="22">
      <c r="A22" s="100"/>
      <c r="B22" s="101"/>
      <c r="C22" s="101"/>
      <c r="D22" s="101"/>
      <c r="E22" s="65"/>
      <c r="F22" s="65"/>
      <c r="G22" s="65"/>
      <c r="H22" s="65"/>
      <c r="I22" s="65"/>
      <c r="J22" s="66"/>
      <c r="K22" s="7"/>
      <c r="L22" s="7"/>
      <c r="M22" s="7"/>
      <c r="N22" s="7"/>
      <c r="O22" s="7"/>
      <c r="P22" s="7"/>
      <c r="Q22" s="7"/>
      <c r="R22" s="7"/>
      <c r="S22" s="7"/>
      <c r="T22" s="7"/>
      <c r="U22" s="7"/>
      <c r="V22" s="7"/>
      <c r="W22" s="7"/>
      <c r="X22" s="7"/>
      <c r="Y22" s="7"/>
      <c r="Z22" s="7"/>
    </row>
    <row r="23">
      <c r="A23" s="100"/>
      <c r="B23" s="101"/>
      <c r="C23" s="101"/>
      <c r="D23" s="101"/>
      <c r="E23" s="65"/>
      <c r="F23" s="65"/>
      <c r="G23" s="65"/>
      <c r="H23" s="65"/>
      <c r="I23" s="65"/>
      <c r="J23" s="66"/>
      <c r="K23" s="7"/>
      <c r="L23" s="7"/>
      <c r="M23" s="7"/>
      <c r="N23" s="7"/>
      <c r="O23" s="7"/>
      <c r="P23" s="7"/>
      <c r="Q23" s="7"/>
      <c r="R23" s="7"/>
      <c r="S23" s="7"/>
      <c r="T23" s="7"/>
      <c r="U23" s="7"/>
      <c r="V23" s="7"/>
      <c r="W23" s="7"/>
      <c r="X23" s="7"/>
      <c r="Y23" s="7"/>
      <c r="Z23" s="7"/>
    </row>
    <row r="24">
      <c r="A24" s="100"/>
      <c r="B24" s="101"/>
      <c r="C24" s="101"/>
      <c r="D24" s="101"/>
      <c r="E24" s="65"/>
      <c r="F24" s="65"/>
      <c r="G24" s="65"/>
      <c r="H24" s="65"/>
      <c r="I24" s="65"/>
      <c r="J24" s="66"/>
      <c r="K24" s="7"/>
      <c r="L24" s="7"/>
      <c r="M24" s="7"/>
      <c r="N24" s="7"/>
      <c r="O24" s="7"/>
      <c r="P24" s="7"/>
      <c r="Q24" s="7"/>
      <c r="R24" s="7"/>
      <c r="S24" s="7"/>
      <c r="T24" s="7"/>
      <c r="U24" s="7"/>
      <c r="V24" s="7"/>
      <c r="W24" s="7"/>
      <c r="X24" s="7"/>
      <c r="Y24" s="7"/>
      <c r="Z24" s="7"/>
    </row>
    <row r="25">
      <c r="A25" s="100"/>
      <c r="B25" s="101"/>
      <c r="C25" s="101"/>
      <c r="D25" s="101"/>
      <c r="E25" s="65"/>
      <c r="F25" s="65"/>
      <c r="G25" s="65"/>
      <c r="H25" s="65"/>
      <c r="I25" s="65"/>
      <c r="J25" s="66"/>
      <c r="K25" s="7"/>
      <c r="L25" s="7"/>
      <c r="M25" s="7"/>
      <c r="N25" s="7"/>
      <c r="O25" s="7"/>
      <c r="P25" s="7"/>
      <c r="Q25" s="7"/>
      <c r="R25" s="7"/>
      <c r="S25" s="7"/>
      <c r="T25" s="7"/>
      <c r="U25" s="7"/>
      <c r="V25" s="7"/>
      <c r="W25" s="7"/>
      <c r="X25" s="7"/>
      <c r="Y25" s="7"/>
      <c r="Z25" s="7"/>
    </row>
    <row r="26">
      <c r="A26" s="100"/>
      <c r="B26" s="101"/>
      <c r="C26" s="101"/>
      <c r="D26" s="101"/>
      <c r="E26" s="65"/>
      <c r="F26" s="65"/>
      <c r="G26" s="65"/>
      <c r="H26" s="65"/>
      <c r="I26" s="65"/>
      <c r="J26" s="66"/>
      <c r="K26" s="7"/>
      <c r="L26" s="7"/>
      <c r="M26" s="7"/>
      <c r="N26" s="7"/>
      <c r="O26" s="7"/>
      <c r="P26" s="7"/>
      <c r="Q26" s="7"/>
      <c r="R26" s="7"/>
      <c r="S26" s="7"/>
      <c r="T26" s="7"/>
      <c r="U26" s="7"/>
      <c r="V26" s="7"/>
      <c r="W26" s="7"/>
      <c r="X26" s="7"/>
      <c r="Y26" s="7"/>
      <c r="Z26" s="7"/>
    </row>
    <row r="27">
      <c r="A27" s="100"/>
      <c r="B27" s="101"/>
      <c r="C27" s="101"/>
      <c r="D27" s="101"/>
      <c r="E27" s="65"/>
      <c r="F27" s="65"/>
      <c r="G27" s="65"/>
      <c r="H27" s="65"/>
      <c r="I27" s="65"/>
      <c r="J27" s="66"/>
      <c r="K27" s="7"/>
      <c r="L27" s="7"/>
      <c r="M27" s="7"/>
      <c r="N27" s="7"/>
      <c r="O27" s="7"/>
      <c r="P27" s="7"/>
      <c r="Q27" s="7"/>
      <c r="R27" s="7"/>
      <c r="S27" s="7"/>
      <c r="T27" s="7"/>
      <c r="U27" s="7"/>
      <c r="V27" s="7"/>
      <c r="W27" s="7"/>
      <c r="X27" s="7"/>
      <c r="Y27" s="7"/>
      <c r="Z27" s="7"/>
    </row>
    <row r="28">
      <c r="A28" s="100"/>
      <c r="B28" s="101"/>
      <c r="C28" s="101"/>
      <c r="D28" s="101"/>
      <c r="E28" s="65"/>
      <c r="F28" s="65"/>
      <c r="G28" s="65"/>
      <c r="H28" s="65"/>
      <c r="I28" s="65"/>
      <c r="J28" s="66"/>
      <c r="K28" s="7"/>
      <c r="L28" s="7"/>
      <c r="M28" s="7"/>
      <c r="N28" s="7"/>
      <c r="O28" s="7"/>
      <c r="P28" s="7"/>
      <c r="Q28" s="7"/>
      <c r="R28" s="7"/>
      <c r="S28" s="7"/>
      <c r="T28" s="7"/>
      <c r="U28" s="7"/>
      <c r="V28" s="7"/>
      <c r="W28" s="7"/>
      <c r="X28" s="7"/>
      <c r="Y28" s="7"/>
      <c r="Z28" s="7"/>
    </row>
    <row r="29">
      <c r="A29" s="100"/>
      <c r="B29" s="101"/>
      <c r="C29" s="101"/>
      <c r="D29" s="101"/>
      <c r="E29" s="65"/>
      <c r="F29" s="65"/>
      <c r="G29" s="65"/>
      <c r="H29" s="65"/>
      <c r="I29" s="65"/>
      <c r="J29" s="66"/>
      <c r="K29" s="7"/>
      <c r="L29" s="7"/>
      <c r="M29" s="7"/>
      <c r="N29" s="7"/>
      <c r="O29" s="7"/>
      <c r="P29" s="7"/>
      <c r="Q29" s="7"/>
      <c r="R29" s="7"/>
      <c r="S29" s="7"/>
      <c r="T29" s="7"/>
      <c r="U29" s="7"/>
      <c r="V29" s="7"/>
      <c r="W29" s="7"/>
      <c r="X29" s="7"/>
      <c r="Y29" s="7"/>
      <c r="Z29" s="7"/>
    </row>
    <row r="30">
      <c r="A30" s="100"/>
      <c r="B30" s="101"/>
      <c r="C30" s="101"/>
      <c r="D30" s="101"/>
      <c r="E30" s="65"/>
      <c r="F30" s="65"/>
      <c r="G30" s="65"/>
      <c r="H30" s="65"/>
      <c r="I30" s="65"/>
      <c r="J30" s="66"/>
      <c r="K30" s="7"/>
      <c r="L30" s="7"/>
      <c r="M30" s="7"/>
      <c r="N30" s="7"/>
      <c r="O30" s="7"/>
      <c r="P30" s="7"/>
      <c r="Q30" s="7"/>
      <c r="R30" s="7"/>
      <c r="S30" s="7"/>
      <c r="T30" s="7"/>
      <c r="U30" s="7"/>
      <c r="V30" s="7"/>
      <c r="W30" s="7"/>
      <c r="X30" s="7"/>
      <c r="Y30" s="7"/>
      <c r="Z30" s="7"/>
    </row>
    <row r="31">
      <c r="A31" s="100"/>
      <c r="B31" s="101"/>
      <c r="C31" s="101"/>
      <c r="D31" s="101"/>
      <c r="E31" s="65"/>
      <c r="F31" s="65"/>
      <c r="G31" s="65"/>
      <c r="H31" s="65"/>
      <c r="I31" s="65"/>
      <c r="J31" s="66"/>
      <c r="K31" s="7"/>
      <c r="L31" s="7"/>
      <c r="M31" s="7"/>
      <c r="N31" s="7"/>
      <c r="O31" s="7"/>
      <c r="P31" s="7"/>
      <c r="Q31" s="7"/>
      <c r="R31" s="7"/>
      <c r="S31" s="7"/>
      <c r="T31" s="7"/>
      <c r="U31" s="7"/>
      <c r="V31" s="7"/>
      <c r="W31" s="7"/>
      <c r="X31" s="7"/>
      <c r="Y31" s="7"/>
      <c r="Z31" s="7"/>
    </row>
    <row r="32">
      <c r="A32" s="100"/>
      <c r="B32" s="101"/>
      <c r="C32" s="101"/>
      <c r="D32" s="101"/>
      <c r="E32" s="65"/>
      <c r="F32" s="65"/>
      <c r="G32" s="65"/>
      <c r="H32" s="65"/>
      <c r="I32" s="65"/>
      <c r="J32" s="66"/>
      <c r="K32" s="7"/>
      <c r="L32" s="7"/>
      <c r="M32" s="7"/>
      <c r="N32" s="7"/>
      <c r="O32" s="7"/>
      <c r="P32" s="7"/>
      <c r="Q32" s="7"/>
      <c r="R32" s="7"/>
      <c r="S32" s="7"/>
      <c r="T32" s="7"/>
      <c r="U32" s="7"/>
      <c r="V32" s="7"/>
      <c r="W32" s="7"/>
      <c r="X32" s="7"/>
      <c r="Y32" s="7"/>
      <c r="Z32" s="7"/>
    </row>
    <row r="33">
      <c r="A33" s="100"/>
      <c r="B33" s="101"/>
      <c r="C33" s="101"/>
      <c r="D33" s="101"/>
      <c r="E33" s="65"/>
      <c r="F33" s="65"/>
      <c r="G33" s="65"/>
      <c r="H33" s="65"/>
      <c r="I33" s="65"/>
      <c r="J33" s="66"/>
      <c r="K33" s="7"/>
      <c r="L33" s="7"/>
      <c r="M33" s="7"/>
      <c r="N33" s="7"/>
      <c r="O33" s="7"/>
      <c r="P33" s="7"/>
      <c r="Q33" s="7"/>
      <c r="R33" s="7"/>
      <c r="S33" s="7"/>
      <c r="T33" s="7"/>
      <c r="U33" s="7"/>
      <c r="V33" s="7"/>
      <c r="W33" s="7"/>
      <c r="X33" s="7"/>
      <c r="Y33" s="7"/>
      <c r="Z33" s="7"/>
    </row>
    <row r="34">
      <c r="A34" s="102"/>
      <c r="B34" s="65"/>
      <c r="C34" s="65"/>
      <c r="D34" s="65"/>
      <c r="E34" s="65"/>
      <c r="F34" s="65"/>
      <c r="G34" s="65"/>
      <c r="H34" s="65"/>
      <c r="I34" s="65"/>
      <c r="J34" s="66"/>
      <c r="K34" s="7"/>
      <c r="L34" s="7"/>
      <c r="M34" s="7"/>
      <c r="N34" s="7"/>
      <c r="O34" s="7"/>
      <c r="P34" s="7"/>
      <c r="Q34" s="7"/>
      <c r="R34" s="7"/>
      <c r="S34" s="7"/>
      <c r="T34" s="7"/>
      <c r="U34" s="7"/>
      <c r="V34" s="7"/>
      <c r="W34" s="7"/>
      <c r="X34" s="7"/>
      <c r="Y34" s="7"/>
      <c r="Z34" s="7"/>
    </row>
    <row r="35">
      <c r="A35" s="102"/>
      <c r="B35" s="65"/>
      <c r="C35" s="65"/>
      <c r="D35" s="65"/>
      <c r="E35" s="65"/>
      <c r="F35" s="65"/>
      <c r="G35" s="65"/>
      <c r="H35" s="65"/>
      <c r="I35" s="65"/>
      <c r="J35" s="66"/>
      <c r="K35" s="7"/>
      <c r="L35" s="7"/>
      <c r="M35" s="7"/>
      <c r="N35" s="7"/>
      <c r="O35" s="7"/>
      <c r="P35" s="7"/>
      <c r="Q35" s="7"/>
      <c r="R35" s="7"/>
      <c r="S35" s="7"/>
      <c r="T35" s="7"/>
      <c r="U35" s="7"/>
      <c r="V35" s="7"/>
      <c r="W35" s="7"/>
      <c r="X35" s="7"/>
      <c r="Y35" s="7"/>
      <c r="Z35" s="7"/>
    </row>
    <row r="36">
      <c r="A36" s="103"/>
      <c r="B36" s="104"/>
      <c r="C36" s="104"/>
      <c r="D36" s="104"/>
      <c r="E36" s="104"/>
      <c r="F36" s="104"/>
      <c r="G36" s="104"/>
      <c r="H36" s="104"/>
      <c r="I36" s="104"/>
      <c r="J36" s="105"/>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sheetData>
  <mergeCells count="2">
    <mergeCell ref="A2:D2"/>
    <mergeCell ref="A20:D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8.13"/>
  </cols>
  <sheetData>
    <row r="1">
      <c r="A1" s="63"/>
      <c r="B1" s="64"/>
      <c r="C1" s="64"/>
      <c r="D1" s="64"/>
      <c r="E1" s="65"/>
      <c r="F1" s="65"/>
      <c r="G1" s="65"/>
      <c r="H1" s="65"/>
      <c r="I1" s="65"/>
      <c r="J1" s="66"/>
      <c r="K1" s="7"/>
      <c r="L1" s="7"/>
      <c r="M1" s="7"/>
      <c r="N1" s="7"/>
      <c r="O1" s="7"/>
      <c r="P1" s="7"/>
      <c r="Q1" s="7"/>
      <c r="R1" s="7"/>
      <c r="S1" s="7"/>
      <c r="T1" s="7"/>
      <c r="U1" s="7"/>
      <c r="V1" s="7"/>
      <c r="W1" s="7"/>
      <c r="X1" s="7"/>
      <c r="Y1" s="7"/>
      <c r="Z1" s="7"/>
    </row>
    <row r="2">
      <c r="A2" s="106" t="s">
        <v>99</v>
      </c>
      <c r="B2" s="4"/>
      <c r="C2" s="4"/>
      <c r="D2" s="6"/>
      <c r="E2" s="65"/>
      <c r="F2" s="65"/>
      <c r="G2" s="65"/>
      <c r="H2" s="65"/>
      <c r="I2" s="65"/>
      <c r="J2" s="66"/>
      <c r="K2" s="7"/>
      <c r="L2" s="7"/>
      <c r="M2" s="7"/>
      <c r="N2" s="7"/>
      <c r="O2" s="7"/>
      <c r="P2" s="7"/>
      <c r="Q2" s="7"/>
      <c r="R2" s="7"/>
      <c r="S2" s="7"/>
      <c r="T2" s="7"/>
      <c r="U2" s="7"/>
      <c r="V2" s="7"/>
      <c r="W2" s="7"/>
      <c r="X2" s="7"/>
      <c r="Y2" s="7"/>
      <c r="Z2" s="7"/>
    </row>
    <row r="3">
      <c r="A3" s="69" t="s">
        <v>61</v>
      </c>
      <c r="B3" s="70" t="s">
        <v>62</v>
      </c>
      <c r="C3" s="70" t="s">
        <v>63</v>
      </c>
      <c r="D3" s="71" t="s">
        <v>12</v>
      </c>
      <c r="E3" s="65"/>
      <c r="F3" s="65"/>
      <c r="G3" s="68"/>
      <c r="H3" s="52"/>
      <c r="I3" s="52"/>
      <c r="J3" s="52"/>
      <c r="K3" s="7"/>
      <c r="L3" s="7"/>
      <c r="M3" s="7"/>
      <c r="N3" s="7"/>
      <c r="O3" s="7"/>
      <c r="P3" s="7"/>
      <c r="Q3" s="7"/>
      <c r="R3" s="7"/>
      <c r="S3" s="7"/>
      <c r="T3" s="7"/>
      <c r="U3" s="7"/>
      <c r="V3" s="7"/>
      <c r="W3" s="7"/>
      <c r="X3" s="7"/>
      <c r="Y3" s="7"/>
      <c r="Z3" s="7"/>
    </row>
    <row r="4">
      <c r="A4" s="73" t="s">
        <v>64</v>
      </c>
      <c r="B4" s="74">
        <v>250.0</v>
      </c>
      <c r="C4" s="75">
        <v>299.0</v>
      </c>
      <c r="D4" s="76">
        <f t="shared" ref="D4:D8" si="1">C4*B4</f>
        <v>74750</v>
      </c>
      <c r="E4" s="65"/>
      <c r="F4" s="65"/>
      <c r="G4" s="72"/>
      <c r="H4" s="52"/>
      <c r="I4" s="52"/>
      <c r="J4" s="52"/>
      <c r="K4" s="7"/>
      <c r="L4" s="7"/>
      <c r="M4" s="7"/>
      <c r="N4" s="7"/>
      <c r="O4" s="7"/>
      <c r="P4" s="7"/>
      <c r="Q4" s="7"/>
      <c r="R4" s="7"/>
      <c r="S4" s="7"/>
      <c r="T4" s="7"/>
      <c r="U4" s="7"/>
      <c r="V4" s="7"/>
      <c r="W4" s="7"/>
      <c r="X4" s="7"/>
      <c r="Y4" s="7"/>
      <c r="Z4" s="7"/>
    </row>
    <row r="5">
      <c r="A5" s="73" t="s">
        <v>65</v>
      </c>
      <c r="B5" s="74">
        <v>720.0</v>
      </c>
      <c r="C5" s="75">
        <v>274.0</v>
      </c>
      <c r="D5" s="76">
        <f t="shared" si="1"/>
        <v>197280</v>
      </c>
      <c r="E5" s="65"/>
      <c r="F5" s="65"/>
      <c r="G5" s="68"/>
      <c r="H5" s="52"/>
      <c r="I5" s="52"/>
      <c r="J5" s="52"/>
      <c r="K5" s="7"/>
      <c r="L5" s="7"/>
      <c r="M5" s="7"/>
      <c r="N5" s="7"/>
      <c r="O5" s="7"/>
      <c r="P5" s="7"/>
      <c r="Q5" s="7"/>
      <c r="R5" s="7"/>
      <c r="S5" s="7"/>
      <c r="T5" s="7"/>
      <c r="U5" s="7"/>
      <c r="V5" s="7"/>
      <c r="W5" s="7"/>
      <c r="X5" s="7"/>
      <c r="Y5" s="7"/>
      <c r="Z5" s="7"/>
    </row>
    <row r="6">
      <c r="A6" s="73" t="s">
        <v>66</v>
      </c>
      <c r="B6" s="77">
        <v>1800.0</v>
      </c>
      <c r="C6" s="75">
        <v>219.0</v>
      </c>
      <c r="D6" s="76">
        <f t="shared" si="1"/>
        <v>394200</v>
      </c>
      <c r="E6" s="65"/>
      <c r="F6" s="52"/>
      <c r="G6" s="52"/>
      <c r="H6" s="52"/>
      <c r="I6" s="52"/>
      <c r="J6" s="52"/>
      <c r="K6" s="7"/>
      <c r="L6" s="7"/>
      <c r="M6" s="7"/>
      <c r="N6" s="7"/>
      <c r="O6" s="7"/>
      <c r="P6" s="7"/>
      <c r="Q6" s="7"/>
      <c r="R6" s="7"/>
      <c r="S6" s="7"/>
      <c r="T6" s="7"/>
      <c r="U6" s="7"/>
      <c r="V6" s="7"/>
      <c r="W6" s="7"/>
      <c r="X6" s="7"/>
      <c r="Y6" s="7"/>
      <c r="Z6" s="7"/>
    </row>
    <row r="7">
      <c r="A7" s="73" t="s">
        <v>67</v>
      </c>
      <c r="B7" s="77">
        <v>980.0</v>
      </c>
      <c r="C7" s="75">
        <v>216.0</v>
      </c>
      <c r="D7" s="76">
        <f t="shared" si="1"/>
        <v>211680</v>
      </c>
      <c r="E7" s="65"/>
      <c r="F7" s="52"/>
      <c r="G7" s="52"/>
      <c r="H7" s="52"/>
      <c r="I7" s="52"/>
      <c r="J7" s="52"/>
      <c r="K7" s="7"/>
      <c r="L7" s="7"/>
      <c r="M7" s="7"/>
      <c r="N7" s="7"/>
      <c r="O7" s="7"/>
      <c r="P7" s="7"/>
      <c r="Q7" s="7"/>
      <c r="R7" s="7"/>
      <c r="S7" s="7"/>
      <c r="T7" s="7"/>
      <c r="U7" s="7"/>
      <c r="V7" s="7"/>
      <c r="W7" s="7"/>
      <c r="X7" s="7"/>
      <c r="Y7" s="7"/>
      <c r="Z7" s="7"/>
    </row>
    <row r="8">
      <c r="A8" s="78" t="s">
        <v>68</v>
      </c>
      <c r="B8" s="79">
        <v>150.0</v>
      </c>
      <c r="C8" s="80">
        <v>80.0</v>
      </c>
      <c r="D8" s="81">
        <f t="shared" si="1"/>
        <v>12000</v>
      </c>
      <c r="E8" s="65"/>
      <c r="F8" s="52"/>
      <c r="K8" s="7"/>
      <c r="L8" s="7"/>
      <c r="M8" s="7"/>
      <c r="N8" s="7"/>
      <c r="O8" s="7"/>
      <c r="P8" s="7"/>
      <c r="Q8" s="7"/>
      <c r="R8" s="7"/>
      <c r="S8" s="7"/>
      <c r="T8" s="7"/>
      <c r="U8" s="7"/>
      <c r="V8" s="7"/>
      <c r="W8" s="7"/>
      <c r="X8" s="7"/>
      <c r="Y8" s="7"/>
      <c r="Z8" s="7"/>
    </row>
    <row r="9">
      <c r="A9" s="73" t="s">
        <v>69</v>
      </c>
      <c r="B9" s="77">
        <v>5760.0</v>
      </c>
      <c r="C9" s="82" t="s">
        <v>70</v>
      </c>
      <c r="D9" s="76">
        <f>SUM(D4:D8)</f>
        <v>889910</v>
      </c>
      <c r="E9" s="65"/>
      <c r="F9" s="52"/>
      <c r="K9" s="7"/>
      <c r="L9" s="7"/>
      <c r="M9" s="7"/>
      <c r="N9" s="7"/>
      <c r="O9" s="7"/>
      <c r="P9" s="7"/>
      <c r="Q9" s="7"/>
      <c r="R9" s="7"/>
      <c r="S9" s="7"/>
      <c r="T9" s="7"/>
      <c r="U9" s="7"/>
      <c r="V9" s="7"/>
      <c r="W9" s="7"/>
      <c r="X9" s="7"/>
      <c r="Y9" s="7"/>
      <c r="Z9" s="7"/>
    </row>
    <row r="10">
      <c r="A10" s="73" t="s">
        <v>71</v>
      </c>
      <c r="B10" s="82" t="s">
        <v>70</v>
      </c>
      <c r="C10" s="82" t="s">
        <v>70</v>
      </c>
      <c r="D10" s="76">
        <f>0.08*D9</f>
        <v>71192.8</v>
      </c>
      <c r="E10" s="65"/>
      <c r="F10" s="52"/>
      <c r="G10" s="109"/>
      <c r="H10" s="110"/>
      <c r="I10" s="111"/>
      <c r="J10" s="83"/>
      <c r="K10" s="7"/>
      <c r="L10" s="7"/>
      <c r="M10" s="7"/>
      <c r="N10" s="7"/>
      <c r="O10" s="7"/>
      <c r="P10" s="7"/>
      <c r="Q10" s="7"/>
      <c r="R10" s="7"/>
      <c r="S10" s="7"/>
      <c r="T10" s="7"/>
      <c r="U10" s="7"/>
      <c r="V10" s="7"/>
      <c r="W10" s="7"/>
      <c r="X10" s="7"/>
      <c r="Y10" s="7"/>
      <c r="Z10" s="7"/>
    </row>
    <row r="11" ht="16.5" customHeight="1">
      <c r="A11" s="84" t="s">
        <v>72</v>
      </c>
      <c r="B11" s="85" t="s">
        <v>73</v>
      </c>
      <c r="C11" s="86" t="s">
        <v>74</v>
      </c>
      <c r="D11" s="87" t="s">
        <v>12</v>
      </c>
      <c r="E11" s="65"/>
      <c r="F11" s="52"/>
      <c r="G11" s="109"/>
      <c r="H11" s="110"/>
      <c r="I11" s="111"/>
      <c r="J11" s="83"/>
      <c r="K11" s="7"/>
      <c r="L11" s="7"/>
      <c r="M11" s="7"/>
      <c r="N11" s="7"/>
      <c r="O11" s="7"/>
      <c r="P11" s="7"/>
      <c r="Q11" s="7"/>
      <c r="R11" s="7"/>
      <c r="S11" s="7"/>
      <c r="T11" s="7"/>
      <c r="U11" s="7"/>
      <c r="V11" s="7"/>
      <c r="W11" s="7"/>
      <c r="X11" s="7"/>
      <c r="Y11" s="7"/>
      <c r="Z11" s="7"/>
    </row>
    <row r="12">
      <c r="A12" s="73" t="s">
        <v>75</v>
      </c>
      <c r="B12" s="75">
        <v>70000.0</v>
      </c>
      <c r="C12" s="89">
        <v>0.1</v>
      </c>
      <c r="D12" s="76">
        <f t="shared" ref="D12:D14" si="2">B12+(B12*C12)</f>
        <v>77000</v>
      </c>
      <c r="E12" s="111" t="s">
        <v>100</v>
      </c>
      <c r="F12" s="52"/>
      <c r="H12" s="112"/>
      <c r="I12" s="83"/>
      <c r="J12" s="83"/>
      <c r="K12" s="7"/>
      <c r="L12" s="7"/>
      <c r="M12" s="7"/>
      <c r="N12" s="7"/>
      <c r="O12" s="7"/>
      <c r="P12" s="7"/>
      <c r="Q12" s="7"/>
      <c r="R12" s="7"/>
      <c r="S12" s="7"/>
      <c r="T12" s="7"/>
      <c r="U12" s="7"/>
      <c r="V12" s="7"/>
      <c r="W12" s="7"/>
      <c r="X12" s="7"/>
      <c r="Y12" s="7"/>
      <c r="Z12" s="7"/>
    </row>
    <row r="13">
      <c r="A13" s="113" t="s">
        <v>101</v>
      </c>
      <c r="B13" s="75">
        <v>120000.0</v>
      </c>
      <c r="C13" s="89">
        <v>0.05</v>
      </c>
      <c r="D13" s="76">
        <f t="shared" si="2"/>
        <v>126000</v>
      </c>
      <c r="E13" s="111" t="s">
        <v>102</v>
      </c>
      <c r="F13" s="52"/>
      <c r="I13" s="83"/>
      <c r="J13" s="83"/>
      <c r="K13" s="7"/>
      <c r="L13" s="7"/>
      <c r="M13" s="7"/>
      <c r="N13" s="7"/>
      <c r="O13" s="7"/>
      <c r="P13" s="7"/>
      <c r="Q13" s="7"/>
      <c r="R13" s="7"/>
      <c r="S13" s="7"/>
      <c r="T13" s="7"/>
      <c r="U13" s="7"/>
      <c r="V13" s="7"/>
      <c r="W13" s="7"/>
      <c r="X13" s="7"/>
      <c r="Y13" s="7"/>
      <c r="Z13" s="7"/>
    </row>
    <row r="14">
      <c r="A14" s="113" t="s">
        <v>103</v>
      </c>
      <c r="B14" s="75">
        <v>60000.0</v>
      </c>
      <c r="C14" s="89">
        <v>0.1</v>
      </c>
      <c r="D14" s="76">
        <f t="shared" si="2"/>
        <v>66000</v>
      </c>
      <c r="E14" s="111" t="s">
        <v>96</v>
      </c>
      <c r="F14" s="52"/>
      <c r="H14" s="112"/>
      <c r="J14" s="83"/>
      <c r="K14" s="7"/>
      <c r="L14" s="7"/>
      <c r="M14" s="7"/>
      <c r="N14" s="7"/>
      <c r="O14" s="7"/>
      <c r="P14" s="7"/>
      <c r="Q14" s="7"/>
      <c r="R14" s="7"/>
      <c r="S14" s="7"/>
      <c r="T14" s="7"/>
      <c r="U14" s="7"/>
      <c r="V14" s="7"/>
      <c r="W14" s="7"/>
      <c r="X14" s="7"/>
      <c r="Y14" s="7"/>
      <c r="Z14" s="7"/>
    </row>
    <row r="15">
      <c r="A15" s="91" t="s">
        <v>81</v>
      </c>
      <c r="B15" s="92" t="s">
        <v>70</v>
      </c>
      <c r="C15" s="92" t="s">
        <v>70</v>
      </c>
      <c r="D15" s="93">
        <f>SUM(D12:D14,D9:D10)</f>
        <v>1230102.8</v>
      </c>
      <c r="E15" s="65"/>
      <c r="F15" s="52"/>
      <c r="J15" s="83"/>
      <c r="K15" s="7"/>
      <c r="L15" s="7"/>
      <c r="M15" s="7"/>
      <c r="N15" s="7"/>
      <c r="O15" s="7"/>
      <c r="P15" s="7"/>
      <c r="Q15" s="7"/>
      <c r="R15" s="7"/>
      <c r="S15" s="7"/>
      <c r="T15" s="7"/>
      <c r="U15" s="7"/>
      <c r="V15" s="7"/>
      <c r="W15" s="7"/>
      <c r="X15" s="7"/>
      <c r="Y15" s="7"/>
      <c r="Z15" s="7"/>
    </row>
    <row r="16">
      <c r="A16" s="84" t="s">
        <v>82</v>
      </c>
      <c r="B16" s="85" t="s">
        <v>83</v>
      </c>
      <c r="C16" s="86" t="s">
        <v>84</v>
      </c>
      <c r="D16" s="87" t="s">
        <v>12</v>
      </c>
      <c r="E16" s="65"/>
      <c r="F16" s="52"/>
      <c r="K16" s="7"/>
      <c r="L16" s="7"/>
      <c r="M16" s="7"/>
      <c r="N16" s="7"/>
      <c r="O16" s="7"/>
      <c r="P16" s="7"/>
      <c r="Q16" s="7"/>
      <c r="R16" s="7"/>
      <c r="S16" s="7"/>
      <c r="T16" s="7"/>
      <c r="U16" s="7"/>
      <c r="V16" s="7"/>
      <c r="W16" s="7"/>
      <c r="X16" s="7"/>
      <c r="Y16" s="7"/>
      <c r="Z16" s="7"/>
    </row>
    <row r="17">
      <c r="A17" s="73" t="s">
        <v>85</v>
      </c>
      <c r="B17" s="74" t="s">
        <v>86</v>
      </c>
      <c r="C17" s="89">
        <v>0.05</v>
      </c>
      <c r="D17" s="76">
        <f>D15*C17</f>
        <v>61505.14</v>
      </c>
      <c r="E17" s="65"/>
      <c r="F17" s="52"/>
      <c r="K17" s="7"/>
      <c r="L17" s="7"/>
      <c r="M17" s="7"/>
      <c r="N17" s="7"/>
      <c r="O17" s="7"/>
      <c r="P17" s="7"/>
      <c r="Q17" s="7"/>
      <c r="R17" s="7"/>
      <c r="S17" s="7"/>
      <c r="T17" s="7"/>
      <c r="U17" s="7"/>
      <c r="V17" s="7"/>
      <c r="W17" s="7"/>
      <c r="X17" s="7"/>
      <c r="Y17" s="7"/>
      <c r="Z17" s="7"/>
    </row>
    <row r="18">
      <c r="A18" s="73" t="s">
        <v>87</v>
      </c>
      <c r="B18" s="74" t="s">
        <v>88</v>
      </c>
      <c r="C18" s="89">
        <v>0.07</v>
      </c>
      <c r="D18" s="76">
        <v>10000.0</v>
      </c>
      <c r="E18" s="65"/>
      <c r="F18" s="65"/>
      <c r="K18" s="7"/>
      <c r="L18" s="7"/>
      <c r="M18" s="7"/>
      <c r="N18" s="7"/>
      <c r="O18" s="7"/>
      <c r="P18" s="7"/>
      <c r="Q18" s="7"/>
      <c r="R18" s="7"/>
      <c r="S18" s="7"/>
      <c r="T18" s="7"/>
      <c r="U18" s="7"/>
      <c r="V18" s="7"/>
      <c r="W18" s="7"/>
      <c r="X18" s="7"/>
      <c r="Y18" s="7"/>
      <c r="Z18" s="7"/>
    </row>
    <row r="19">
      <c r="A19" s="94" t="s">
        <v>89</v>
      </c>
      <c r="B19" s="95"/>
      <c r="C19" s="95"/>
      <c r="D19" s="96">
        <f>SUM(D15,D17:D18)</f>
        <v>1301607.94</v>
      </c>
      <c r="E19" s="65"/>
      <c r="F19" s="65"/>
      <c r="G19" s="52"/>
      <c r="H19" s="52"/>
      <c r="I19" s="52"/>
      <c r="J19" s="52"/>
      <c r="K19" s="7"/>
      <c r="L19" s="7"/>
      <c r="M19" s="7"/>
      <c r="N19" s="7"/>
      <c r="O19" s="7"/>
      <c r="P19" s="7"/>
      <c r="Q19" s="7"/>
      <c r="R19" s="7"/>
      <c r="S19" s="7"/>
      <c r="T19" s="7"/>
      <c r="U19" s="7"/>
      <c r="V19" s="7"/>
      <c r="W19" s="7"/>
      <c r="X19" s="7"/>
      <c r="Y19" s="7"/>
      <c r="Z19" s="7"/>
    </row>
    <row r="20">
      <c r="A20" s="97" t="s">
        <v>104</v>
      </c>
      <c r="B20" s="98"/>
      <c r="C20" s="98"/>
      <c r="D20" s="99"/>
      <c r="E20" s="65"/>
      <c r="F20" s="65"/>
      <c r="G20" s="65"/>
      <c r="H20" s="65"/>
      <c r="I20" s="65"/>
      <c r="J20" s="66"/>
      <c r="K20" s="7"/>
      <c r="L20" s="7"/>
      <c r="M20" s="7"/>
      <c r="N20" s="7"/>
      <c r="O20" s="7"/>
      <c r="P20" s="7"/>
      <c r="Q20" s="7"/>
      <c r="R20" s="7"/>
      <c r="S20" s="7"/>
      <c r="T20" s="7"/>
      <c r="U20" s="7"/>
      <c r="V20" s="7"/>
      <c r="W20" s="7"/>
      <c r="X20" s="7"/>
      <c r="Y20" s="7"/>
      <c r="Z20" s="7"/>
    </row>
    <row r="21">
      <c r="A21" s="100"/>
      <c r="B21" s="101"/>
      <c r="C21" s="101"/>
      <c r="D21" s="101"/>
      <c r="E21" s="65"/>
      <c r="F21" s="65"/>
      <c r="G21" s="65"/>
      <c r="H21" s="65"/>
      <c r="I21" s="65"/>
      <c r="J21" s="66"/>
      <c r="K21" s="7"/>
      <c r="L21" s="7"/>
      <c r="M21" s="7"/>
      <c r="N21" s="7"/>
      <c r="O21" s="7"/>
      <c r="P21" s="7"/>
      <c r="Q21" s="7"/>
      <c r="R21" s="7"/>
      <c r="S21" s="7"/>
      <c r="T21" s="7"/>
      <c r="U21" s="7"/>
      <c r="V21" s="7"/>
      <c r="W21" s="7"/>
      <c r="X21" s="7"/>
      <c r="Y21" s="7"/>
      <c r="Z21" s="7"/>
    </row>
    <row r="22">
      <c r="A22" s="100"/>
      <c r="B22" s="101"/>
      <c r="C22" s="101"/>
      <c r="D22" s="101"/>
      <c r="E22" s="65"/>
      <c r="F22" s="65"/>
      <c r="G22" s="65"/>
      <c r="H22" s="65"/>
      <c r="I22" s="65"/>
      <c r="J22" s="66"/>
      <c r="K22" s="7"/>
      <c r="L22" s="7"/>
      <c r="M22" s="7"/>
      <c r="N22" s="7"/>
      <c r="O22" s="7"/>
      <c r="P22" s="7"/>
      <c r="Q22" s="7"/>
      <c r="R22" s="7"/>
      <c r="S22" s="7"/>
      <c r="T22" s="7"/>
      <c r="U22" s="7"/>
      <c r="V22" s="7"/>
      <c r="W22" s="7"/>
      <c r="X22" s="7"/>
      <c r="Y22" s="7"/>
      <c r="Z22" s="7"/>
    </row>
    <row r="23">
      <c r="A23" s="100"/>
      <c r="B23" s="101"/>
      <c r="C23" s="101"/>
      <c r="D23" s="101"/>
      <c r="E23" s="65"/>
      <c r="F23" s="65"/>
      <c r="G23" s="65"/>
      <c r="H23" s="65"/>
      <c r="I23" s="65"/>
      <c r="J23" s="66"/>
      <c r="K23" s="7"/>
      <c r="L23" s="7"/>
      <c r="M23" s="7"/>
      <c r="N23" s="7"/>
      <c r="O23" s="7"/>
      <c r="P23" s="7"/>
      <c r="Q23" s="7"/>
      <c r="R23" s="7"/>
      <c r="S23" s="7"/>
      <c r="T23" s="7"/>
      <c r="U23" s="7"/>
      <c r="V23" s="7"/>
      <c r="W23" s="7"/>
      <c r="X23" s="7"/>
      <c r="Y23" s="7"/>
      <c r="Z23" s="7"/>
    </row>
    <row r="24">
      <c r="A24" s="100"/>
      <c r="B24" s="101"/>
      <c r="C24" s="101"/>
      <c r="D24" s="101"/>
      <c r="E24" s="65"/>
      <c r="F24" s="65"/>
      <c r="G24" s="65"/>
      <c r="H24" s="65"/>
      <c r="I24" s="65"/>
      <c r="J24" s="66"/>
      <c r="K24" s="7"/>
      <c r="L24" s="7"/>
      <c r="M24" s="7"/>
      <c r="N24" s="7"/>
      <c r="O24" s="7"/>
      <c r="P24" s="7"/>
      <c r="Q24" s="7"/>
      <c r="R24" s="7"/>
      <c r="S24" s="7"/>
      <c r="T24" s="7"/>
      <c r="U24" s="7"/>
      <c r="V24" s="7"/>
      <c r="W24" s="7"/>
      <c r="X24" s="7"/>
      <c r="Y24" s="7"/>
      <c r="Z24" s="7"/>
    </row>
    <row r="25">
      <c r="A25" s="100"/>
      <c r="B25" s="101"/>
      <c r="C25" s="101"/>
      <c r="D25" s="101"/>
      <c r="E25" s="65"/>
      <c r="F25" s="65"/>
      <c r="G25" s="65"/>
      <c r="H25" s="65"/>
      <c r="I25" s="65"/>
      <c r="J25" s="66"/>
      <c r="K25" s="7"/>
      <c r="L25" s="7"/>
      <c r="M25" s="7"/>
      <c r="N25" s="7"/>
      <c r="O25" s="7"/>
      <c r="P25" s="7"/>
      <c r="Q25" s="7"/>
      <c r="R25" s="7"/>
      <c r="S25" s="7"/>
      <c r="T25" s="7"/>
      <c r="U25" s="7"/>
      <c r="V25" s="7"/>
      <c r="W25" s="7"/>
      <c r="X25" s="7"/>
      <c r="Y25" s="7"/>
      <c r="Z25" s="7"/>
    </row>
    <row r="26">
      <c r="A26" s="100"/>
      <c r="B26" s="101"/>
      <c r="C26" s="101"/>
      <c r="D26" s="101"/>
      <c r="E26" s="65"/>
      <c r="F26" s="65"/>
      <c r="G26" s="65"/>
      <c r="H26" s="65"/>
      <c r="I26" s="65"/>
      <c r="J26" s="66"/>
      <c r="K26" s="7"/>
      <c r="L26" s="7"/>
      <c r="M26" s="7"/>
      <c r="N26" s="7"/>
      <c r="O26" s="7"/>
      <c r="P26" s="7"/>
      <c r="Q26" s="7"/>
      <c r="R26" s="7"/>
      <c r="S26" s="7"/>
      <c r="T26" s="7"/>
      <c r="U26" s="7"/>
      <c r="V26" s="7"/>
      <c r="W26" s="7"/>
      <c r="X26" s="7"/>
      <c r="Y26" s="7"/>
      <c r="Z26" s="7"/>
    </row>
    <row r="27">
      <c r="A27" s="100"/>
      <c r="B27" s="101"/>
      <c r="C27" s="101"/>
      <c r="D27" s="101"/>
      <c r="E27" s="65"/>
      <c r="F27" s="65"/>
      <c r="G27" s="65"/>
      <c r="H27" s="65"/>
      <c r="I27" s="65"/>
      <c r="J27" s="66"/>
      <c r="K27" s="7"/>
      <c r="L27" s="7"/>
      <c r="M27" s="7"/>
      <c r="N27" s="7"/>
      <c r="O27" s="7"/>
      <c r="P27" s="7"/>
      <c r="Q27" s="7"/>
      <c r="R27" s="7"/>
      <c r="S27" s="7"/>
      <c r="T27" s="7"/>
      <c r="U27" s="7"/>
      <c r="V27" s="7"/>
      <c r="W27" s="7"/>
      <c r="X27" s="7"/>
      <c r="Y27" s="7"/>
      <c r="Z27" s="7"/>
    </row>
    <row r="28">
      <c r="A28" s="100"/>
      <c r="B28" s="101"/>
      <c r="C28" s="101"/>
      <c r="D28" s="101"/>
      <c r="E28" s="65"/>
      <c r="F28" s="65"/>
      <c r="G28" s="65"/>
      <c r="H28" s="65"/>
      <c r="I28" s="65"/>
      <c r="J28" s="66"/>
      <c r="K28" s="7"/>
      <c r="L28" s="7"/>
      <c r="M28" s="7"/>
      <c r="N28" s="7"/>
      <c r="O28" s="7"/>
      <c r="P28" s="7"/>
      <c r="Q28" s="7"/>
      <c r="R28" s="7"/>
      <c r="S28" s="7"/>
      <c r="T28" s="7"/>
      <c r="U28" s="7"/>
      <c r="V28" s="7"/>
      <c r="W28" s="7"/>
      <c r="X28" s="7"/>
      <c r="Y28" s="7"/>
      <c r="Z28" s="7"/>
    </row>
    <row r="29">
      <c r="A29" s="100"/>
      <c r="B29" s="101"/>
      <c r="C29" s="101"/>
      <c r="D29" s="101"/>
      <c r="E29" s="65"/>
      <c r="F29" s="65"/>
      <c r="G29" s="65"/>
      <c r="H29" s="65"/>
      <c r="I29" s="65"/>
      <c r="J29" s="66"/>
      <c r="K29" s="7"/>
      <c r="L29" s="7"/>
      <c r="M29" s="7"/>
      <c r="N29" s="7"/>
      <c r="O29" s="7"/>
      <c r="P29" s="7"/>
      <c r="Q29" s="7"/>
      <c r="R29" s="7"/>
      <c r="S29" s="7"/>
      <c r="T29" s="7"/>
      <c r="U29" s="7"/>
      <c r="V29" s="7"/>
      <c r="W29" s="7"/>
      <c r="X29" s="7"/>
      <c r="Y29" s="7"/>
      <c r="Z29" s="7"/>
    </row>
    <row r="30">
      <c r="A30" s="100"/>
      <c r="B30" s="101"/>
      <c r="C30" s="101"/>
      <c r="D30" s="101"/>
      <c r="E30" s="65"/>
      <c r="F30" s="65"/>
      <c r="G30" s="65"/>
      <c r="H30" s="65"/>
      <c r="I30" s="65"/>
      <c r="J30" s="66"/>
      <c r="K30" s="7"/>
      <c r="L30" s="7"/>
      <c r="M30" s="7"/>
      <c r="N30" s="7"/>
      <c r="O30" s="7"/>
      <c r="P30" s="7"/>
      <c r="Q30" s="7"/>
      <c r="R30" s="7"/>
      <c r="S30" s="7"/>
      <c r="T30" s="7"/>
      <c r="U30" s="7"/>
      <c r="V30" s="7"/>
      <c r="W30" s="7"/>
      <c r="X30" s="7"/>
      <c r="Y30" s="7"/>
      <c r="Z30" s="7"/>
    </row>
    <row r="31">
      <c r="A31" s="100"/>
      <c r="B31" s="101"/>
      <c r="C31" s="101"/>
      <c r="D31" s="101"/>
      <c r="E31" s="65"/>
      <c r="F31" s="65"/>
      <c r="G31" s="65"/>
      <c r="H31" s="65"/>
      <c r="I31" s="65"/>
      <c r="J31" s="66"/>
      <c r="K31" s="7"/>
      <c r="L31" s="7"/>
      <c r="M31" s="7"/>
      <c r="N31" s="7"/>
      <c r="O31" s="7"/>
      <c r="P31" s="7"/>
      <c r="Q31" s="7"/>
      <c r="R31" s="7"/>
      <c r="S31" s="7"/>
      <c r="T31" s="7"/>
      <c r="U31" s="7"/>
      <c r="V31" s="7"/>
      <c r="W31" s="7"/>
      <c r="X31" s="7"/>
      <c r="Y31" s="7"/>
      <c r="Z31" s="7"/>
    </row>
    <row r="32">
      <c r="A32" s="100"/>
      <c r="B32" s="101"/>
      <c r="C32" s="101"/>
      <c r="D32" s="101"/>
      <c r="E32" s="65"/>
      <c r="F32" s="65"/>
      <c r="G32" s="65"/>
      <c r="H32" s="65"/>
      <c r="I32" s="65"/>
      <c r="J32" s="66"/>
      <c r="K32" s="7"/>
      <c r="L32" s="7"/>
      <c r="M32" s="7"/>
      <c r="N32" s="7"/>
      <c r="O32" s="7"/>
      <c r="P32" s="7"/>
      <c r="Q32" s="7"/>
      <c r="R32" s="7"/>
      <c r="S32" s="7"/>
      <c r="T32" s="7"/>
      <c r="U32" s="7"/>
      <c r="V32" s="7"/>
      <c r="W32" s="7"/>
      <c r="X32" s="7"/>
      <c r="Y32" s="7"/>
      <c r="Z32" s="7"/>
    </row>
    <row r="33">
      <c r="A33" s="100"/>
      <c r="B33" s="101"/>
      <c r="C33" s="101"/>
      <c r="D33" s="101"/>
      <c r="E33" s="65"/>
      <c r="F33" s="65"/>
      <c r="G33" s="65"/>
      <c r="H33" s="65"/>
      <c r="I33" s="65"/>
      <c r="J33" s="66"/>
      <c r="K33" s="7"/>
      <c r="L33" s="7"/>
      <c r="M33" s="7"/>
      <c r="N33" s="7"/>
      <c r="O33" s="7"/>
      <c r="P33" s="7"/>
      <c r="Q33" s="7"/>
      <c r="R33" s="7"/>
      <c r="S33" s="7"/>
      <c r="T33" s="7"/>
      <c r="U33" s="7"/>
      <c r="V33" s="7"/>
      <c r="W33" s="7"/>
      <c r="X33" s="7"/>
      <c r="Y33" s="7"/>
      <c r="Z33" s="7"/>
    </row>
    <row r="34">
      <c r="A34" s="102"/>
      <c r="B34" s="65"/>
      <c r="C34" s="65"/>
      <c r="D34" s="65"/>
      <c r="E34" s="65"/>
      <c r="F34" s="65"/>
      <c r="G34" s="65"/>
      <c r="H34" s="65"/>
      <c r="I34" s="65"/>
      <c r="J34" s="66"/>
      <c r="K34" s="7"/>
      <c r="L34" s="7"/>
      <c r="M34" s="7"/>
      <c r="N34" s="7"/>
      <c r="O34" s="7"/>
      <c r="P34" s="7"/>
      <c r="Q34" s="7"/>
      <c r="R34" s="7"/>
      <c r="S34" s="7"/>
      <c r="T34" s="7"/>
      <c r="U34" s="7"/>
      <c r="V34" s="7"/>
      <c r="W34" s="7"/>
      <c r="X34" s="7"/>
      <c r="Y34" s="7"/>
      <c r="Z34" s="7"/>
    </row>
    <row r="35">
      <c r="A35" s="102"/>
      <c r="B35" s="65"/>
      <c r="C35" s="65"/>
      <c r="D35" s="65"/>
      <c r="E35" s="65"/>
      <c r="F35" s="65"/>
      <c r="G35" s="65"/>
      <c r="H35" s="65"/>
      <c r="I35" s="65"/>
      <c r="J35" s="66"/>
      <c r="K35" s="7"/>
      <c r="L35" s="7"/>
      <c r="M35" s="7"/>
      <c r="N35" s="7"/>
      <c r="O35" s="7"/>
      <c r="P35" s="7"/>
      <c r="Q35" s="7"/>
      <c r="R35" s="7"/>
      <c r="S35" s="7"/>
      <c r="T35" s="7"/>
      <c r="U35" s="7"/>
      <c r="V35" s="7"/>
      <c r="W35" s="7"/>
      <c r="X35" s="7"/>
      <c r="Y35" s="7"/>
      <c r="Z35" s="7"/>
    </row>
    <row r="36">
      <c r="A36" s="103"/>
      <c r="B36" s="104"/>
      <c r="C36" s="104"/>
      <c r="D36" s="104"/>
      <c r="E36" s="104"/>
      <c r="F36" s="104"/>
      <c r="G36" s="104"/>
      <c r="H36" s="104"/>
      <c r="I36" s="104"/>
      <c r="J36" s="105"/>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sheetData>
  <mergeCells count="2">
    <mergeCell ref="A2:D2"/>
    <mergeCell ref="A20:D20"/>
  </mergeCells>
  <drawing r:id="rId1"/>
</worksheet>
</file>