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rt\Desktop\TRABAJO PENDIENTE\RENTA AT2017\BALANCES 2016\MERCEDES\EVENTOS DACK\"/>
    </mc:Choice>
  </mc:AlternateContent>
  <bookViews>
    <workbookView xWindow="0" yWindow="0" windowWidth="28800" windowHeight="12210" firstSheet="2" activeTab="5"/>
    <workbookView minimized="1" xWindow="0" yWindow="0" windowWidth="28800" windowHeight="12210"/>
  </bookViews>
  <sheets>
    <sheet name="RESUMEN 2016" sheetId="5" r:id="rId1"/>
    <sheet name="CM 2016" sheetId="11" r:id="rId2"/>
    <sheet name="BALANCE 2016" sheetId="6" r:id="rId3"/>
    <sheet name="RLI 2016" sheetId="7" r:id="rId4"/>
    <sheet name="FUT 2016" sheetId="9" r:id="rId5"/>
    <sheet name="CPI 2016" sheetId="10" r:id="rId6"/>
  </sheets>
  <definedNames>
    <definedName name="_xlnm._FilterDatabase" localSheetId="0" hidden="1">'RESUMEN 2016'!$B$16:$B$16</definedName>
    <definedName name="_xlnm.Print_Area" localSheetId="2">'BALANCE 2016'!$A$1:$I$48</definedName>
    <definedName name="_xlnm.Print_Area" localSheetId="5">'CPI 2016'!$A$1:$D$58</definedName>
    <definedName name="_xlnm.Print_Area" localSheetId="4">'FUT 2016'!$A$1:$J$72</definedName>
    <definedName name="_xlnm.Print_Area" localSheetId="0">'RESUMEN 2016'!$A$1:$C$16</definedName>
    <definedName name="_xlnm.Print_Area" localSheetId="3">'RLI 2016'!$A$1:$F$39</definedName>
    <definedName name="_xlnm.Print_Titles" localSheetId="1">'CM 2016'!$1:$5</definedName>
    <definedName name="_xlnm.Print_Titles" localSheetId="0">'RESUMEN 2016'!$1:$16</definedName>
  </definedNames>
  <calcPr calcId="171027"/>
</workbook>
</file>

<file path=xl/calcChain.xml><?xml version="1.0" encoding="utf-8"?>
<calcChain xmlns="http://schemas.openxmlformats.org/spreadsheetml/2006/main">
  <c r="B34" i="10" l="1"/>
  <c r="B31" i="10"/>
  <c r="B32" i="10"/>
  <c r="B33" i="10"/>
  <c r="A3" i="10"/>
  <c r="A2" i="10"/>
  <c r="A1" i="10"/>
  <c r="A3" i="9"/>
  <c r="A2" i="9"/>
  <c r="A1" i="9"/>
  <c r="A3" i="7"/>
  <c r="A2" i="7"/>
  <c r="A1" i="7"/>
  <c r="E27" i="6"/>
  <c r="G27" i="6" s="1"/>
  <c r="E26" i="6"/>
  <c r="G26" i="6" s="1"/>
  <c r="E25" i="6"/>
  <c r="G25" i="6" s="1"/>
  <c r="E24" i="6"/>
  <c r="G24" i="6" s="1"/>
  <c r="E23" i="6"/>
  <c r="G23" i="6" s="1"/>
  <c r="E21" i="6"/>
  <c r="G21" i="6" s="1"/>
  <c r="F44" i="6"/>
  <c r="D20" i="6"/>
  <c r="F20" i="6" s="1"/>
  <c r="B31" i="11"/>
  <c r="B15" i="6"/>
  <c r="C26" i="6"/>
  <c r="C25" i="6"/>
  <c r="B17" i="11"/>
  <c r="A2" i="6" l="1"/>
  <c r="A3" i="6"/>
  <c r="A1" i="6"/>
  <c r="B19" i="6"/>
  <c r="D19" i="6" s="1"/>
  <c r="F19" i="6" s="1"/>
  <c r="C23" i="6"/>
  <c r="B23" i="6" s="1"/>
  <c r="J44" i="5" l="1"/>
  <c r="K44" i="5" s="1"/>
  <c r="G44" i="5"/>
  <c r="G28" i="5"/>
  <c r="B28" i="5" s="1"/>
  <c r="B16" i="6" s="1"/>
  <c r="C16" i="6" s="1"/>
  <c r="J45" i="5" l="1"/>
  <c r="K45" i="5" s="1"/>
  <c r="J80" i="5"/>
  <c r="B58" i="5"/>
  <c r="B59" i="5"/>
  <c r="B60" i="5"/>
  <c r="B61" i="5"/>
  <c r="B62" i="5"/>
  <c r="B63" i="5"/>
  <c r="B64" i="5"/>
  <c r="C75" i="5"/>
  <c r="C76" i="5"/>
  <c r="C77" i="5"/>
  <c r="C78" i="5"/>
  <c r="C79" i="5"/>
  <c r="C80" i="5"/>
  <c r="C81" i="5"/>
  <c r="L80" i="5" l="1"/>
  <c r="K80" i="5"/>
  <c r="L81" i="5" s="1"/>
  <c r="F75" i="5"/>
  <c r="F76" i="5"/>
  <c r="F77" i="5"/>
  <c r="F78" i="5"/>
  <c r="F79" i="5"/>
  <c r="F80" i="5"/>
  <c r="F81" i="5"/>
  <c r="L83" i="5" l="1"/>
  <c r="C29" i="6" s="1"/>
  <c r="D29" i="6" s="1"/>
  <c r="H29" i="6" s="1"/>
  <c r="G36" i="5"/>
  <c r="G37" i="5"/>
  <c r="G38" i="5"/>
  <c r="G39" i="5"/>
  <c r="G40" i="5"/>
  <c r="B40" i="5" s="1"/>
  <c r="G41" i="5"/>
  <c r="B41" i="5" s="1"/>
  <c r="G42" i="5"/>
  <c r="B42" i="5" s="1"/>
  <c r="G43" i="5"/>
  <c r="B43" i="5" s="1"/>
  <c r="B44" i="5"/>
  <c r="G45" i="5"/>
  <c r="B45" i="5" s="1"/>
  <c r="G46" i="5"/>
  <c r="B46" i="5" s="1"/>
  <c r="G35" i="5"/>
  <c r="C66" i="9" l="1"/>
  <c r="B82" i="11"/>
  <c r="D81" i="11"/>
  <c r="E81" i="11" s="1"/>
  <c r="D80" i="11"/>
  <c r="E80" i="11" s="1"/>
  <c r="D79" i="11"/>
  <c r="E79" i="11" s="1"/>
  <c r="D78" i="11"/>
  <c r="E78" i="11" s="1"/>
  <c r="D77" i="11"/>
  <c r="E77" i="11" s="1"/>
  <c r="D76" i="11"/>
  <c r="E76" i="11" s="1"/>
  <c r="D75" i="11"/>
  <c r="E75" i="11" s="1"/>
  <c r="D74" i="11"/>
  <c r="E74" i="11" s="1"/>
  <c r="D73" i="11"/>
  <c r="E73" i="11" s="1"/>
  <c r="D72" i="11"/>
  <c r="E72" i="11" s="1"/>
  <c r="D71" i="11"/>
  <c r="E71" i="11" s="1"/>
  <c r="D70" i="11"/>
  <c r="D82" i="11" s="1"/>
  <c r="B34" i="1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J67" i="9"/>
  <c r="E70" i="11" l="1"/>
  <c r="E82" i="11" s="1"/>
  <c r="E17" i="7"/>
  <c r="F16" i="7" s="1"/>
  <c r="E40" i="5"/>
  <c r="E41" i="5"/>
  <c r="E42" i="5"/>
  <c r="E43" i="5"/>
  <c r="E44" i="5"/>
  <c r="E45" i="5"/>
  <c r="E46" i="5"/>
  <c r="F84" i="5"/>
  <c r="D22" i="5"/>
  <c r="D23" i="5"/>
  <c r="D24" i="5"/>
  <c r="D25" i="5"/>
  <c r="D26" i="5"/>
  <c r="D27" i="5"/>
  <c r="D28" i="5"/>
  <c r="C29" i="5"/>
  <c r="D47" i="5"/>
  <c r="B18" i="6" s="1"/>
  <c r="C47" i="5"/>
  <c r="B47" i="5"/>
  <c r="B28" i="6" l="1"/>
  <c r="D28" i="6" s="1"/>
  <c r="H28" i="6" s="1"/>
  <c r="N23" i="6" s="1"/>
  <c r="C48" i="5"/>
  <c r="C18" i="6"/>
  <c r="D18" i="6" s="1"/>
  <c r="F18" i="6" s="1"/>
  <c r="F83" i="5"/>
  <c r="D29" i="5"/>
  <c r="D15" i="6" s="1"/>
  <c r="E47" i="5"/>
  <c r="C21" i="6" s="1"/>
  <c r="E22" i="6"/>
  <c r="G22" i="6" s="1"/>
  <c r="C21" i="10" s="1"/>
  <c r="N29" i="6" l="1"/>
  <c r="D42" i="9"/>
  <c r="F42" i="9" s="1"/>
  <c r="I42" i="9" s="1"/>
  <c r="D43" i="9"/>
  <c r="F43" i="9" s="1"/>
  <c r="I43" i="9" s="1"/>
  <c r="D44" i="9"/>
  <c r="F44" i="9" s="1"/>
  <c r="I44" i="9" s="1"/>
  <c r="D45" i="9"/>
  <c r="F45" i="9" s="1"/>
  <c r="I45" i="9" s="1"/>
  <c r="D46" i="9"/>
  <c r="F46" i="9" s="1"/>
  <c r="I46" i="9" s="1"/>
  <c r="D47" i="9"/>
  <c r="F47" i="9" s="1"/>
  <c r="I47" i="9" s="1"/>
  <c r="D48" i="9"/>
  <c r="F48" i="9" s="1"/>
  <c r="I48" i="9" s="1"/>
  <c r="D49" i="9"/>
  <c r="F49" i="9" s="1"/>
  <c r="I49" i="9" s="1"/>
  <c r="D50" i="9"/>
  <c r="F50" i="9" s="1"/>
  <c r="I50" i="9" s="1"/>
  <c r="D51" i="9"/>
  <c r="F51" i="9" s="1"/>
  <c r="I51" i="9" s="1"/>
  <c r="D52" i="9"/>
  <c r="F52" i="9" s="1"/>
  <c r="I52" i="9" s="1"/>
  <c r="D41" i="9"/>
  <c r="F41" i="9" s="1"/>
  <c r="I41" i="9" s="1"/>
  <c r="F15" i="6"/>
  <c r="D14" i="10"/>
  <c r="D16" i="6"/>
  <c r="F16" i="6" s="1"/>
  <c r="B53" i="9"/>
  <c r="D83" i="5"/>
  <c r="D85" i="5" s="1"/>
  <c r="E14" i="11"/>
  <c r="E11" i="1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B66" i="11"/>
  <c r="D30" i="11"/>
  <c r="D31" i="11"/>
  <c r="E31" i="11" s="1"/>
  <c r="D32" i="11"/>
  <c r="E32" i="11" s="1"/>
  <c r="D33" i="11"/>
  <c r="E33" i="11" s="1"/>
  <c r="D23" i="10"/>
  <c r="D25" i="10"/>
  <c r="C46" i="10"/>
  <c r="E17" i="9"/>
  <c r="G17" i="9" s="1"/>
  <c r="B63" i="9" s="1"/>
  <c r="C63" i="9" s="1"/>
  <c r="E16" i="9"/>
  <c r="F16" i="9" s="1"/>
  <c r="E15" i="9"/>
  <c r="G15" i="9" s="1"/>
  <c r="B23" i="9"/>
  <c r="D23" i="9" s="1"/>
  <c r="B22" i="9"/>
  <c r="D22" i="9" s="1"/>
  <c r="E14" i="9"/>
  <c r="F14" i="9" s="1"/>
  <c r="D30" i="9"/>
  <c r="E30" i="9" s="1"/>
  <c r="D24" i="9"/>
  <c r="E24" i="9" s="1"/>
  <c r="F64" i="9"/>
  <c r="D35" i="9"/>
  <c r="C18" i="9"/>
  <c r="C83" i="5"/>
  <c r="B83" i="5"/>
  <c r="E58" i="5"/>
  <c r="E59" i="5"/>
  <c r="E60" i="5"/>
  <c r="E61" i="5"/>
  <c r="E62" i="5"/>
  <c r="B65" i="5"/>
  <c r="C65" i="5"/>
  <c r="D65" i="5"/>
  <c r="E63" i="5"/>
  <c r="E64" i="5"/>
  <c r="B29" i="5"/>
  <c r="C30" i="6" s="1"/>
  <c r="E30" i="6" l="1"/>
  <c r="I30" i="6" s="1"/>
  <c r="N20" i="6"/>
  <c r="C32" i="6"/>
  <c r="C34" i="6" s="1"/>
  <c r="B25" i="9"/>
  <c r="E30" i="11"/>
  <c r="E34" i="11" s="1"/>
  <c r="D34" i="11"/>
  <c r="F21" i="7"/>
  <c r="Q33" i="6"/>
  <c r="G30" i="9"/>
  <c r="B65" i="9" s="1"/>
  <c r="C65" i="9" s="1"/>
  <c r="O15" i="9"/>
  <c r="D25" i="9"/>
  <c r="E32" i="6"/>
  <c r="E34" i="6" s="1"/>
  <c r="E15" i="11"/>
  <c r="D17" i="11" s="1"/>
  <c r="C66" i="5"/>
  <c r="E66" i="5" s="1"/>
  <c r="E83" i="5"/>
  <c r="E65" i="5"/>
  <c r="H24" i="9"/>
  <c r="H27" i="9" s="1"/>
  <c r="E27" i="9"/>
  <c r="G27" i="9"/>
  <c r="G37" i="9" s="1"/>
  <c r="G60" i="9" s="1"/>
  <c r="H32" i="6"/>
  <c r="I32" i="6"/>
  <c r="I14" i="9"/>
  <c r="F27" i="9"/>
  <c r="E66" i="11"/>
  <c r="B17" i="6" s="1"/>
  <c r="D17" i="6" s="1"/>
  <c r="F17" i="6" s="1"/>
  <c r="E31" i="7" s="1"/>
  <c r="I64" i="9"/>
  <c r="B50" i="1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D53" i="9"/>
  <c r="I16" i="9"/>
  <c r="D66" i="11"/>
  <c r="H33" i="6" l="1"/>
  <c r="D32" i="6"/>
  <c r="F32" i="6"/>
  <c r="B32" i="6"/>
  <c r="B34" i="6" s="1"/>
  <c r="C35" i="6" s="1"/>
  <c r="I34" i="6"/>
  <c r="D34" i="6"/>
  <c r="G32" i="6"/>
  <c r="B30" i="10"/>
  <c r="Q32" i="6"/>
  <c r="Q34" i="6" s="1"/>
  <c r="N27" i="6"/>
  <c r="N34" i="6" s="1"/>
  <c r="F14" i="7" s="1"/>
  <c r="O10" i="9"/>
  <c r="D50" i="11"/>
  <c r="I27" i="9"/>
  <c r="H64" i="9"/>
  <c r="H67" i="9" s="1"/>
  <c r="H70" i="9" s="1"/>
  <c r="E53" i="9"/>
  <c r="O23" i="9" s="1"/>
  <c r="I67" i="9"/>
  <c r="O29" i="9" s="1"/>
  <c r="D27" i="9"/>
  <c r="O9" i="9"/>
  <c r="E38" i="11"/>
  <c r="E50" i="11" s="1"/>
  <c r="D11" i="10" l="1"/>
  <c r="D16" i="10" s="1"/>
  <c r="D27" i="10" s="1"/>
  <c r="D44" i="10" s="1"/>
  <c r="G33" i="6"/>
  <c r="G34" i="6" s="1"/>
  <c r="Q10" i="9"/>
  <c r="H34" i="6"/>
  <c r="F23" i="7"/>
  <c r="F27" i="7" s="1"/>
  <c r="B36" i="10"/>
  <c r="B37" i="10" s="1"/>
  <c r="H73" i="9"/>
  <c r="O27" i="9"/>
  <c r="D43" i="10" l="1"/>
  <c r="F34" i="6"/>
  <c r="D46" i="10"/>
  <c r="D33" i="9"/>
  <c r="E29" i="7"/>
  <c r="E33" i="7" l="1"/>
  <c r="E35" i="7" s="1"/>
  <c r="E37" i="7" s="1"/>
  <c r="E41" i="7" s="1"/>
  <c r="E33" i="9"/>
  <c r="O12" i="9"/>
  <c r="Q25" i="9" s="1"/>
  <c r="F33" i="9" l="1"/>
  <c r="E37" i="9"/>
  <c r="E60" i="9" s="1"/>
  <c r="H37" i="9" l="1"/>
  <c r="H60" i="9" s="1"/>
  <c r="B64" i="9"/>
  <c r="C64" i="9" s="1"/>
  <c r="F37" i="9"/>
  <c r="F60" i="9" l="1"/>
  <c r="D37" i="9"/>
  <c r="C68" i="9"/>
  <c r="O28" i="9"/>
  <c r="Q30" i="9" s="1"/>
  <c r="I37" i="9"/>
  <c r="I60" i="9" s="1"/>
  <c r="B67" i="9"/>
  <c r="B68" i="9" s="1"/>
  <c r="O25" i="9"/>
  <c r="O30" i="9" l="1"/>
  <c r="O24" i="9"/>
  <c r="Q26" i="9" s="1"/>
  <c r="R26" i="9" s="1"/>
  <c r="D60" i="9"/>
  <c r="R30" i="9" l="1"/>
</calcChain>
</file>

<file path=xl/sharedStrings.xml><?xml version="1.0" encoding="utf-8"?>
<sst xmlns="http://schemas.openxmlformats.org/spreadsheetml/2006/main" count="388" uniqueCount="213">
  <si>
    <t>BALANCE  GENERAL  TRIBUTARIO</t>
  </si>
  <si>
    <t>DEBITOS</t>
  </si>
  <si>
    <t>CREDITOS</t>
  </si>
  <si>
    <t>DEUDOR</t>
  </si>
  <si>
    <t>ACREEDOR</t>
  </si>
  <si>
    <t>ACTIVO</t>
  </si>
  <si>
    <t>PASIVO</t>
  </si>
  <si>
    <t>PERDIDAS</t>
  </si>
  <si>
    <t>GANANCIAS</t>
  </si>
  <si>
    <t>INGRESOS</t>
  </si>
  <si>
    <t>+</t>
  </si>
  <si>
    <t>OTROS INGRESOS</t>
  </si>
  <si>
    <t>COSTO DIRECTO</t>
  </si>
  <si>
    <t>-</t>
  </si>
  <si>
    <t>REMUNERACIONES</t>
  </si>
  <si>
    <t>PPM</t>
  </si>
  <si>
    <t xml:space="preserve">INTERESES PAGADOS </t>
  </si>
  <si>
    <t>OTROS GASTOS</t>
  </si>
  <si>
    <t>RENTA LIQUIDA</t>
  </si>
  <si>
    <t>=</t>
  </si>
  <si>
    <t>CORR.MONET.DEUDOR</t>
  </si>
  <si>
    <t>CORR.MONET.ACREEDOR</t>
  </si>
  <si>
    <t>DEPRECIACIONES</t>
  </si>
  <si>
    <t>DEP.ACUM. AC.FIJO</t>
  </si>
  <si>
    <t>GASTOS</t>
  </si>
  <si>
    <t>CAPITAL</t>
  </si>
  <si>
    <t>874 - 643</t>
  </si>
  <si>
    <t>FONDO REVALORIZACION</t>
  </si>
  <si>
    <t>CORRECCION MONETARIA</t>
  </si>
  <si>
    <t>SUMAS</t>
  </si>
  <si>
    <t>TOTALES IGUALES</t>
  </si>
  <si>
    <t>M.MAGALY CARTAGENA ROGERS</t>
  </si>
  <si>
    <t>CONTADORA</t>
  </si>
  <si>
    <t xml:space="preserve">      REPRESENTANTE LEGAL</t>
  </si>
  <si>
    <t>CAJA</t>
  </si>
  <si>
    <t>CLIENTES</t>
  </si>
  <si>
    <t>P.P.M.</t>
  </si>
  <si>
    <t>P.P.M. POR PAGAR</t>
  </si>
  <si>
    <t>DETERMINACION RENTA LIQUIDA IMPONIBLE</t>
  </si>
  <si>
    <t>SE AGREGA:</t>
  </si>
  <si>
    <t>MULTAS E INTERESES</t>
  </si>
  <si>
    <t>RENTA LIQUIDA IMPONIBLE</t>
  </si>
  <si>
    <t>BASE IMPONIBLE</t>
  </si>
  <si>
    <t xml:space="preserve">IMPUESTO </t>
  </si>
  <si>
    <t>PAGOS PROVISIONALES MENSUALES</t>
  </si>
  <si>
    <t>SALDO A PAGAR</t>
  </si>
  <si>
    <t>REAJUSTE ENERO A ABRIL</t>
  </si>
  <si>
    <t>TOTAL A PAGAR REAJUSTADO</t>
  </si>
  <si>
    <t xml:space="preserve">DETALLE DE F.U.T. </t>
  </si>
  <si>
    <t>SALDO</t>
  </si>
  <si>
    <t>F.U.T.</t>
  </si>
  <si>
    <t>UTILIDADES</t>
  </si>
  <si>
    <t>IMPTO.</t>
  </si>
  <si>
    <t>CREDITO</t>
  </si>
  <si>
    <t>FACTOR</t>
  </si>
  <si>
    <t>ANTERIOR</t>
  </si>
  <si>
    <t>CONTROL</t>
  </si>
  <si>
    <t>C/CDTO.</t>
  </si>
  <si>
    <t>S/CDTO.</t>
  </si>
  <si>
    <t>1ª CATEG.</t>
  </si>
  <si>
    <t>Remanente FUT ejercicio anterior con crédito con derecho a devolución</t>
  </si>
  <si>
    <t>Remanente FUT ejercicio anterior sin crédito</t>
  </si>
  <si>
    <t>Saldo negativo ejercicio anterior</t>
  </si>
  <si>
    <t>R.L.I. 1ª Categoría del ejercicio.</t>
  </si>
  <si>
    <t>SUBTOTAL</t>
  </si>
  <si>
    <t>Pérdida Tributaria 1ª Categoría del ejercicio</t>
  </si>
  <si>
    <t>ACTUALIZ.EXCESO RETIROS</t>
  </si>
  <si>
    <t>Gastos Rechazados no gravados con la tributación del Art. 21</t>
  </si>
  <si>
    <t>Inversiones recibidas en el ejercicio (Art. 14)</t>
  </si>
  <si>
    <t>Dividendos y retiros recibidos, participaciones en contabilidad simplificada y otras provenientes de otras empresas.</t>
  </si>
  <si>
    <t>UTILIDADES C/CREDITO</t>
  </si>
  <si>
    <t>UTILIDADES SIN CREDITO</t>
  </si>
  <si>
    <t>Reposición Pérdida Tributaria</t>
  </si>
  <si>
    <t>IMPTO. 1ª CATEGORÍA</t>
  </si>
  <si>
    <t>Otras Partidas que se agregan</t>
  </si>
  <si>
    <t>Otras Partidas que se deducen</t>
  </si>
  <si>
    <t>SALDO F.U.T. ACTUALIZ.</t>
  </si>
  <si>
    <t>Retiros o Distrib. Imputados al FUT en el ejercicio</t>
  </si>
  <si>
    <t>MENOS:</t>
  </si>
  <si>
    <t>Remanente FUT para el Ejerc. Sgte., con crédito con derecho a devolución</t>
  </si>
  <si>
    <t>IMPTO. 1ª CATEGORIA</t>
  </si>
  <si>
    <t>Remanente FUT para el Ejerc. Sgte., sin crédito</t>
  </si>
  <si>
    <t xml:space="preserve">ABRIL </t>
  </si>
  <si>
    <t>Saldo negativo para el ejercicio siguiente</t>
  </si>
  <si>
    <t>Remanente Crédito Impto. 1° Categ. ejercicio anterior con derecho a devolución</t>
  </si>
  <si>
    <t>Crédito Impto. 1° Categ. del Ejercicio con derecho a devolución</t>
  </si>
  <si>
    <t>Crédito Impto. 1° Categ. informado en el ejercicio con derecho a devolución</t>
  </si>
  <si>
    <t>Remanente Crédito Impuesto 1° Categ. ejercicio siguiente con derecho a devolución</t>
  </si>
  <si>
    <t>PERDIDA ANTERIOR</t>
  </si>
  <si>
    <t>Exceso de retiros para el ejercicio siguiente</t>
  </si>
  <si>
    <t>F.U.T. A DISTRIBUIR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</si>
  <si>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</si>
  <si>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</si>
  <si>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</si>
  <si>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</si>
  <si>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</si>
  <si>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</si>
  <si>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</si>
  <si>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</si>
  <si>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</si>
  <si>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</si>
  <si>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</si>
  <si>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</si>
  <si>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RETIROS</t>
  </si>
  <si>
    <t xml:space="preserve">RESUMEN FUT </t>
  </si>
  <si>
    <t>FUT</t>
  </si>
  <si>
    <t>RETIRO</t>
  </si>
  <si>
    <t>IMPTO.1ªCATEGORIA</t>
  </si>
  <si>
    <t>TASA</t>
  </si>
  <si>
    <t>TOTAL DEL ACTIVO</t>
  </si>
  <si>
    <t>ACTIVO DEPURADO</t>
  </si>
  <si>
    <t>PASIVO EXIGIBLE</t>
  </si>
  <si>
    <t>OTROS PASIVOS</t>
  </si>
  <si>
    <t>CAPITAL PROPIO INICIAL</t>
  </si>
  <si>
    <t>CUADRATURA</t>
  </si>
  <si>
    <t>RESULTADO DEL EJERCICIO</t>
  </si>
  <si>
    <t>PROVISION IMPUESTOS RENTA</t>
  </si>
  <si>
    <t>DISTRIBUCION:</t>
  </si>
  <si>
    <t>SOCIOS</t>
  </si>
  <si>
    <t>RUT</t>
  </si>
  <si>
    <t>PARTICIP.</t>
  </si>
  <si>
    <t>MESES</t>
  </si>
  <si>
    <t>TOTALES</t>
  </si>
  <si>
    <t>ADM</t>
  </si>
  <si>
    <t>COSTO</t>
  </si>
  <si>
    <t>RETENCION</t>
  </si>
  <si>
    <t>LIQUIDO</t>
  </si>
  <si>
    <t>PAGO IMPUESTOS</t>
  </si>
  <si>
    <t>UNICO</t>
  </si>
  <si>
    <t>1) CAPITAL PROPIO INICIAL</t>
  </si>
  <si>
    <t>TOTAL ACTIVO</t>
  </si>
  <si>
    <t>2) AUMENTOS DE CAPITAL</t>
  </si>
  <si>
    <t>2) DISMINUCIONES DE CAPITAL</t>
  </si>
  <si>
    <t>3) PAGOS PROVISIONALES MENSUALES</t>
  </si>
  <si>
    <t>ADM,</t>
  </si>
  <si>
    <t>IVA CF</t>
  </si>
  <si>
    <t>NETO</t>
  </si>
  <si>
    <t>IVA</t>
  </si>
  <si>
    <t>MULTAS</t>
  </si>
  <si>
    <t>IVA DEBITO FISCAL</t>
  </si>
  <si>
    <t>TOTAL A PAGAR CON MULTAS E INTERESES</t>
  </si>
  <si>
    <t>RETENCIONES SEG.CATEGORIA</t>
  </si>
  <si>
    <t>PROVISION IMPUESTO RENTA</t>
  </si>
  <si>
    <t>INCREM</t>
  </si>
  <si>
    <t>INGRESOS 2016</t>
  </si>
  <si>
    <t>COMPRAS 2016</t>
  </si>
  <si>
    <t>HONORARIOS 2016</t>
  </si>
  <si>
    <t>CORRECCION MONETARIA AL 31 DE DICIEMBRE DE 2016</t>
  </si>
  <si>
    <t>AT 2017</t>
  </si>
  <si>
    <t>AL 31 DE DICIEMBRE 2016</t>
  </si>
  <si>
    <t>UTILIDAD SEGÚN BALANCE AL 31.12.16</t>
  </si>
  <si>
    <t>CALCULO IMPUESTO RENTA AT 2017</t>
  </si>
  <si>
    <t>F.U.T.  AL  31 DE DICIEMBRE DE 2016</t>
  </si>
  <si>
    <t>SALDO FUT AL 31.12.2015</t>
  </si>
  <si>
    <t>AÑO 2016</t>
  </si>
  <si>
    <t>RETIROS AÑO 2016</t>
  </si>
  <si>
    <t>F.U.T.  AL 31 DE DICIEMBRE 2016</t>
  </si>
  <si>
    <t>TOTAL FUT AL 31.12.16</t>
  </si>
  <si>
    <t>CAPITAL PROPIO AL 31.12.2016</t>
  </si>
  <si>
    <t>SANTIAGO, ABRIL 2017</t>
  </si>
  <si>
    <t>MES DE PAGO</t>
  </si>
  <si>
    <t>4)</t>
  </si>
  <si>
    <t>IMP. DETERMIN.</t>
  </si>
  <si>
    <t>REMANENTE MES</t>
  </si>
  <si>
    <t>REMANENTE ACT. MES ANT.</t>
  </si>
  <si>
    <t>AJUSTE REM.</t>
  </si>
  <si>
    <t xml:space="preserve">EVENTOS DACK LIMITADA </t>
  </si>
  <si>
    <t xml:space="preserve">76.626.487-5 </t>
  </si>
  <si>
    <t>RAZON SOCIAL</t>
  </si>
  <si>
    <t>DIRECCIÓN</t>
  </si>
  <si>
    <t>Socio Matías Zanforlin Sandoval</t>
  </si>
  <si>
    <t>19.135.061-8</t>
  </si>
  <si>
    <t>19.322.768-6</t>
  </si>
  <si>
    <t>INIO ACT.</t>
  </si>
  <si>
    <t>Rep Legal</t>
  </si>
  <si>
    <t>CAPITAL POR ENTERAR</t>
  </si>
  <si>
    <t>UTILIDADES %</t>
  </si>
  <si>
    <t>CAPITAL ENTERADO</t>
  </si>
  <si>
    <t>CODIGO ACT. EC.</t>
  </si>
  <si>
    <t xml:space="preserve">523921-525130-921990 </t>
  </si>
  <si>
    <t>SEGMENTO</t>
  </si>
  <si>
    <t>MICROEMPRESA</t>
  </si>
  <si>
    <t>REGIMEN</t>
  </si>
  <si>
    <t>14 A</t>
  </si>
  <si>
    <t>FECHA INCORPORACION</t>
  </si>
  <si>
    <t>Octubre</t>
  </si>
  <si>
    <t>Noviembre</t>
  </si>
  <si>
    <t>Diciembre</t>
  </si>
  <si>
    <t>Enero</t>
  </si>
  <si>
    <t>CTA.CTE. SOCIO 1</t>
  </si>
  <si>
    <t>CTA.CTE. SOCIO 2</t>
  </si>
  <si>
    <t>PROVEEDORES</t>
  </si>
  <si>
    <t>IVA CREDITO FISCAL</t>
  </si>
  <si>
    <t>REMANENTE</t>
  </si>
  <si>
    <t>COSTO VENTAS</t>
  </si>
  <si>
    <t>VENTAS</t>
  </si>
  <si>
    <t>CTA SOCIO 1</t>
  </si>
  <si>
    <t>SALDOS</t>
  </si>
  <si>
    <t>INVENTARIO</t>
  </si>
  <si>
    <t>RESULTADOS</t>
  </si>
  <si>
    <t>CUENTAS</t>
  </si>
  <si>
    <t>DOMINGO SANTA MARIA #2529. COMUNA INDEPENDENCIA, SANTIAGO.</t>
  </si>
  <si>
    <t>GIRO</t>
  </si>
  <si>
    <t>OTRAS ACTIVIDADES DE ENTRETENIMIENTO</t>
  </si>
  <si>
    <t>MATIAS ZANFORLIN SALDOVAL</t>
  </si>
  <si>
    <t>EJERCICIO COMPRENDIDO ENTRE EL 3 DE JUNIO  AL  31 DE DICIEMBRE DE 2016</t>
  </si>
  <si>
    <t>Socio Daniel Vives Guenante</t>
  </si>
  <si>
    <t>DANIEL VIvES GUENANTE</t>
  </si>
  <si>
    <t>ORGANIZADOR DE EVENTOS - VENTA DE JUGUETES</t>
  </si>
  <si>
    <t>CAE 921990 - 523921</t>
  </si>
  <si>
    <t>EXISTENCIAS</t>
  </si>
  <si>
    <t>CUENTA SOCIO 1</t>
  </si>
  <si>
    <t>CUENTA SOCIO2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</si>
</sst>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_-;\-* #,##0.00_-;_-* &quot;-&quot;??_-;_-@_-"/>
    <numFmt numFmtId="165" formatCode="_-[$€-2]\ * #,##0.00_-;\-[$€-2]\ * #,##0.00_-;_-[$€-2]\ * &quot;-&quot;??_-"/>
    <numFmt numFmtId="166" formatCode="#,##0.000"/>
    <numFmt numFmtId="167" formatCode="0.0%"/>
    <numFmt numFmtId="168" formatCode="0.000"/>
    <numFmt numFmtId="169" formatCode="#,##0.0000000"/>
    <numFmt numFmtId="170" formatCode="#,##0.000000"/>
    <numFmt numFmtId="171" formatCode="#,##0.0"/>
    <numFmt numFmtId="172" formatCode="_-* #,##0_-;\-* #,##0_-;_-* &quot;-&quot;??_-;_-@_-"/>
  </numFmts>
  <fonts count="40"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i/>
      <sz val="12"/>
      <color indexed="23"/>
      <name val="Calibri"/>
      <family val="2"/>
    </font>
    <font>
      <sz val="10"/>
      <color indexed="8"/>
      <name val="匠牥晩††††††††††"/>
    </font>
    <font>
      <sz val="12"/>
      <color indexed="8"/>
      <name val="Calibri"/>
      <family val="2"/>
    </font>
    <font>
      <sz val="10"/>
      <name val="Arial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524E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0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5" applyNumberFormat="0" applyAlignment="0" applyProtection="0"/>
    <xf numFmtId="0" fontId="7" fillId="18" borderId="16" applyNumberFormat="0" applyAlignment="0" applyProtection="0"/>
    <xf numFmtId="0" fontId="8" fillId="0" borderId="17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15" applyNumberFormat="0" applyAlignment="0" applyProtection="0"/>
    <xf numFmtId="165" fontId="1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23" borderId="0" applyNumberFormat="0" applyBorder="0" applyAlignment="0" applyProtection="0"/>
    <xf numFmtId="0" fontId="1" fillId="0" borderId="0"/>
    <xf numFmtId="0" fontId="1" fillId="0" borderId="0"/>
    <xf numFmtId="0" fontId="3" fillId="24" borderId="18" applyNumberFormat="0" applyFont="0" applyAlignment="0" applyProtection="0"/>
    <xf numFmtId="9" fontId="1" fillId="0" borderId="0" applyFont="0" applyFill="0" applyBorder="0" applyAlignment="0" applyProtection="0"/>
    <xf numFmtId="0" fontId="13" fillId="17" borderId="19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9" fillId="0" borderId="22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3" applyNumberFormat="0" applyFill="0" applyAlignment="0" applyProtection="0"/>
    <xf numFmtId="0" fontId="31" fillId="0" borderId="0" applyNumberFormat="0" applyFill="0" applyBorder="0" applyAlignment="0" applyProtection="0"/>
    <xf numFmtId="0" fontId="32" fillId="17" borderId="15" applyNumberFormat="0" applyAlignment="0" applyProtection="0"/>
    <xf numFmtId="0" fontId="33" fillId="18" borderId="16" applyNumberFormat="0" applyAlignment="0" applyProtection="0"/>
    <xf numFmtId="0" fontId="34" fillId="5" borderId="0" applyNumberFormat="0" applyBorder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9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37" fillId="23" borderId="18" applyNumberFormat="0" applyFont="0" applyAlignment="0" applyProtection="0"/>
    <xf numFmtId="9" fontId="1" fillId="0" borderId="0" applyFont="0" applyFill="0" applyBorder="0" applyAlignment="0" applyProtection="0"/>
    <xf numFmtId="164" fontId="38" fillId="0" borderId="0" applyFont="0" applyFill="0" applyBorder="0" applyAlignment="0" applyProtection="0"/>
  </cellStyleXfs>
  <cellXfs count="246">
    <xf numFmtId="0" fontId="0" fillId="0" borderId="0" xfId="0"/>
    <xf numFmtId="0" fontId="2" fillId="0" borderId="0" xfId="1" applyFont="1"/>
    <xf numFmtId="0" fontId="20" fillId="0" borderId="0" xfId="0" applyFont="1"/>
    <xf numFmtId="0" fontId="21" fillId="0" borderId="0" xfId="0" applyFont="1"/>
    <xf numFmtId="3" fontId="20" fillId="0" borderId="0" xfId="0" applyNumberFormat="1" applyFont="1"/>
    <xf numFmtId="2" fontId="20" fillId="0" borderId="0" xfId="0" applyNumberFormat="1" applyFont="1"/>
    <xf numFmtId="0" fontId="20" fillId="2" borderId="7" xfId="0" applyFont="1" applyFill="1" applyBorder="1" applyAlignment="1">
      <alignment horizontal="center"/>
    </xf>
    <xf numFmtId="3" fontId="20" fillId="2" borderId="2" xfId="0" applyNumberFormat="1" applyFont="1" applyFill="1" applyBorder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0" fontId="20" fillId="2" borderId="3" xfId="0" applyFont="1" applyFill="1" applyBorder="1"/>
    <xf numFmtId="3" fontId="20" fillId="2" borderId="7" xfId="0" applyNumberFormat="1" applyFont="1" applyFill="1" applyBorder="1" applyAlignment="1">
      <alignment horizontal="center"/>
    </xf>
    <xf numFmtId="0" fontId="22" fillId="25" borderId="24" xfId="0" applyFont="1" applyFill="1" applyBorder="1"/>
    <xf numFmtId="0" fontId="22" fillId="25" borderId="25" xfId="0" applyFont="1" applyFill="1" applyBorder="1"/>
    <xf numFmtId="0" fontId="22" fillId="25" borderId="26" xfId="0" applyFont="1" applyFill="1" applyBorder="1"/>
    <xf numFmtId="0" fontId="20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20" fillId="2" borderId="11" xfId="0" applyFont="1" applyFill="1" applyBorder="1" applyAlignment="1">
      <alignment horizontal="center"/>
    </xf>
    <xf numFmtId="3" fontId="20" fillId="2" borderId="5" xfId="0" applyNumberFormat="1" applyFont="1" applyFill="1" applyBorder="1" applyAlignment="1">
      <alignment horizontal="center"/>
    </xf>
    <xf numFmtId="2" fontId="20" fillId="2" borderId="5" xfId="0" applyNumberFormat="1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3" fontId="20" fillId="2" borderId="11" xfId="0" applyNumberFormat="1" applyFont="1" applyFill="1" applyBorder="1" applyAlignment="1">
      <alignment horizontal="center"/>
    </xf>
    <xf numFmtId="3" fontId="20" fillId="2" borderId="11" xfId="0" quotePrefix="1" applyNumberFormat="1" applyFont="1" applyFill="1" applyBorder="1" applyAlignment="1">
      <alignment horizontal="center"/>
    </xf>
    <xf numFmtId="0" fontId="23" fillId="2" borderId="27" xfId="0" applyFont="1" applyFill="1" applyBorder="1" applyAlignment="1">
      <alignment horizontal="left" wrapText="1"/>
    </xf>
    <xf numFmtId="0" fontId="23" fillId="2" borderId="0" xfId="0" applyFont="1" applyFill="1" applyBorder="1" applyAlignment="1">
      <alignment horizontal="center" wrapText="1"/>
    </xf>
    <xf numFmtId="3" fontId="23" fillId="2" borderId="10" xfId="0" applyNumberFormat="1" applyFont="1" applyFill="1" applyBorder="1" applyAlignment="1">
      <alignment horizontal="center"/>
    </xf>
    <xf numFmtId="0" fontId="23" fillId="2" borderId="28" xfId="0" applyFont="1" applyFill="1" applyBorder="1" applyAlignment="1">
      <alignment horizontal="center" wrapText="1"/>
    </xf>
    <xf numFmtId="0" fontId="20" fillId="0" borderId="7" xfId="0" applyFont="1" applyBorder="1"/>
    <xf numFmtId="0" fontId="20" fillId="0" borderId="2" xfId="0" applyNumberFormat="1" applyFont="1" applyBorder="1" applyAlignment="1">
      <alignment horizontal="center"/>
    </xf>
    <xf numFmtId="2" fontId="20" fillId="0" borderId="2" xfId="0" applyNumberFormat="1" applyFont="1" applyBorder="1"/>
    <xf numFmtId="0" fontId="20" fillId="0" borderId="3" xfId="0" applyFont="1" applyBorder="1"/>
    <xf numFmtId="3" fontId="20" fillId="0" borderId="12" xfId="0" applyNumberFormat="1" applyFont="1" applyBorder="1"/>
    <xf numFmtId="0" fontId="20" fillId="0" borderId="12" xfId="0" applyFont="1" applyBorder="1"/>
    <xf numFmtId="0" fontId="20" fillId="0" borderId="0" xfId="1" applyFont="1"/>
    <xf numFmtId="0" fontId="20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166" fontId="20" fillId="0" borderId="13" xfId="38" applyNumberFormat="1" applyFont="1" applyBorder="1" applyAlignment="1">
      <alignment horizontal="center"/>
    </xf>
    <xf numFmtId="0" fontId="20" fillId="0" borderId="5" xfId="0" applyNumberFormat="1" applyFont="1" applyBorder="1" applyAlignment="1">
      <alignment horizontal="center"/>
    </xf>
    <xf numFmtId="3" fontId="20" fillId="0" borderId="5" xfId="0" applyNumberFormat="1" applyFont="1" applyBorder="1"/>
    <xf numFmtId="166" fontId="20" fillId="0" borderId="13" xfId="38" applyNumberFormat="1" applyFont="1" applyBorder="1"/>
    <xf numFmtId="167" fontId="20" fillId="0" borderId="13" xfId="38" applyNumberFormat="1" applyFont="1" applyBorder="1" applyAlignment="1">
      <alignment horizontal="center"/>
    </xf>
    <xf numFmtId="3" fontId="20" fillId="0" borderId="13" xfId="0" applyNumberFormat="1" applyFont="1" applyBorder="1"/>
    <xf numFmtId="0" fontId="20" fillId="0" borderId="13" xfId="0" applyFont="1" applyBorder="1"/>
    <xf numFmtId="0" fontId="23" fillId="2" borderId="27" xfId="0" applyFont="1" applyFill="1" applyBorder="1" applyAlignment="1">
      <alignment horizontal="left"/>
    </xf>
    <xf numFmtId="3" fontId="22" fillId="0" borderId="0" xfId="0" applyNumberFormat="1" applyFont="1" applyBorder="1"/>
    <xf numFmtId="166" fontId="20" fillId="0" borderId="0" xfId="0" applyNumberFormat="1" applyFont="1" applyBorder="1" applyAlignment="1">
      <alignment horizontal="center"/>
    </xf>
    <xf numFmtId="3" fontId="20" fillId="0" borderId="5" xfId="38" applyNumberFormat="1" applyFont="1" applyBorder="1"/>
    <xf numFmtId="166" fontId="20" fillId="0" borderId="5" xfId="0" applyNumberFormat="1" applyFont="1" applyBorder="1" applyAlignment="1">
      <alignment horizontal="center"/>
    </xf>
    <xf numFmtId="3" fontId="20" fillId="0" borderId="6" xfId="0" applyNumberFormat="1" applyFont="1" applyBorder="1"/>
    <xf numFmtId="3" fontId="20" fillId="0" borderId="0" xfId="38" applyNumberFormat="1" applyFont="1" applyBorder="1"/>
    <xf numFmtId="3" fontId="20" fillId="0" borderId="0" xfId="0" applyNumberFormat="1" applyFont="1" applyBorder="1" applyAlignment="1">
      <alignment horizontal="center"/>
    </xf>
    <xf numFmtId="167" fontId="20" fillId="0" borderId="0" xfId="0" applyNumberFormat="1" applyFont="1" applyBorder="1"/>
    <xf numFmtId="3" fontId="20" fillId="0" borderId="11" xfId="0" applyNumberFormat="1" applyFont="1" applyBorder="1"/>
    <xf numFmtId="0" fontId="20" fillId="0" borderId="11" xfId="0" applyFont="1" applyBorder="1"/>
    <xf numFmtId="2" fontId="20" fillId="0" borderId="0" xfId="0" applyNumberFormat="1" applyFont="1" applyBorder="1"/>
    <xf numFmtId="3" fontId="20" fillId="0" borderId="10" xfId="0" applyNumberFormat="1" applyFont="1" applyBorder="1"/>
    <xf numFmtId="3" fontId="20" fillId="0" borderId="7" xfId="0" applyNumberFormat="1" applyFont="1" applyBorder="1"/>
    <xf numFmtId="166" fontId="20" fillId="0" borderId="0" xfId="38" applyNumberFormat="1" applyFont="1" applyBorder="1" applyAlignment="1">
      <alignment horizontal="center"/>
    </xf>
    <xf numFmtId="3" fontId="20" fillId="0" borderId="0" xfId="1" applyNumberFormat="1" applyFont="1"/>
    <xf numFmtId="3" fontId="20" fillId="0" borderId="29" xfId="0" applyNumberFormat="1" applyFont="1" applyBorder="1"/>
    <xf numFmtId="0" fontId="21" fillId="2" borderId="10" xfId="0" quotePrefix="1" applyFont="1" applyFill="1" applyBorder="1" applyAlignment="1">
      <alignment horizontal="center"/>
    </xf>
    <xf numFmtId="3" fontId="21" fillId="2" borderId="10" xfId="0" applyNumberFormat="1" applyFont="1" applyFill="1" applyBorder="1"/>
    <xf numFmtId="168" fontId="20" fillId="0" borderId="0" xfId="0" applyNumberFormat="1" applyFont="1" applyBorder="1"/>
    <xf numFmtId="0" fontId="23" fillId="2" borderId="30" xfId="0" applyFont="1" applyFill="1" applyBorder="1" applyAlignment="1">
      <alignment horizontal="left" wrapText="1"/>
    </xf>
    <xf numFmtId="0" fontId="23" fillId="2" borderId="31" xfId="0" applyFont="1" applyFill="1" applyBorder="1" applyAlignment="1">
      <alignment horizontal="center" wrapText="1"/>
    </xf>
    <xf numFmtId="3" fontId="23" fillId="2" borderId="32" xfId="0" applyNumberFormat="1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 wrapText="1"/>
    </xf>
    <xf numFmtId="2" fontId="20" fillId="0" borderId="0" xfId="0" applyNumberFormat="1" applyFont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168" fontId="20" fillId="0" borderId="0" xfId="0" applyNumberFormat="1" applyFont="1" applyBorder="1" applyAlignment="1">
      <alignment horizontal="center"/>
    </xf>
    <xf numFmtId="10" fontId="20" fillId="0" borderId="13" xfId="0" applyNumberFormat="1" applyFont="1" applyBorder="1" applyAlignment="1">
      <alignment horizontal="center"/>
    </xf>
    <xf numFmtId="169" fontId="20" fillId="0" borderId="0" xfId="0" applyNumberFormat="1" applyFont="1"/>
    <xf numFmtId="166" fontId="20" fillId="0" borderId="0" xfId="0" applyNumberFormat="1" applyFont="1" applyBorder="1"/>
    <xf numFmtId="0" fontId="21" fillId="2" borderId="8" xfId="0" applyFont="1" applyFill="1" applyBorder="1" applyAlignment="1">
      <alignment vertical="center"/>
    </xf>
    <xf numFmtId="3" fontId="21" fillId="2" borderId="14" xfId="0" applyNumberFormat="1" applyFont="1" applyFill="1" applyBorder="1" applyAlignment="1">
      <alignment vertical="center"/>
    </xf>
    <xf numFmtId="2" fontId="21" fillId="2" borderId="14" xfId="0" applyNumberFormat="1" applyFont="1" applyFill="1" applyBorder="1" applyAlignment="1">
      <alignment vertical="center"/>
    </xf>
    <xf numFmtId="3" fontId="21" fillId="2" borderId="9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0" fillId="2" borderId="8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0" borderId="0" xfId="0" applyFont="1" applyBorder="1"/>
    <xf numFmtId="0" fontId="20" fillId="0" borderId="29" xfId="0" applyFont="1" applyBorder="1"/>
    <xf numFmtId="0" fontId="20" fillId="2" borderId="10" xfId="0" applyFont="1" applyFill="1" applyBorder="1"/>
    <xf numFmtId="0" fontId="21" fillId="2" borderId="8" xfId="0" applyFont="1" applyFill="1" applyBorder="1"/>
    <xf numFmtId="3" fontId="21" fillId="2" borderId="14" xfId="0" applyNumberFormat="1" applyFont="1" applyFill="1" applyBorder="1"/>
    <xf numFmtId="0" fontId="21" fillId="2" borderId="9" xfId="0" applyFont="1" applyFill="1" applyBorder="1"/>
    <xf numFmtId="0" fontId="20" fillId="0" borderId="12" xfId="0" applyFont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4" fillId="0" borderId="0" xfId="0" applyFont="1"/>
    <xf numFmtId="3" fontId="24" fillId="0" borderId="0" xfId="0" applyNumberFormat="1" applyFont="1"/>
    <xf numFmtId="0" fontId="2" fillId="2" borderId="8" xfId="0" applyFont="1" applyFill="1" applyBorder="1"/>
    <xf numFmtId="0" fontId="24" fillId="2" borderId="14" xfId="0" applyFont="1" applyFill="1" applyBorder="1"/>
    <xf numFmtId="3" fontId="24" fillId="2" borderId="14" xfId="0" applyNumberFormat="1" applyFont="1" applyFill="1" applyBorder="1"/>
    <xf numFmtId="3" fontId="2" fillId="2" borderId="9" xfId="0" applyNumberFormat="1" applyFont="1" applyFill="1" applyBorder="1"/>
    <xf numFmtId="3" fontId="24" fillId="0" borderId="5" xfId="0" applyNumberFormat="1" applyFont="1" applyBorder="1"/>
    <xf numFmtId="3" fontId="24" fillId="0" borderId="0" xfId="0" applyNumberFormat="1" applyFont="1" applyBorder="1"/>
    <xf numFmtId="0" fontId="2" fillId="2" borderId="14" xfId="0" applyFont="1" applyFill="1" applyBorder="1"/>
    <xf numFmtId="3" fontId="2" fillId="2" borderId="14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24" fillId="0" borderId="7" xfId="0" applyFont="1" applyBorder="1"/>
    <xf numFmtId="0" fontId="24" fillId="0" borderId="7" xfId="0" applyFont="1" applyBorder="1" applyAlignment="1">
      <alignment horizontal="center"/>
    </xf>
    <xf numFmtId="4" fontId="24" fillId="0" borderId="1" xfId="0" applyNumberFormat="1" applyFont="1" applyBorder="1" applyAlignment="1">
      <alignment horizontal="center"/>
    </xf>
    <xf numFmtId="3" fontId="24" fillId="0" borderId="7" xfId="0" applyNumberFormat="1" applyFont="1" applyBorder="1"/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4" fontId="24" fillId="0" borderId="29" xfId="0" applyNumberFormat="1" applyFont="1" applyBorder="1" applyAlignment="1">
      <alignment horizontal="center"/>
    </xf>
    <xf numFmtId="3" fontId="24" fillId="0" borderId="12" xfId="0" applyNumberFormat="1" applyFont="1" applyBorder="1"/>
    <xf numFmtId="3" fontId="24" fillId="0" borderId="11" xfId="0" applyNumberFormat="1" applyFont="1" applyBorder="1"/>
    <xf numFmtId="0" fontId="2" fillId="2" borderId="10" xfId="0" applyFont="1" applyFill="1" applyBorder="1"/>
    <xf numFmtId="4" fontId="2" fillId="2" borderId="10" xfId="0" applyNumberFormat="1" applyFont="1" applyFill="1" applyBorder="1" applyAlignment="1">
      <alignment horizontal="center"/>
    </xf>
    <xf numFmtId="3" fontId="2" fillId="2" borderId="6" xfId="0" applyNumberFormat="1" applyFont="1" applyFill="1" applyBorder="1"/>
    <xf numFmtId="3" fontId="24" fillId="0" borderId="0" xfId="0" applyNumberFormat="1" applyFont="1" applyAlignment="1">
      <alignment horizontal="right"/>
    </xf>
    <xf numFmtId="0" fontId="24" fillId="0" borderId="0" xfId="0" quotePrefix="1" applyFont="1" applyAlignment="1">
      <alignment horizontal="left"/>
    </xf>
    <xf numFmtId="0" fontId="25" fillId="0" borderId="0" xfId="0" applyFont="1"/>
    <xf numFmtId="0" fontId="24" fillId="0" borderId="0" xfId="0" applyFont="1" applyBorder="1"/>
    <xf numFmtId="0" fontId="24" fillId="0" borderId="0" xfId="0" applyFont="1" applyAlignment="1">
      <alignment horizontal="center"/>
    </xf>
    <xf numFmtId="0" fontId="26" fillId="2" borderId="7" xfId="0" applyFont="1" applyFill="1" applyBorder="1"/>
    <xf numFmtId="0" fontId="26" fillId="2" borderId="11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4" fillId="0" borderId="13" xfId="0" applyFont="1" applyBorder="1"/>
    <xf numFmtId="3" fontId="26" fillId="0" borderId="12" xfId="0" applyNumberFormat="1" applyFont="1" applyBorder="1"/>
    <xf numFmtId="3" fontId="26" fillId="0" borderId="13" xfId="0" applyNumberFormat="1" applyFont="1" applyBorder="1"/>
    <xf numFmtId="0" fontId="2" fillId="2" borderId="14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3" fontId="2" fillId="2" borderId="10" xfId="0" applyNumberFormat="1" applyFont="1" applyFill="1" applyBorder="1"/>
    <xf numFmtId="0" fontId="26" fillId="0" borderId="11" xfId="0" applyFont="1" applyBorder="1"/>
    <xf numFmtId="3" fontId="26" fillId="0" borderId="11" xfId="0" applyNumberFormat="1" applyFont="1" applyBorder="1"/>
    <xf numFmtId="3" fontId="26" fillId="2" borderId="7" xfId="0" applyNumberFormat="1" applyFont="1" applyFill="1" applyBorder="1"/>
    <xf numFmtId="0" fontId="26" fillId="2" borderId="11" xfId="0" applyFont="1" applyFill="1" applyBorder="1"/>
    <xf numFmtId="3" fontId="26" fillId="2" borderId="11" xfId="0" applyNumberFormat="1" applyFont="1" applyFill="1" applyBorder="1"/>
    <xf numFmtId="0" fontId="26" fillId="2" borderId="10" xfId="0" applyFont="1" applyFill="1" applyBorder="1"/>
    <xf numFmtId="3" fontId="26" fillId="2" borderId="10" xfId="0" applyNumberFormat="1" applyFont="1" applyFill="1" applyBorder="1"/>
    <xf numFmtId="0" fontId="25" fillId="0" borderId="0" xfId="0" applyFont="1" applyBorder="1"/>
    <xf numFmtId="10" fontId="20" fillId="0" borderId="13" xfId="0" applyNumberFormat="1" applyFont="1" applyBorder="1" applyAlignment="1">
      <alignment horizontal="right"/>
    </xf>
    <xf numFmtId="0" fontId="20" fillId="0" borderId="1" xfId="0" applyFont="1" applyBorder="1"/>
    <xf numFmtId="0" fontId="20" fillId="26" borderId="8" xfId="0" applyFont="1" applyFill="1" applyBorder="1"/>
    <xf numFmtId="0" fontId="20" fillId="26" borderId="9" xfId="0" applyFont="1" applyFill="1" applyBorder="1"/>
    <xf numFmtId="3" fontId="20" fillId="26" borderId="14" xfId="0" applyNumberFormat="1" applyFont="1" applyFill="1" applyBorder="1"/>
    <xf numFmtId="3" fontId="20" fillId="26" borderId="9" xfId="0" applyNumberFormat="1" applyFont="1" applyFill="1" applyBorder="1"/>
    <xf numFmtId="0" fontId="20" fillId="2" borderId="8" xfId="0" applyFont="1" applyFill="1" applyBorder="1" applyAlignment="1"/>
    <xf numFmtId="0" fontId="20" fillId="2" borderId="9" xfId="0" applyFont="1" applyFill="1" applyBorder="1" applyAlignment="1"/>
    <xf numFmtId="3" fontId="2" fillId="0" borderId="0" xfId="1" applyNumberFormat="1" applyFont="1"/>
    <xf numFmtId="3" fontId="2" fillId="0" borderId="0" xfId="1" applyNumberFormat="1" applyFont="1" applyAlignment="1">
      <alignment horizontal="left"/>
    </xf>
    <xf numFmtId="3" fontId="2" fillId="0" borderId="0" xfId="1" applyNumberFormat="1" applyFont="1" applyAlignment="1">
      <alignment horizontal="right"/>
    </xf>
    <xf numFmtId="0" fontId="2" fillId="0" borderId="0" xfId="1" applyFont="1" applyAlignment="1">
      <alignment horizontal="center"/>
    </xf>
    <xf numFmtId="0" fontId="24" fillId="0" borderId="0" xfId="1" applyFont="1"/>
    <xf numFmtId="3" fontId="2" fillId="0" borderId="0" xfId="1" applyNumberFormat="1" applyFont="1" applyAlignment="1">
      <alignment horizontal="center"/>
    </xf>
    <xf numFmtId="3" fontId="29" fillId="0" borderId="0" xfId="1" applyNumberFormat="1" applyFont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3" fontId="2" fillId="2" borderId="10" xfId="1" applyNumberFormat="1" applyFont="1" applyFill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2" xfId="1" applyFont="1" applyBorder="1" applyAlignment="1">
      <alignment horizontal="left"/>
    </xf>
    <xf numFmtId="3" fontId="24" fillId="0" borderId="12" xfId="1" applyNumberFormat="1" applyFont="1" applyBorder="1"/>
    <xf numFmtId="0" fontId="24" fillId="0" borderId="12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3" fontId="24" fillId="0" borderId="10" xfId="1" applyNumberFormat="1" applyFont="1" applyBorder="1"/>
    <xf numFmtId="3" fontId="24" fillId="0" borderId="0" xfId="1" applyNumberFormat="1" applyFont="1"/>
    <xf numFmtId="3" fontId="24" fillId="0" borderId="0" xfId="1" applyNumberFormat="1" applyFont="1" applyBorder="1"/>
    <xf numFmtId="3" fontId="2" fillId="2" borderId="10" xfId="1" applyNumberFormat="1" applyFont="1" applyFill="1" applyBorder="1"/>
    <xf numFmtId="0" fontId="30" fillId="0" borderId="0" xfId="0" applyFont="1"/>
    <xf numFmtId="3" fontId="30" fillId="0" borderId="0" xfId="0" applyNumberFormat="1" applyFont="1"/>
    <xf numFmtId="0" fontId="27" fillId="0" borderId="0" xfId="0" applyFont="1"/>
    <xf numFmtId="3" fontId="27" fillId="0" borderId="0" xfId="0" applyNumberFormat="1" applyFont="1" applyAlignment="1">
      <alignment horizontal="right"/>
    </xf>
    <xf numFmtId="3" fontId="27" fillId="0" borderId="0" xfId="0" applyNumberFormat="1" applyFont="1"/>
    <xf numFmtId="3" fontId="27" fillId="2" borderId="10" xfId="0" applyNumberFormat="1" applyFont="1" applyFill="1" applyBorder="1"/>
    <xf numFmtId="166" fontId="30" fillId="0" borderId="0" xfId="0" applyNumberFormat="1" applyFont="1" applyAlignment="1">
      <alignment horizontal="center"/>
    </xf>
    <xf numFmtId="9" fontId="30" fillId="0" borderId="0" xfId="0" applyNumberFormat="1" applyFont="1"/>
    <xf numFmtId="3" fontId="27" fillId="2" borderId="10" xfId="0" quotePrefix="1" applyNumberFormat="1" applyFont="1" applyFill="1" applyBorder="1"/>
    <xf numFmtId="10" fontId="27" fillId="2" borderId="10" xfId="0" applyNumberFormat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3" fontId="2" fillId="0" borderId="0" xfId="1" applyNumberFormat="1" applyFont="1" applyBorder="1"/>
    <xf numFmtId="167" fontId="24" fillId="0" borderId="0" xfId="38" applyNumberFormat="1" applyFont="1" applyAlignment="1">
      <alignment horizontal="center"/>
    </xf>
    <xf numFmtId="3" fontId="24" fillId="0" borderId="0" xfId="38" applyNumberFormat="1" applyFont="1" applyAlignment="1">
      <alignment horizontal="right"/>
    </xf>
    <xf numFmtId="3" fontId="24" fillId="0" borderId="5" xfId="38" applyNumberFormat="1" applyFont="1" applyBorder="1" applyAlignment="1">
      <alignment horizontal="right"/>
    </xf>
    <xf numFmtId="3" fontId="24" fillId="0" borderId="5" xfId="1" applyNumberFormat="1" applyFont="1" applyBorder="1"/>
    <xf numFmtId="167" fontId="24" fillId="0" borderId="5" xfId="38" applyNumberFormat="1" applyFont="1" applyBorder="1" applyAlignment="1">
      <alignment horizontal="center"/>
    </xf>
    <xf numFmtId="171" fontId="24" fillId="0" borderId="0" xfId="1" applyNumberFormat="1" applyFont="1"/>
    <xf numFmtId="171" fontId="2" fillId="0" borderId="0" xfId="1" applyNumberFormat="1" applyFont="1"/>
    <xf numFmtId="0" fontId="24" fillId="0" borderId="0" xfId="1" quotePrefix="1" applyFont="1" applyAlignment="1">
      <alignment horizontal="left"/>
    </xf>
    <xf numFmtId="3" fontId="24" fillId="0" borderId="0" xfId="1" applyNumberFormat="1" applyFont="1" applyAlignment="1">
      <alignment horizontal="center"/>
    </xf>
    <xf numFmtId="0" fontId="26" fillId="0" borderId="0" xfId="0" applyFont="1" applyBorder="1" applyAlignment="1"/>
    <xf numFmtId="0" fontId="24" fillId="0" borderId="0" xfId="0" applyFont="1" applyAlignment="1"/>
    <xf numFmtId="167" fontId="27" fillId="2" borderId="1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6" fontId="20" fillId="0" borderId="6" xfId="38" applyNumberFormat="1" applyFont="1" applyBorder="1" applyAlignment="1">
      <alignment horizontal="center"/>
    </xf>
    <xf numFmtId="3" fontId="20" fillId="2" borderId="9" xfId="0" applyNumberFormat="1" applyFont="1" applyFill="1" applyBorder="1" applyAlignment="1">
      <alignment horizontal="center"/>
    </xf>
    <xf numFmtId="170" fontId="20" fillId="0" borderId="13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2" borderId="9" xfId="0" applyFont="1" applyFill="1" applyBorder="1"/>
    <xf numFmtId="3" fontId="20" fillId="26" borderId="10" xfId="0" applyNumberFormat="1" applyFont="1" applyFill="1" applyBorder="1"/>
    <xf numFmtId="3" fontId="20" fillId="2" borderId="10" xfId="0" applyNumberFormat="1" applyFont="1" applyFill="1" applyBorder="1" applyAlignment="1">
      <alignment horizontal="center"/>
    </xf>
    <xf numFmtId="3" fontId="20" fillId="2" borderId="10" xfId="0" applyNumberFormat="1" applyFont="1" applyFill="1" applyBorder="1"/>
    <xf numFmtId="170" fontId="20" fillId="0" borderId="12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3" fontId="24" fillId="0" borderId="0" xfId="1" applyNumberFormat="1" applyFont="1" applyAlignment="1">
      <alignment horizontal="right"/>
    </xf>
    <xf numFmtId="3" fontId="24" fillId="0" borderId="0" xfId="1" applyNumberFormat="1" applyFont="1" applyAlignment="1">
      <alignment horizontal="left"/>
    </xf>
    <xf numFmtId="172" fontId="24" fillId="0" borderId="0" xfId="59" applyNumberFormat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4" fontId="24" fillId="0" borderId="0" xfId="1" applyNumberFormat="1" applyFont="1" applyAlignment="1">
      <alignment horizontal="left"/>
    </xf>
    <xf numFmtId="0" fontId="24" fillId="0" borderId="0" xfId="1" applyFont="1" applyAlignment="1">
      <alignment horizontal="left"/>
    </xf>
    <xf numFmtId="0" fontId="2" fillId="0" borderId="0" xfId="1" applyFont="1" applyAlignment="1">
      <alignment horizontal="center" wrapText="1"/>
    </xf>
    <xf numFmtId="14" fontId="24" fillId="0" borderId="0" xfId="1" applyNumberFormat="1" applyFont="1" applyAlignment="1">
      <alignment horizontal="center"/>
    </xf>
    <xf numFmtId="3" fontId="24" fillId="2" borderId="12" xfId="1" applyNumberFormat="1" applyFont="1" applyFill="1" applyBorder="1"/>
    <xf numFmtId="0" fontId="39" fillId="0" borderId="0" xfId="1" applyFont="1"/>
    <xf numFmtId="172" fontId="24" fillId="28" borderId="0" xfId="1" applyNumberFormat="1" applyFont="1" applyFill="1"/>
    <xf numFmtId="3" fontId="24" fillId="28" borderId="12" xfId="1" applyNumberFormat="1" applyFont="1" applyFill="1" applyBorder="1"/>
    <xf numFmtId="0" fontId="24" fillId="27" borderId="7" xfId="1" applyFont="1" applyFill="1" applyBorder="1" applyAlignment="1">
      <alignment horizontal="center" vertical="center" wrapText="1"/>
    </xf>
    <xf numFmtId="0" fontId="24" fillId="27" borderId="11" xfId="1" applyFont="1" applyFill="1" applyBorder="1" applyAlignment="1">
      <alignment horizontal="center" vertical="center" wrapText="1"/>
    </xf>
    <xf numFmtId="0" fontId="24" fillId="27" borderId="7" xfId="1" applyFont="1" applyFill="1" applyBorder="1" applyAlignment="1">
      <alignment horizontal="center" vertical="center"/>
    </xf>
    <xf numFmtId="0" fontId="24" fillId="27" borderId="11" xfId="1" applyFont="1" applyFill="1" applyBorder="1" applyAlignment="1">
      <alignment horizontal="center" vertical="center"/>
    </xf>
    <xf numFmtId="0" fontId="27" fillId="2" borderId="8" xfId="1" applyFont="1" applyFill="1" applyBorder="1" applyAlignment="1">
      <alignment horizontal="center"/>
    </xf>
    <xf numFmtId="0" fontId="27" fillId="2" borderId="14" xfId="1" applyFont="1" applyFill="1" applyBorder="1" applyAlignment="1">
      <alignment horizontal="center"/>
    </xf>
    <xf numFmtId="0" fontId="27" fillId="2" borderId="9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4" xfId="1" quotePrefix="1" applyFont="1" applyFill="1" applyBorder="1" applyAlignment="1">
      <alignment horizontal="center"/>
    </xf>
    <xf numFmtId="0" fontId="2" fillId="2" borderId="9" xfId="1" quotePrefix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6" fillId="2" borderId="7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  <xf numFmtId="3" fontId="28" fillId="2" borderId="8" xfId="0" applyNumberFormat="1" applyFont="1" applyFill="1" applyBorder="1" applyAlignment="1">
      <alignment horizontal="center" vertical="center"/>
    </xf>
    <xf numFmtId="3" fontId="28" fillId="2" borderId="14" xfId="0" applyNumberFormat="1" applyFont="1" applyFill="1" applyBorder="1" applyAlignment="1">
      <alignment horizontal="center" vertical="center"/>
    </xf>
    <xf numFmtId="3" fontId="28" fillId="2" borderId="9" xfId="0" applyNumberFormat="1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3" fontId="24" fillId="28" borderId="10" xfId="1" applyNumberFormat="1" applyFont="1" applyFill="1" applyBorder="1"/>
  </cellXfs>
  <cellStyles count="60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Advertencia" xfId="47"/>
    <cellStyle name="Buena 2" xfId="20"/>
    <cellStyle name="Calcular" xfId="48"/>
    <cellStyle name="Cálculo 2" xfId="21"/>
    <cellStyle name="Celda comprob." xfId="49"/>
    <cellStyle name="Celda de comprobación 2" xfId="22"/>
    <cellStyle name="Celda vinculada 2" xfId="23"/>
    <cellStyle name="Correcto" xfId="50"/>
    <cellStyle name="Encabez. 1" xfId="51"/>
    <cellStyle name="Encabez. 2" xfId="52"/>
    <cellStyle name="Encabezado 3" xfId="5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xplicación" xfId="54"/>
    <cellStyle name="Incorrecto 2" xfId="33"/>
    <cellStyle name="Millares" xfId="59" builtinId="3"/>
    <cellStyle name="Neutral 2" xfId="34"/>
    <cellStyle name="Normal" xfId="0" builtinId="0"/>
    <cellStyle name="Normal 2" xfId="1"/>
    <cellStyle name="Normal 2 2" xfId="55"/>
    <cellStyle name="Normal 3" xfId="35"/>
    <cellStyle name="Normal 4" xfId="36"/>
    <cellStyle name="Normal 5" xfId="56"/>
    <cellStyle name="Nota" xfId="57"/>
    <cellStyle name="Notas 2" xfId="37"/>
    <cellStyle name="Porcentual 2" xfId="38"/>
    <cellStyle name="Porcentual 3" xfId="58"/>
    <cellStyle name="Salida 2" xfId="39"/>
    <cellStyle name="Texto de advertencia 2" xfId="40"/>
    <cellStyle name="Texto explicativo 2" xfId="41"/>
    <cellStyle name="Título 1 2" xfId="42"/>
    <cellStyle name="Título 2 2" xfId="43"/>
    <cellStyle name="Título 3 2" xfId="44"/>
    <cellStyle name="Título 4" xfId="45"/>
    <cellStyle name="Total 2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40</xdr:row>
      <xdr:rowOff>50801</xdr:rowOff>
    </xdr:from>
    <xdr:to>
      <xdr:col>3</xdr:col>
      <xdr:colOff>695854</xdr:colOff>
      <xdr:row>47</xdr:row>
      <xdr:rowOff>139700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08721B-6A37-474E-B068-A105296B6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7543801"/>
          <a:ext cx="2207154" cy="139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10" zoomScale="75" workbookViewId="0">
      <selection activeCell="E44" sqref="E44"/>
    </sheetView>
    <sheetView tabSelected="1" topLeftCell="A19" workbookViewId="1">
      <selection activeCell="H24" sqref="H24"/>
    </sheetView>
  </sheetViews>
  <sheetFormatPr baseColWidth="10" defaultColWidth="11.42578125" defaultRowHeight="15"/>
  <cols>
    <col min="1" max="1" width="16" style="155" customWidth="1"/>
    <col min="2" max="3" width="14.7109375" style="161" customWidth="1"/>
    <col min="4" max="4" width="14.7109375" style="162" customWidth="1"/>
    <col min="5" max="5" width="13.140625" style="150" customWidth="1"/>
    <col min="6" max="6" width="12.85546875" style="150" customWidth="1"/>
    <col min="7" max="8" width="15.42578125" style="150" customWidth="1"/>
    <col min="9" max="9" width="5.7109375" style="150" customWidth="1"/>
    <col min="10" max="10" width="14" style="150" customWidth="1"/>
    <col min="11" max="11" width="15.42578125" style="150" customWidth="1"/>
    <col min="12" max="12" width="10.5703125" style="150" customWidth="1"/>
    <col min="13" max="13" width="8" style="150" customWidth="1"/>
    <col min="14" max="14" width="12.7109375" style="150" customWidth="1"/>
    <col min="15" max="15" width="15.28515625" style="150" customWidth="1"/>
    <col min="16" max="16" width="12.7109375" style="150" bestFit="1" customWidth="1"/>
    <col min="17" max="16384" width="11.42578125" style="150"/>
  </cols>
  <sheetData>
    <row r="1" spans="1:8" s="1" customFormat="1">
      <c r="A1" s="1" t="s">
        <v>168</v>
      </c>
      <c r="B1" s="90" t="s">
        <v>166</v>
      </c>
      <c r="C1" s="146"/>
      <c r="D1" s="146"/>
    </row>
    <row r="2" spans="1:8" s="1" customFormat="1">
      <c r="A2" s="1" t="s">
        <v>119</v>
      </c>
      <c r="B2" s="90" t="s">
        <v>167</v>
      </c>
      <c r="C2" s="147"/>
      <c r="D2" s="146"/>
    </row>
    <row r="3" spans="1:8" s="1" customFormat="1">
      <c r="A3" s="1" t="s">
        <v>169</v>
      </c>
      <c r="B3" s="90" t="s">
        <v>201</v>
      </c>
      <c r="C3" s="147"/>
      <c r="D3" s="146"/>
    </row>
    <row r="4" spans="1:8" s="1" customFormat="1">
      <c r="A4" s="1" t="s">
        <v>202</v>
      </c>
      <c r="B4" s="90" t="s">
        <v>203</v>
      </c>
      <c r="C4" s="147"/>
      <c r="D4" s="146"/>
    </row>
    <row r="5" spans="1:8" s="1" customFormat="1">
      <c r="A5" s="1" t="s">
        <v>180</v>
      </c>
      <c r="B5" s="90" t="s">
        <v>181</v>
      </c>
      <c r="C5" s="147"/>
      <c r="D5" s="146"/>
    </row>
    <row r="6" spans="1:8" s="1" customFormat="1">
      <c r="A6" s="1" t="s">
        <v>182</v>
      </c>
      <c r="B6" s="90" t="s">
        <v>183</v>
      </c>
      <c r="C6" s="147"/>
      <c r="D6" s="146"/>
    </row>
    <row r="7" spans="1:8" s="1" customFormat="1">
      <c r="A7" s="88" t="s">
        <v>178</v>
      </c>
      <c r="B7" s="200" t="s">
        <v>179</v>
      </c>
      <c r="C7" s="147"/>
      <c r="D7" s="146"/>
    </row>
    <row r="8" spans="1:8" s="1" customFormat="1">
      <c r="A8" s="88" t="s">
        <v>173</v>
      </c>
      <c r="B8" s="204">
        <v>42524</v>
      </c>
      <c r="C8" s="147"/>
      <c r="D8" s="146"/>
    </row>
    <row r="9" spans="1:8" s="1" customFormat="1" ht="32.450000000000003" customHeight="1">
      <c r="A9" s="88" t="s">
        <v>25</v>
      </c>
      <c r="B9" s="148">
        <v>2000000</v>
      </c>
      <c r="C9" s="147"/>
      <c r="D9" s="146"/>
      <c r="E9" s="202" t="s">
        <v>177</v>
      </c>
      <c r="F9" s="202" t="s">
        <v>175</v>
      </c>
      <c r="G9" s="203" t="s">
        <v>176</v>
      </c>
      <c r="H9" s="206" t="s">
        <v>184</v>
      </c>
    </row>
    <row r="10" spans="1:8" s="1" customFormat="1">
      <c r="A10" s="205" t="s">
        <v>170</v>
      </c>
      <c r="B10" s="199"/>
      <c r="C10" s="200" t="s">
        <v>171</v>
      </c>
      <c r="D10" s="161" t="s">
        <v>174</v>
      </c>
      <c r="E10" s="201">
        <v>50000</v>
      </c>
      <c r="F10" s="201">
        <v>950000</v>
      </c>
      <c r="G10" s="155">
        <v>50</v>
      </c>
      <c r="H10" s="207">
        <v>42522</v>
      </c>
    </row>
    <row r="11" spans="1:8" s="1" customFormat="1">
      <c r="A11" s="205" t="s">
        <v>206</v>
      </c>
      <c r="B11" s="161"/>
      <c r="C11" s="161" t="s">
        <v>172</v>
      </c>
      <c r="D11" s="161" t="s">
        <v>174</v>
      </c>
      <c r="E11" s="201">
        <v>50000</v>
      </c>
      <c r="F11" s="201">
        <v>950000</v>
      </c>
      <c r="G11" s="155">
        <v>50</v>
      </c>
      <c r="H11" s="207">
        <v>42522</v>
      </c>
    </row>
    <row r="12" spans="1:8" s="1" customFormat="1">
      <c r="A12" s="155"/>
      <c r="B12" s="161"/>
      <c r="C12" s="161"/>
      <c r="D12" s="161"/>
      <c r="E12" s="201"/>
      <c r="F12" s="201"/>
      <c r="G12" s="149"/>
    </row>
    <row r="13" spans="1:8" s="1" customFormat="1">
      <c r="A13" s="149"/>
      <c r="B13" s="146"/>
      <c r="C13" s="146"/>
      <c r="D13" s="146"/>
    </row>
    <row r="14" spans="1:8" ht="15.75">
      <c r="A14" s="216" t="s">
        <v>144</v>
      </c>
      <c r="B14" s="218"/>
      <c r="C14" s="146"/>
      <c r="D14" s="146"/>
      <c r="E14" s="1"/>
      <c r="F14" s="1"/>
      <c r="G14" s="1"/>
    </row>
    <row r="15" spans="1:8">
      <c r="A15" s="149"/>
      <c r="B15" s="151"/>
      <c r="C15" s="146"/>
      <c r="D15" s="146"/>
      <c r="E15" s="1"/>
      <c r="F15" s="1"/>
      <c r="G15" s="1"/>
    </row>
    <row r="16" spans="1:8" s="155" customFormat="1">
      <c r="A16" s="153" t="s">
        <v>121</v>
      </c>
      <c r="B16" s="154" t="s">
        <v>136</v>
      </c>
      <c r="C16" s="154" t="s">
        <v>137</v>
      </c>
      <c r="D16" s="154" t="s">
        <v>122</v>
      </c>
      <c r="E16" s="1"/>
      <c r="F16" s="1"/>
      <c r="G16" s="1"/>
    </row>
    <row r="17" spans="1:7">
      <c r="A17" s="156" t="s">
        <v>91</v>
      </c>
      <c r="B17" s="208"/>
      <c r="C17" s="208"/>
      <c r="D17" s="208"/>
      <c r="E17" s="1"/>
      <c r="F17" s="1"/>
      <c r="G17" s="1"/>
    </row>
    <row r="18" spans="1:7">
      <c r="A18" s="156" t="s">
        <v>92</v>
      </c>
      <c r="B18" s="208"/>
      <c r="C18" s="208"/>
      <c r="D18" s="208"/>
      <c r="E18" s="1"/>
      <c r="F18" s="1"/>
      <c r="G18" s="1"/>
    </row>
    <row r="19" spans="1:7">
      <c r="A19" s="156" t="s">
        <v>93</v>
      </c>
      <c r="B19" s="208"/>
      <c r="C19" s="208"/>
      <c r="D19" s="208"/>
      <c r="E19" s="1"/>
      <c r="F19" s="1"/>
      <c r="G19" s="1"/>
    </row>
    <row r="20" spans="1:7">
      <c r="A20" s="156" t="s">
        <v>94</v>
      </c>
      <c r="B20" s="208"/>
      <c r="C20" s="208"/>
      <c r="D20" s="208"/>
      <c r="E20" s="1"/>
      <c r="F20" s="1"/>
      <c r="G20" s="1"/>
    </row>
    <row r="21" spans="1:7">
      <c r="A21" s="156" t="s">
        <v>95</v>
      </c>
      <c r="B21" s="208"/>
      <c r="C21" s="208"/>
      <c r="D21" s="208"/>
      <c r="E21" s="1"/>
      <c r="F21" s="1"/>
      <c r="G21" s="1"/>
    </row>
    <row r="22" spans="1:7">
      <c r="A22" s="156" t="s">
        <v>96</v>
      </c>
      <c r="B22" s="157">
        <v>0</v>
      </c>
      <c r="C22" s="157">
        <v>0</v>
      </c>
      <c r="D22" s="157">
        <f t="shared" ref="D22:D28" si="0">SUM(B22:C22)</f>
        <v>0</v>
      </c>
      <c r="E22" s="1"/>
      <c r="F22" s="1"/>
      <c r="G22" s="1"/>
    </row>
    <row r="23" spans="1:7">
      <c r="A23" s="156" t="s">
        <v>97</v>
      </c>
      <c r="B23" s="157">
        <v>0</v>
      </c>
      <c r="C23" s="157">
        <v>0</v>
      </c>
      <c r="D23" s="157">
        <f t="shared" si="0"/>
        <v>0</v>
      </c>
      <c r="E23" s="1"/>
      <c r="F23" s="1"/>
      <c r="G23" s="1"/>
    </row>
    <row r="24" spans="1:7">
      <c r="A24" s="156" t="s">
        <v>98</v>
      </c>
      <c r="B24" s="157">
        <v>0</v>
      </c>
      <c r="C24" s="157">
        <v>0</v>
      </c>
      <c r="D24" s="157">
        <f t="shared" si="0"/>
        <v>0</v>
      </c>
      <c r="E24" s="1"/>
      <c r="F24" s="1"/>
      <c r="G24" s="1"/>
    </row>
    <row r="25" spans="1:7">
      <c r="A25" s="156" t="s">
        <v>99</v>
      </c>
      <c r="B25" s="157">
        <v>0</v>
      </c>
      <c r="C25" s="157">
        <v>0</v>
      </c>
      <c r="D25" s="157">
        <f t="shared" si="0"/>
        <v>0</v>
      </c>
      <c r="E25" s="1"/>
      <c r="F25" s="1"/>
      <c r="G25" s="1"/>
    </row>
    <row r="26" spans="1:7">
      <c r="A26" s="156" t="s">
        <v>100</v>
      </c>
      <c r="B26" s="157">
        <v>0</v>
      </c>
      <c r="C26" s="157">
        <v>0</v>
      </c>
      <c r="D26" s="157">
        <f t="shared" si="0"/>
        <v>0</v>
      </c>
      <c r="E26" s="1"/>
      <c r="F26" s="1"/>
      <c r="G26" s="1"/>
    </row>
    <row r="27" spans="1:7">
      <c r="A27" s="156" t="s">
        <v>101</v>
      </c>
      <c r="B27" s="157">
        <v>0</v>
      </c>
      <c r="C27" s="157">
        <v>0</v>
      </c>
      <c r="D27" s="157">
        <f t="shared" si="0"/>
        <v>0</v>
      </c>
      <c r="E27" s="1"/>
      <c r="F27" s="1"/>
      <c r="G27" s="1"/>
    </row>
    <row r="28" spans="1:7">
      <c r="A28" s="156" t="s">
        <v>102</v>
      </c>
      <c r="B28" s="157">
        <f>G28+35000</f>
        <v>47600</v>
      </c>
      <c r="C28" s="157">
        <v>2394</v>
      </c>
      <c r="D28" s="157">
        <f t="shared" si="0"/>
        <v>49994</v>
      </c>
      <c r="E28" s="1"/>
      <c r="F28" s="1"/>
      <c r="G28" s="209">
        <f>(C28*100)/19</f>
        <v>12600</v>
      </c>
    </row>
    <row r="29" spans="1:7">
      <c r="A29" s="159" t="s">
        <v>122</v>
      </c>
      <c r="B29" s="160">
        <f>SUM(B17:B28)</f>
        <v>47600</v>
      </c>
      <c r="C29" s="160">
        <f>SUM(C17:C28)</f>
        <v>2394</v>
      </c>
      <c r="D29" s="160">
        <f>SUM(D17:D28)</f>
        <v>49994</v>
      </c>
      <c r="E29" s="1"/>
      <c r="F29" s="1"/>
      <c r="G29" s="1"/>
    </row>
    <row r="30" spans="1:7">
      <c r="C30" s="146"/>
      <c r="D30" s="146"/>
      <c r="G30" s="1"/>
    </row>
    <row r="31" spans="1:7">
      <c r="G31" s="1"/>
    </row>
    <row r="32" spans="1:7" ht="15.75">
      <c r="A32" s="216" t="s">
        <v>145</v>
      </c>
      <c r="B32" s="217"/>
      <c r="C32" s="217"/>
      <c r="D32" s="217"/>
      <c r="E32" s="218"/>
      <c r="G32" s="1"/>
    </row>
    <row r="33" spans="1:13">
      <c r="A33" s="149"/>
      <c r="B33" s="151"/>
      <c r="C33" s="151"/>
      <c r="D33" s="152"/>
      <c r="G33" s="1"/>
    </row>
    <row r="34" spans="1:13" s="155" customFormat="1">
      <c r="A34" s="153" t="s">
        <v>121</v>
      </c>
      <c r="B34" s="154" t="s">
        <v>124</v>
      </c>
      <c r="C34" s="154" t="s">
        <v>134</v>
      </c>
      <c r="D34" s="154" t="s">
        <v>135</v>
      </c>
      <c r="E34" s="154" t="s">
        <v>126</v>
      </c>
      <c r="G34" s="1"/>
      <c r="H34" s="150"/>
      <c r="I34" s="150"/>
      <c r="J34" s="150"/>
      <c r="K34" s="150"/>
    </row>
    <row r="35" spans="1:13">
      <c r="A35" s="156" t="s">
        <v>91</v>
      </c>
      <c r="B35" s="208"/>
      <c r="C35" s="208"/>
      <c r="D35" s="208"/>
      <c r="E35" s="208"/>
      <c r="G35" s="209">
        <f>(D35*100)/19</f>
        <v>0</v>
      </c>
    </row>
    <row r="36" spans="1:13">
      <c r="A36" s="156" t="s">
        <v>92</v>
      </c>
      <c r="B36" s="208"/>
      <c r="C36" s="208"/>
      <c r="D36" s="208"/>
      <c r="E36" s="208"/>
      <c r="G36" s="209">
        <f t="shared" ref="G36:G46" si="1">(D36*100)/19</f>
        <v>0</v>
      </c>
    </row>
    <row r="37" spans="1:13">
      <c r="A37" s="156" t="s">
        <v>93</v>
      </c>
      <c r="B37" s="208"/>
      <c r="C37" s="208"/>
      <c r="D37" s="208"/>
      <c r="E37" s="208"/>
      <c r="G37" s="209">
        <f t="shared" si="1"/>
        <v>0</v>
      </c>
    </row>
    <row r="38" spans="1:13">
      <c r="A38" s="156" t="s">
        <v>94</v>
      </c>
      <c r="B38" s="208"/>
      <c r="C38" s="208"/>
      <c r="D38" s="208"/>
      <c r="E38" s="208"/>
      <c r="G38" s="209">
        <f t="shared" si="1"/>
        <v>0</v>
      </c>
    </row>
    <row r="39" spans="1:13">
      <c r="A39" s="156" t="s">
        <v>95</v>
      </c>
      <c r="B39" s="208"/>
      <c r="C39" s="208"/>
      <c r="D39" s="208"/>
      <c r="E39" s="208"/>
      <c r="G39" s="209">
        <f t="shared" si="1"/>
        <v>0</v>
      </c>
      <c r="J39" s="150" t="s">
        <v>185</v>
      </c>
      <c r="K39" s="201">
        <v>45999</v>
      </c>
    </row>
    <row r="40" spans="1:13">
      <c r="A40" s="156" t="s">
        <v>96</v>
      </c>
      <c r="B40" s="157">
        <f t="shared" ref="B40:B46" si="2">G40</f>
        <v>0</v>
      </c>
      <c r="C40" s="157">
        <v>0</v>
      </c>
      <c r="D40" s="157">
        <v>0</v>
      </c>
      <c r="E40" s="157">
        <f t="shared" ref="E40:E46" si="3">SUM(B40:D40)</f>
        <v>0</v>
      </c>
      <c r="G40" s="209">
        <f t="shared" si="1"/>
        <v>0</v>
      </c>
      <c r="J40" s="150" t="s">
        <v>186</v>
      </c>
      <c r="K40" s="201">
        <v>46091</v>
      </c>
    </row>
    <row r="41" spans="1:13">
      <c r="A41" s="156" t="s">
        <v>97</v>
      </c>
      <c r="B41" s="157">
        <f t="shared" si="2"/>
        <v>0</v>
      </c>
      <c r="C41" s="157">
        <v>0</v>
      </c>
      <c r="D41" s="157">
        <v>0</v>
      </c>
      <c r="E41" s="157">
        <f t="shared" si="3"/>
        <v>0</v>
      </c>
      <c r="G41" s="209">
        <f t="shared" si="1"/>
        <v>0</v>
      </c>
      <c r="J41" s="150" t="s">
        <v>187</v>
      </c>
      <c r="K41" s="201">
        <v>46183</v>
      </c>
    </row>
    <row r="42" spans="1:13">
      <c r="A42" s="156" t="s">
        <v>98</v>
      </c>
      <c r="B42" s="157">
        <f t="shared" si="2"/>
        <v>0</v>
      </c>
      <c r="C42" s="157">
        <v>0</v>
      </c>
      <c r="D42" s="157">
        <v>0</v>
      </c>
      <c r="E42" s="157">
        <f t="shared" si="3"/>
        <v>0</v>
      </c>
      <c r="G42" s="209">
        <f t="shared" si="1"/>
        <v>0</v>
      </c>
      <c r="J42" s="150" t="s">
        <v>188</v>
      </c>
      <c r="K42" s="161">
        <v>46229</v>
      </c>
    </row>
    <row r="43" spans="1:13">
      <c r="A43" s="156" t="s">
        <v>99</v>
      </c>
      <c r="B43" s="157">
        <f t="shared" si="2"/>
        <v>0</v>
      </c>
      <c r="C43" s="157">
        <v>0</v>
      </c>
      <c r="D43" s="157">
        <v>0</v>
      </c>
      <c r="E43" s="157">
        <f t="shared" si="3"/>
        <v>0</v>
      </c>
      <c r="G43" s="209">
        <f t="shared" si="1"/>
        <v>0</v>
      </c>
    </row>
    <row r="44" spans="1:13">
      <c r="A44" s="156" t="s">
        <v>100</v>
      </c>
      <c r="B44" s="157">
        <f t="shared" si="2"/>
        <v>1520542.105263158</v>
      </c>
      <c r="C44" s="157">
        <v>0</v>
      </c>
      <c r="D44" s="157">
        <v>288903</v>
      </c>
      <c r="E44" s="157">
        <f t="shared" si="3"/>
        <v>1809445.105263158</v>
      </c>
      <c r="G44" s="209">
        <f t="shared" si="1"/>
        <v>1520542.105263158</v>
      </c>
      <c r="J44" s="150">
        <f>ROUND(D44/K40,2)</f>
        <v>6.27</v>
      </c>
      <c r="K44" s="210">
        <f>J44*K41</f>
        <v>289567.40999999997</v>
      </c>
      <c r="M44" s="201"/>
    </row>
    <row r="45" spans="1:13">
      <c r="A45" s="156" t="s">
        <v>101</v>
      </c>
      <c r="B45" s="157">
        <f t="shared" si="2"/>
        <v>60000</v>
      </c>
      <c r="C45" s="157">
        <v>0</v>
      </c>
      <c r="D45" s="157">
        <v>11400</v>
      </c>
      <c r="E45" s="157">
        <f t="shared" si="3"/>
        <v>71400</v>
      </c>
      <c r="G45" s="209">
        <f t="shared" si="1"/>
        <v>60000</v>
      </c>
      <c r="J45" s="150">
        <f>ROUND((K44+D45)/K41,2)</f>
        <v>6.52</v>
      </c>
      <c r="K45" s="210">
        <f>J45*K42</f>
        <v>301413.07999999996</v>
      </c>
    </row>
    <row r="46" spans="1:13">
      <c r="A46" s="156" t="s">
        <v>102</v>
      </c>
      <c r="B46" s="157">
        <f t="shared" si="2"/>
        <v>0</v>
      </c>
      <c r="C46" s="157">
        <v>0</v>
      </c>
      <c r="D46" s="157">
        <v>0</v>
      </c>
      <c r="E46" s="157">
        <f t="shared" si="3"/>
        <v>0</v>
      </c>
      <c r="G46" s="209">
        <f t="shared" si="1"/>
        <v>0</v>
      </c>
    </row>
    <row r="47" spans="1:13">
      <c r="A47" s="159" t="s">
        <v>122</v>
      </c>
      <c r="B47" s="160">
        <f>SUM(B35:B46)</f>
        <v>1580542.105263158</v>
      </c>
      <c r="C47" s="160">
        <f>SUM(C35:C46)</f>
        <v>0</v>
      </c>
      <c r="D47" s="160">
        <f>SUM(D35:D46)</f>
        <v>300303</v>
      </c>
      <c r="E47" s="160">
        <f>SUM(E35:E46)</f>
        <v>1880845.105263158</v>
      </c>
      <c r="G47" s="1"/>
    </row>
    <row r="48" spans="1:13">
      <c r="C48" s="161">
        <f>SUM(B47:C47)</f>
        <v>1580542.105263158</v>
      </c>
      <c r="E48" s="161"/>
      <c r="G48" s="1"/>
    </row>
    <row r="49" spans="1:11">
      <c r="G49" s="1"/>
    </row>
    <row r="50" spans="1:11" ht="15.75">
      <c r="A50" s="216" t="s">
        <v>146</v>
      </c>
      <c r="B50" s="217"/>
      <c r="C50" s="217"/>
      <c r="D50" s="217"/>
      <c r="E50" s="218"/>
      <c r="G50" s="1"/>
    </row>
    <row r="51" spans="1:11">
      <c r="A51" s="149"/>
      <c r="B51" s="151"/>
      <c r="C51" s="151"/>
      <c r="D51" s="152"/>
      <c r="G51" s="1"/>
    </row>
    <row r="52" spans="1:11" s="155" customFormat="1">
      <c r="A52" s="153" t="s">
        <v>121</v>
      </c>
      <c r="B52" s="154" t="s">
        <v>123</v>
      </c>
      <c r="C52" s="154" t="s">
        <v>124</v>
      </c>
      <c r="D52" s="154" t="s">
        <v>125</v>
      </c>
      <c r="E52" s="154" t="s">
        <v>126</v>
      </c>
      <c r="G52" s="1"/>
      <c r="H52" s="150"/>
      <c r="I52" s="150"/>
      <c r="J52" s="150"/>
      <c r="K52" s="150"/>
    </row>
    <row r="53" spans="1:11">
      <c r="A53" s="156" t="s">
        <v>91</v>
      </c>
      <c r="B53" s="208"/>
      <c r="C53" s="208"/>
      <c r="D53" s="208"/>
      <c r="E53" s="208"/>
      <c r="G53" s="1"/>
    </row>
    <row r="54" spans="1:11">
      <c r="A54" s="156" t="s">
        <v>92</v>
      </c>
      <c r="B54" s="208"/>
      <c r="C54" s="208"/>
      <c r="D54" s="208"/>
      <c r="E54" s="208"/>
      <c r="G54" s="1"/>
    </row>
    <row r="55" spans="1:11">
      <c r="A55" s="156" t="s">
        <v>93</v>
      </c>
      <c r="B55" s="208"/>
      <c r="C55" s="208"/>
      <c r="D55" s="208"/>
      <c r="E55" s="208"/>
      <c r="G55" s="1"/>
    </row>
    <row r="56" spans="1:11">
      <c r="A56" s="156" t="s">
        <v>94</v>
      </c>
      <c r="B56" s="208"/>
      <c r="C56" s="208"/>
      <c r="D56" s="208"/>
      <c r="E56" s="208"/>
      <c r="G56" s="1"/>
    </row>
    <row r="57" spans="1:11">
      <c r="A57" s="156" t="s">
        <v>95</v>
      </c>
      <c r="B57" s="208"/>
      <c r="C57" s="208"/>
      <c r="D57" s="208"/>
      <c r="E57" s="208"/>
      <c r="G57" s="1"/>
    </row>
    <row r="58" spans="1:11">
      <c r="A58" s="156" t="s">
        <v>96</v>
      </c>
      <c r="B58" s="157">
        <f t="shared" ref="B58:B64" si="4">D58*10</f>
        <v>0</v>
      </c>
      <c r="C58" s="157">
        <v>0</v>
      </c>
      <c r="D58" s="157">
        <v>0</v>
      </c>
      <c r="E58" s="157">
        <f t="shared" ref="E58:E64" si="5">+B58+C58-D58</f>
        <v>0</v>
      </c>
      <c r="G58" s="1"/>
    </row>
    <row r="59" spans="1:11">
      <c r="A59" s="156" t="s">
        <v>97</v>
      </c>
      <c r="B59" s="157">
        <f t="shared" si="4"/>
        <v>0</v>
      </c>
      <c r="C59" s="157">
        <v>0</v>
      </c>
      <c r="D59" s="157">
        <v>0</v>
      </c>
      <c r="E59" s="157">
        <f t="shared" si="5"/>
        <v>0</v>
      </c>
      <c r="G59" s="1"/>
    </row>
    <row r="60" spans="1:11">
      <c r="A60" s="156" t="s">
        <v>98</v>
      </c>
      <c r="B60" s="157">
        <f t="shared" si="4"/>
        <v>0</v>
      </c>
      <c r="C60" s="157">
        <v>0</v>
      </c>
      <c r="D60" s="157">
        <v>0</v>
      </c>
      <c r="E60" s="157">
        <f t="shared" si="5"/>
        <v>0</v>
      </c>
      <c r="G60" s="1"/>
    </row>
    <row r="61" spans="1:11">
      <c r="A61" s="156" t="s">
        <v>99</v>
      </c>
      <c r="B61" s="157">
        <f t="shared" si="4"/>
        <v>0</v>
      </c>
      <c r="C61" s="157">
        <v>0</v>
      </c>
      <c r="D61" s="157">
        <v>0</v>
      </c>
      <c r="E61" s="157">
        <f t="shared" si="5"/>
        <v>0</v>
      </c>
      <c r="G61" s="1"/>
    </row>
    <row r="62" spans="1:11">
      <c r="A62" s="156" t="s">
        <v>100</v>
      </c>
      <c r="B62" s="157">
        <f t="shared" si="4"/>
        <v>0</v>
      </c>
      <c r="C62" s="157">
        <v>0</v>
      </c>
      <c r="D62" s="157">
        <v>0</v>
      </c>
      <c r="E62" s="157">
        <f t="shared" si="5"/>
        <v>0</v>
      </c>
      <c r="G62" s="1"/>
    </row>
    <row r="63" spans="1:11">
      <c r="A63" s="156" t="s">
        <v>101</v>
      </c>
      <c r="B63" s="157">
        <f t="shared" si="4"/>
        <v>0</v>
      </c>
      <c r="C63" s="157">
        <v>0</v>
      </c>
      <c r="D63" s="157">
        <v>0</v>
      </c>
      <c r="E63" s="157">
        <f t="shared" si="5"/>
        <v>0</v>
      </c>
      <c r="G63" s="1"/>
    </row>
    <row r="64" spans="1:11">
      <c r="A64" s="156" t="s">
        <v>102</v>
      </c>
      <c r="B64" s="157">
        <f t="shared" si="4"/>
        <v>0</v>
      </c>
      <c r="C64" s="157">
        <v>0</v>
      </c>
      <c r="D64" s="157">
        <v>0</v>
      </c>
      <c r="E64" s="157">
        <f t="shared" si="5"/>
        <v>0</v>
      </c>
      <c r="G64" s="1"/>
    </row>
    <row r="65" spans="1:12">
      <c r="A65" s="159" t="s">
        <v>122</v>
      </c>
      <c r="B65" s="160">
        <f>SUM(B53:B64)</f>
        <v>0</v>
      </c>
      <c r="C65" s="160">
        <f>SUM(C53:C64)</f>
        <v>0</v>
      </c>
      <c r="D65" s="160">
        <f>SUM(D53:D64)</f>
        <v>0</v>
      </c>
      <c r="E65" s="160">
        <f>SUM(E53:E64)</f>
        <v>0</v>
      </c>
      <c r="G65" s="1"/>
    </row>
    <row r="66" spans="1:12">
      <c r="C66" s="161">
        <f>SUM(B65:C65)</f>
        <v>0</v>
      </c>
      <c r="E66" s="161">
        <f>+C66-D65</f>
        <v>0</v>
      </c>
      <c r="G66" s="1"/>
    </row>
    <row r="67" spans="1:12">
      <c r="E67" s="161"/>
      <c r="G67" s="155"/>
      <c r="H67" s="161"/>
      <c r="J67" s="161"/>
      <c r="K67" s="162"/>
    </row>
    <row r="68" spans="1:12">
      <c r="E68" s="161"/>
    </row>
    <row r="69" spans="1:12" ht="15.75">
      <c r="A69" s="216" t="s">
        <v>127</v>
      </c>
      <c r="B69" s="217"/>
      <c r="C69" s="217"/>
      <c r="D69" s="217"/>
      <c r="E69" s="217"/>
      <c r="F69" s="218"/>
      <c r="H69" s="214" t="s">
        <v>162</v>
      </c>
      <c r="J69" s="212" t="s">
        <v>164</v>
      </c>
      <c r="K69" s="212" t="s">
        <v>163</v>
      </c>
      <c r="L69" s="214" t="s">
        <v>165</v>
      </c>
    </row>
    <row r="70" spans="1:12">
      <c r="A70" s="153" t="s">
        <v>160</v>
      </c>
      <c r="B70" s="154" t="s">
        <v>128</v>
      </c>
      <c r="C70" s="154" t="s">
        <v>125</v>
      </c>
      <c r="D70" s="154" t="s">
        <v>15</v>
      </c>
      <c r="E70" s="154" t="s">
        <v>138</v>
      </c>
      <c r="F70" s="154" t="s">
        <v>122</v>
      </c>
      <c r="H70" s="215"/>
      <c r="J70" s="213"/>
      <c r="K70" s="213"/>
      <c r="L70" s="215"/>
    </row>
    <row r="71" spans="1:12">
      <c r="A71" s="156" t="s">
        <v>92</v>
      </c>
      <c r="B71" s="208"/>
      <c r="C71" s="208"/>
      <c r="D71" s="208"/>
      <c r="E71" s="208"/>
      <c r="F71" s="208"/>
      <c r="H71" s="208"/>
      <c r="J71" s="208"/>
      <c r="K71" s="208"/>
      <c r="L71" s="208"/>
    </row>
    <row r="72" spans="1:12">
      <c r="A72" s="156" t="s">
        <v>93</v>
      </c>
      <c r="B72" s="208"/>
      <c r="C72" s="208"/>
      <c r="D72" s="208"/>
      <c r="E72" s="208"/>
      <c r="F72" s="208"/>
      <c r="H72" s="208"/>
      <c r="J72" s="208"/>
      <c r="K72" s="208"/>
      <c r="L72" s="208"/>
    </row>
    <row r="73" spans="1:12">
      <c r="A73" s="156" t="s">
        <v>94</v>
      </c>
      <c r="B73" s="208"/>
      <c r="C73" s="208"/>
      <c r="D73" s="208"/>
      <c r="E73" s="208"/>
      <c r="F73" s="208"/>
      <c r="H73" s="208"/>
      <c r="J73" s="208"/>
      <c r="K73" s="208"/>
      <c r="L73" s="208"/>
    </row>
    <row r="74" spans="1:12">
      <c r="A74" s="156" t="s">
        <v>95</v>
      </c>
      <c r="B74" s="208"/>
      <c r="C74" s="208"/>
      <c r="D74" s="208"/>
      <c r="E74" s="208"/>
      <c r="F74" s="208"/>
      <c r="H74" s="208"/>
      <c r="J74" s="208"/>
      <c r="K74" s="208"/>
      <c r="L74" s="208"/>
    </row>
    <row r="75" spans="1:12">
      <c r="A75" s="156" t="s">
        <v>96</v>
      </c>
      <c r="B75" s="157">
        <v>0</v>
      </c>
      <c r="C75" s="157">
        <f t="shared" ref="C75:C81" si="6">D57</f>
        <v>0</v>
      </c>
      <c r="D75" s="157">
        <v>0</v>
      </c>
      <c r="E75" s="157">
        <v>0</v>
      </c>
      <c r="F75" s="157">
        <f t="shared" ref="F75:F81" si="7">B75+C75+D75+E75+H75</f>
        <v>0</v>
      </c>
      <c r="H75" s="157"/>
      <c r="J75" s="157"/>
      <c r="K75" s="157"/>
      <c r="L75" s="157"/>
    </row>
    <row r="76" spans="1:12">
      <c r="A76" s="156" t="s">
        <v>97</v>
      </c>
      <c r="B76" s="157">
        <v>0</v>
      </c>
      <c r="C76" s="157">
        <f t="shared" si="6"/>
        <v>0</v>
      </c>
      <c r="D76" s="157">
        <v>0</v>
      </c>
      <c r="E76" s="157">
        <v>0</v>
      </c>
      <c r="F76" s="157">
        <f t="shared" si="7"/>
        <v>0</v>
      </c>
      <c r="H76" s="157"/>
      <c r="J76" s="157"/>
      <c r="K76" s="157"/>
      <c r="L76" s="157"/>
    </row>
    <row r="77" spans="1:12">
      <c r="A77" s="156" t="s">
        <v>98</v>
      </c>
      <c r="B77" s="157">
        <v>0</v>
      </c>
      <c r="C77" s="157">
        <f t="shared" si="6"/>
        <v>0</v>
      </c>
      <c r="D77" s="157">
        <v>0</v>
      </c>
      <c r="E77" s="157">
        <v>0</v>
      </c>
      <c r="F77" s="157">
        <f t="shared" si="7"/>
        <v>0</v>
      </c>
      <c r="H77" s="157"/>
      <c r="J77" s="157"/>
      <c r="K77" s="157"/>
      <c r="L77" s="157"/>
    </row>
    <row r="78" spans="1:12">
      <c r="A78" s="156" t="s">
        <v>99</v>
      </c>
      <c r="B78" s="157">
        <v>0</v>
      </c>
      <c r="C78" s="157">
        <f t="shared" si="6"/>
        <v>0</v>
      </c>
      <c r="D78" s="157">
        <v>0</v>
      </c>
      <c r="E78" s="157">
        <v>0</v>
      </c>
      <c r="F78" s="157">
        <f t="shared" si="7"/>
        <v>0</v>
      </c>
      <c r="H78" s="157"/>
      <c r="J78" s="157"/>
      <c r="K78" s="157"/>
      <c r="L78" s="157"/>
    </row>
    <row r="79" spans="1:12">
      <c r="A79" s="156" t="s">
        <v>100</v>
      </c>
      <c r="B79" s="157">
        <v>0</v>
      </c>
      <c r="C79" s="157">
        <f t="shared" si="6"/>
        <v>0</v>
      </c>
      <c r="D79" s="157">
        <v>0</v>
      </c>
      <c r="E79" s="157">
        <v>0</v>
      </c>
      <c r="F79" s="157">
        <f t="shared" si="7"/>
        <v>0</v>
      </c>
      <c r="H79" s="157"/>
      <c r="J79" s="157"/>
      <c r="K79" s="157">
        <v>288903</v>
      </c>
      <c r="L79" s="157"/>
    </row>
    <row r="80" spans="1:12">
      <c r="A80" s="156" t="s">
        <v>101</v>
      </c>
      <c r="B80" s="157">
        <v>0</v>
      </c>
      <c r="C80" s="157">
        <f t="shared" si="6"/>
        <v>0</v>
      </c>
      <c r="D80" s="157">
        <v>0</v>
      </c>
      <c r="E80" s="157">
        <v>0</v>
      </c>
      <c r="F80" s="157">
        <f t="shared" si="7"/>
        <v>0</v>
      </c>
      <c r="H80" s="157"/>
      <c r="J80" s="157">
        <f>K44</f>
        <v>289567.40999999997</v>
      </c>
      <c r="K80" s="157">
        <f>J80+11400</f>
        <v>300967.40999999997</v>
      </c>
      <c r="L80" s="157">
        <f>J80-K79</f>
        <v>664.40999999997439</v>
      </c>
    </row>
    <row r="81" spans="1:12">
      <c r="A81" s="156" t="s">
        <v>102</v>
      </c>
      <c r="B81" s="157">
        <v>0</v>
      </c>
      <c r="C81" s="157">
        <f t="shared" si="6"/>
        <v>0</v>
      </c>
      <c r="D81" s="157">
        <v>0</v>
      </c>
      <c r="E81" s="157">
        <v>0</v>
      </c>
      <c r="F81" s="157">
        <f t="shared" si="7"/>
        <v>0</v>
      </c>
      <c r="H81" s="157"/>
      <c r="J81" s="211">
        <v>301575</v>
      </c>
      <c r="K81" s="245">
        <v>299181</v>
      </c>
      <c r="L81" s="157">
        <f>J81-K80</f>
        <v>607.59000000002561</v>
      </c>
    </row>
    <row r="82" spans="1:12">
      <c r="A82" s="158"/>
      <c r="B82" s="157"/>
      <c r="C82" s="157"/>
      <c r="D82" s="157"/>
      <c r="E82" s="157"/>
      <c r="F82" s="157"/>
      <c r="H82" s="157"/>
      <c r="J82" s="157"/>
      <c r="K82" s="157"/>
      <c r="L82" s="157"/>
    </row>
    <row r="83" spans="1:12">
      <c r="A83" s="159" t="s">
        <v>122</v>
      </c>
      <c r="B83" s="160">
        <f>SUM(B71:B82)</f>
        <v>0</v>
      </c>
      <c r="C83" s="160">
        <f>SUM(C71:C82)</f>
        <v>0</v>
      </c>
      <c r="D83" s="160">
        <f>SUM(D71:D82)</f>
        <v>0</v>
      </c>
      <c r="E83" s="160">
        <f>SUM(E71:E82)</f>
        <v>0</v>
      </c>
      <c r="F83" s="160">
        <f>SUM(F71:F82)</f>
        <v>0</v>
      </c>
      <c r="G83" s="161"/>
      <c r="H83" s="160"/>
      <c r="J83" s="160"/>
      <c r="K83" s="160"/>
      <c r="L83" s="160">
        <f>SUM(L80:L82)</f>
        <v>1272</v>
      </c>
    </row>
    <row r="84" spans="1:12">
      <c r="A84" s="156" t="s">
        <v>91</v>
      </c>
      <c r="B84" s="157">
        <v>0</v>
      </c>
      <c r="C84" s="157">
        <v>0</v>
      </c>
      <c r="D84" s="157">
        <v>1238</v>
      </c>
      <c r="E84" s="157"/>
      <c r="F84" s="161">
        <f>SUM(B84:E84)</f>
        <v>1238</v>
      </c>
    </row>
    <row r="85" spans="1:12">
      <c r="D85" s="163">
        <f>SUM(D83:D84)</f>
        <v>1238</v>
      </c>
      <c r="F85" s="161"/>
    </row>
    <row r="86" spans="1:12">
      <c r="D86" s="161"/>
      <c r="E86" s="161"/>
      <c r="F86" s="161"/>
    </row>
  </sheetData>
  <mergeCells count="8">
    <mergeCell ref="K69:K70"/>
    <mergeCell ref="J69:J70"/>
    <mergeCell ref="L69:L70"/>
    <mergeCell ref="A50:E50"/>
    <mergeCell ref="A14:B14"/>
    <mergeCell ref="A32:E32"/>
    <mergeCell ref="A69:F69"/>
    <mergeCell ref="H69:H70"/>
  </mergeCells>
  <pageMargins left="0.39370078740157483" right="0.19685039370078741" top="0.19685039370078741" bottom="0.39370078740157483" header="0" footer="0"/>
  <pageSetup scale="70" orientation="portrait" horizontalDpi="4294967293" verticalDpi="4294967293" r:id="rId1"/>
  <headerFooter alignWithMargins="0"/>
  <ignoredErrors>
    <ignoredError sqref="F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75" workbookViewId="0">
      <selection activeCell="C32" sqref="C32"/>
    </sheetView>
    <sheetView workbookViewId="1"/>
  </sheetViews>
  <sheetFormatPr baseColWidth="10" defaultColWidth="11.42578125" defaultRowHeight="15"/>
  <cols>
    <col min="1" max="1" width="31.85546875" style="150" customWidth="1"/>
    <col min="2" max="2" width="15.28515625" style="161" customWidth="1"/>
    <col min="3" max="3" width="12.5703125" style="161" bestFit="1" customWidth="1"/>
    <col min="4" max="4" width="12.5703125" style="161" customWidth="1"/>
    <col min="5" max="5" width="14.42578125" style="150" customWidth="1"/>
    <col min="6" max="11" width="11.42578125" style="150"/>
    <col min="12" max="12" width="11.5703125" style="150" bestFit="1" customWidth="1"/>
    <col min="13" max="16384" width="11.42578125" style="150"/>
  </cols>
  <sheetData>
    <row r="1" spans="1:5">
      <c r="A1" s="88"/>
    </row>
    <row r="2" spans="1:5">
      <c r="A2" s="88"/>
    </row>
    <row r="3" spans="1:5">
      <c r="A3" s="174"/>
    </row>
    <row r="4" spans="1:5">
      <c r="A4" s="174"/>
    </row>
    <row r="5" spans="1:5">
      <c r="A5" s="219" t="s">
        <v>147</v>
      </c>
      <c r="B5" s="220"/>
      <c r="C5" s="220"/>
      <c r="D5" s="220"/>
      <c r="E5" s="221"/>
    </row>
    <row r="7" spans="1:5">
      <c r="B7" s="1"/>
      <c r="C7" s="146"/>
      <c r="D7" s="1"/>
      <c r="E7" s="175"/>
    </row>
    <row r="8" spans="1:5">
      <c r="A8" s="1" t="s">
        <v>129</v>
      </c>
      <c r="C8" s="176"/>
      <c r="E8" s="161"/>
    </row>
    <row r="9" spans="1:5">
      <c r="A9" s="1" t="s">
        <v>130</v>
      </c>
      <c r="C9" s="176"/>
      <c r="E9" s="161">
        <v>2000000</v>
      </c>
    </row>
    <row r="10" spans="1:5">
      <c r="A10" s="150" t="s">
        <v>189</v>
      </c>
      <c r="C10" s="177">
        <v>950000</v>
      </c>
      <c r="E10" s="161"/>
    </row>
    <row r="11" spans="1:5">
      <c r="A11" s="150" t="s">
        <v>190</v>
      </c>
      <c r="C11" s="178">
        <v>950000</v>
      </c>
      <c r="E11" s="161">
        <f>SUM(C10:C11)*-1</f>
        <v>-1900000</v>
      </c>
    </row>
    <row r="12" spans="1:5">
      <c r="A12" s="1" t="s">
        <v>78</v>
      </c>
      <c r="C12" s="176"/>
      <c r="E12" s="161"/>
    </row>
    <row r="13" spans="1:5">
      <c r="A13" s="1" t="s">
        <v>111</v>
      </c>
      <c r="C13" s="176"/>
      <c r="E13" s="161"/>
    </row>
    <row r="14" spans="1:5">
      <c r="C14" s="178"/>
      <c r="E14" s="179">
        <f>SUM(C14:C14)*-1</f>
        <v>0</v>
      </c>
    </row>
    <row r="15" spans="1:5">
      <c r="A15" s="1" t="s">
        <v>113</v>
      </c>
      <c r="C15" s="177"/>
      <c r="E15" s="161">
        <f>SUM(E9:E14)</f>
        <v>100000</v>
      </c>
    </row>
    <row r="16" spans="1:5">
      <c r="A16" s="1"/>
      <c r="C16" s="177"/>
      <c r="E16" s="161"/>
    </row>
    <row r="17" spans="1:5">
      <c r="A17" s="150" t="s">
        <v>96</v>
      </c>
      <c r="B17" s="161">
        <f>+E15</f>
        <v>100000</v>
      </c>
      <c r="C17" s="176">
        <v>1.2E-2</v>
      </c>
      <c r="D17" s="161">
        <f>ROUND(+B17*C17,0)</f>
        <v>1200</v>
      </c>
      <c r="E17" s="161"/>
    </row>
    <row r="18" spans="1:5">
      <c r="C18" s="176"/>
      <c r="E18" s="161"/>
    </row>
    <row r="19" spans="1:5">
      <c r="C19" s="176"/>
      <c r="E19" s="161"/>
    </row>
    <row r="20" spans="1:5">
      <c r="C20" s="176"/>
      <c r="E20" s="161"/>
    </row>
    <row r="21" spans="1:5">
      <c r="A21" s="174" t="s">
        <v>131</v>
      </c>
      <c r="C21" s="176"/>
      <c r="E21" s="161"/>
    </row>
    <row r="22" spans="1:5">
      <c r="A22" s="150" t="s">
        <v>91</v>
      </c>
      <c r="B22" s="161">
        <v>0</v>
      </c>
      <c r="C22" s="176">
        <v>2.9000000000000001E-2</v>
      </c>
      <c r="D22" s="161">
        <f t="shared" ref="D22:D29" si="0">ROUND(+B22*C22,0)</f>
        <v>0</v>
      </c>
      <c r="E22" s="161">
        <f t="shared" ref="E22:E29" si="1">ROUND(+B22+D22,0)</f>
        <v>0</v>
      </c>
    </row>
    <row r="23" spans="1:5">
      <c r="A23" s="150" t="s">
        <v>92</v>
      </c>
      <c r="B23" s="161">
        <v>0</v>
      </c>
      <c r="C23" s="176">
        <v>2.4E-2</v>
      </c>
      <c r="D23" s="161">
        <f t="shared" si="0"/>
        <v>0</v>
      </c>
      <c r="E23" s="161">
        <f t="shared" si="1"/>
        <v>0</v>
      </c>
    </row>
    <row r="24" spans="1:5">
      <c r="A24" s="150" t="s">
        <v>93</v>
      </c>
      <c r="B24" s="161">
        <v>0</v>
      </c>
      <c r="C24" s="176">
        <v>2.1999999999999999E-2</v>
      </c>
      <c r="D24" s="161">
        <f t="shared" si="0"/>
        <v>0</v>
      </c>
      <c r="E24" s="161">
        <f t="shared" si="1"/>
        <v>0</v>
      </c>
    </row>
    <row r="25" spans="1:5">
      <c r="A25" s="150" t="s">
        <v>94</v>
      </c>
      <c r="B25" s="161">
        <v>0</v>
      </c>
      <c r="C25" s="176">
        <v>1.7999999999999999E-2</v>
      </c>
      <c r="D25" s="161">
        <f t="shared" si="0"/>
        <v>0</v>
      </c>
      <c r="E25" s="161">
        <f t="shared" si="1"/>
        <v>0</v>
      </c>
    </row>
    <row r="26" spans="1:5">
      <c r="A26" s="150" t="s">
        <v>95</v>
      </c>
      <c r="B26" s="161">
        <v>0</v>
      </c>
      <c r="C26" s="176">
        <v>1.4E-2</v>
      </c>
      <c r="D26" s="161">
        <f t="shared" si="0"/>
        <v>0</v>
      </c>
      <c r="E26" s="161">
        <f t="shared" si="1"/>
        <v>0</v>
      </c>
    </row>
    <row r="27" spans="1:5">
      <c r="A27" s="150" t="s">
        <v>96</v>
      </c>
      <c r="B27" s="161">
        <v>0</v>
      </c>
      <c r="C27" s="176">
        <v>1.2E-2</v>
      </c>
      <c r="D27" s="161">
        <f t="shared" si="0"/>
        <v>0</v>
      </c>
      <c r="E27" s="161">
        <f t="shared" si="1"/>
        <v>0</v>
      </c>
    </row>
    <row r="28" spans="1:5">
      <c r="A28" s="150" t="s">
        <v>97</v>
      </c>
      <c r="B28" s="161">
        <v>0</v>
      </c>
      <c r="C28" s="176">
        <v>8.0000000000000002E-3</v>
      </c>
      <c r="D28" s="161">
        <f t="shared" si="0"/>
        <v>0</v>
      </c>
      <c r="E28" s="161">
        <f t="shared" si="1"/>
        <v>0</v>
      </c>
    </row>
    <row r="29" spans="1:5">
      <c r="A29" s="150" t="s">
        <v>98</v>
      </c>
      <c r="B29" s="161">
        <v>0</v>
      </c>
      <c r="C29" s="176">
        <v>5.0000000000000001E-3</v>
      </c>
      <c r="D29" s="161">
        <f t="shared" si="0"/>
        <v>0</v>
      </c>
      <c r="E29" s="161">
        <f t="shared" si="1"/>
        <v>0</v>
      </c>
    </row>
    <row r="30" spans="1:5">
      <c r="A30" s="150" t="s">
        <v>99</v>
      </c>
      <c r="B30" s="161">
        <v>0</v>
      </c>
      <c r="C30" s="176">
        <v>5.0000000000000001E-3</v>
      </c>
      <c r="D30" s="161">
        <f>ROUND(+B30*C30,0)</f>
        <v>0</v>
      </c>
      <c r="E30" s="161">
        <f>ROUND(+B30+D30,0)</f>
        <v>0</v>
      </c>
    </row>
    <row r="31" spans="1:5">
      <c r="A31" s="150" t="s">
        <v>100</v>
      </c>
      <c r="B31" s="161">
        <f>950000+950000</f>
        <v>1900000</v>
      </c>
      <c r="C31" s="176">
        <v>2E-3</v>
      </c>
      <c r="D31" s="161">
        <f>ROUND(+B31*C31,0)</f>
        <v>3800</v>
      </c>
      <c r="E31" s="161">
        <f>ROUND(+B31+D31,0)</f>
        <v>1903800</v>
      </c>
    </row>
    <row r="32" spans="1:5">
      <c r="A32" s="150" t="s">
        <v>101</v>
      </c>
      <c r="B32" s="161">
        <v>0</v>
      </c>
      <c r="C32" s="176">
        <v>1E-3</v>
      </c>
      <c r="D32" s="161">
        <f>ROUND(+B32*C32,0)</f>
        <v>0</v>
      </c>
      <c r="E32" s="161">
        <f>ROUND(+B32+D32,0)</f>
        <v>0</v>
      </c>
    </row>
    <row r="33" spans="1:12">
      <c r="A33" s="150" t="s">
        <v>102</v>
      </c>
      <c r="B33" s="179">
        <v>0</v>
      </c>
      <c r="C33" s="180">
        <v>0</v>
      </c>
      <c r="D33" s="179">
        <f>ROUND(+B33*C33,0)</f>
        <v>0</v>
      </c>
      <c r="E33" s="179">
        <f>ROUND(+B33+D33,0)</f>
        <v>0</v>
      </c>
    </row>
    <row r="34" spans="1:12">
      <c r="B34" s="161">
        <f>SUM(B22:B33)</f>
        <v>1900000</v>
      </c>
      <c r="C34" s="181"/>
      <c r="D34" s="161">
        <f>SUM(D22:D33)</f>
        <v>3800</v>
      </c>
      <c r="E34" s="161">
        <f>SUM(E22:E33)</f>
        <v>1903800</v>
      </c>
    </row>
    <row r="35" spans="1:12">
      <c r="C35" s="181"/>
    </row>
    <row r="36" spans="1:12">
      <c r="C36" s="181"/>
    </row>
    <row r="37" spans="1:12">
      <c r="A37" s="174" t="s">
        <v>132</v>
      </c>
      <c r="B37" s="184"/>
      <c r="C37" s="150"/>
      <c r="D37" s="150"/>
    </row>
    <row r="38" spans="1:12">
      <c r="A38" s="150" t="s">
        <v>91</v>
      </c>
      <c r="B38" s="161">
        <v>0</v>
      </c>
      <c r="C38" s="176">
        <v>2.9000000000000001E-2</v>
      </c>
      <c r="D38" s="161">
        <f>ROUND(+B38*C38,0)</f>
        <v>0</v>
      </c>
      <c r="E38" s="161">
        <f>ROUND(+B38+D38,0)</f>
        <v>0</v>
      </c>
      <c r="K38" s="161"/>
      <c r="L38" s="161"/>
    </row>
    <row r="39" spans="1:12">
      <c r="A39" s="150" t="s">
        <v>92</v>
      </c>
      <c r="B39" s="161">
        <v>0</v>
      </c>
      <c r="C39" s="176">
        <v>2.4E-2</v>
      </c>
      <c r="D39" s="161">
        <f t="shared" ref="D39:D49" si="2">ROUND(+B39*C39,0)</f>
        <v>0</v>
      </c>
      <c r="E39" s="161">
        <f t="shared" ref="E39:E49" si="3">ROUND(+B39+D39,0)</f>
        <v>0</v>
      </c>
      <c r="K39" s="161"/>
      <c r="L39" s="161"/>
    </row>
    <row r="40" spans="1:12">
      <c r="A40" s="150" t="s">
        <v>93</v>
      </c>
      <c r="B40" s="161">
        <v>0</v>
      </c>
      <c r="C40" s="176">
        <v>2.1999999999999999E-2</v>
      </c>
      <c r="D40" s="161">
        <f t="shared" si="2"/>
        <v>0</v>
      </c>
      <c r="E40" s="161">
        <f t="shared" si="3"/>
        <v>0</v>
      </c>
      <c r="K40" s="161"/>
      <c r="L40" s="161"/>
    </row>
    <row r="41" spans="1:12">
      <c r="A41" s="150" t="s">
        <v>94</v>
      </c>
      <c r="B41" s="161">
        <v>0</v>
      </c>
      <c r="C41" s="176">
        <v>1.7999999999999999E-2</v>
      </c>
      <c r="D41" s="161">
        <f t="shared" si="2"/>
        <v>0</v>
      </c>
      <c r="E41" s="161">
        <f t="shared" si="3"/>
        <v>0</v>
      </c>
      <c r="K41" s="161"/>
      <c r="L41" s="161"/>
    </row>
    <row r="42" spans="1:12">
      <c r="A42" s="150" t="s">
        <v>95</v>
      </c>
      <c r="B42" s="161">
        <v>0</v>
      </c>
      <c r="C42" s="176">
        <v>1.4E-2</v>
      </c>
      <c r="D42" s="161">
        <f t="shared" si="2"/>
        <v>0</v>
      </c>
      <c r="E42" s="161">
        <f t="shared" si="3"/>
        <v>0</v>
      </c>
      <c r="K42" s="161"/>
      <c r="L42" s="161"/>
    </row>
    <row r="43" spans="1:12">
      <c r="A43" s="150" t="s">
        <v>96</v>
      </c>
      <c r="B43" s="161">
        <v>0</v>
      </c>
      <c r="C43" s="176">
        <v>1.2E-2</v>
      </c>
      <c r="D43" s="161">
        <f t="shared" si="2"/>
        <v>0</v>
      </c>
      <c r="E43" s="161">
        <f t="shared" si="3"/>
        <v>0</v>
      </c>
      <c r="K43" s="161"/>
      <c r="L43" s="161"/>
    </row>
    <row r="44" spans="1:12">
      <c r="A44" s="150" t="s">
        <v>97</v>
      </c>
      <c r="B44" s="161">
        <v>0</v>
      </c>
      <c r="C44" s="176">
        <v>8.0000000000000002E-3</v>
      </c>
      <c r="D44" s="161">
        <f t="shared" si="2"/>
        <v>0</v>
      </c>
      <c r="E44" s="161">
        <f t="shared" si="3"/>
        <v>0</v>
      </c>
      <c r="K44" s="161"/>
      <c r="L44" s="161"/>
    </row>
    <row r="45" spans="1:12">
      <c r="A45" s="150" t="s">
        <v>98</v>
      </c>
      <c r="B45" s="161">
        <v>0</v>
      </c>
      <c r="C45" s="176">
        <v>5.0000000000000001E-3</v>
      </c>
      <c r="D45" s="161">
        <f t="shared" si="2"/>
        <v>0</v>
      </c>
      <c r="E45" s="161">
        <f t="shared" si="3"/>
        <v>0</v>
      </c>
      <c r="K45" s="161"/>
      <c r="L45" s="161"/>
    </row>
    <row r="46" spans="1:12">
      <c r="A46" s="150" t="s">
        <v>99</v>
      </c>
      <c r="B46" s="161">
        <v>0</v>
      </c>
      <c r="C46" s="176">
        <v>5.0000000000000001E-3</v>
      </c>
      <c r="D46" s="161">
        <f t="shared" si="2"/>
        <v>0</v>
      </c>
      <c r="E46" s="161">
        <f t="shared" si="3"/>
        <v>0</v>
      </c>
      <c r="K46" s="161"/>
      <c r="L46" s="161"/>
    </row>
    <row r="47" spans="1:12">
      <c r="A47" s="150" t="s">
        <v>100</v>
      </c>
      <c r="B47" s="161">
        <v>0</v>
      </c>
      <c r="C47" s="176">
        <v>2E-3</v>
      </c>
      <c r="D47" s="161">
        <f t="shared" si="2"/>
        <v>0</v>
      </c>
      <c r="E47" s="161">
        <f t="shared" si="3"/>
        <v>0</v>
      </c>
      <c r="K47" s="161"/>
      <c r="L47" s="161"/>
    </row>
    <row r="48" spans="1:12">
      <c r="A48" s="150" t="s">
        <v>101</v>
      </c>
      <c r="B48" s="161">
        <v>0</v>
      </c>
      <c r="C48" s="176">
        <v>1E-3</v>
      </c>
      <c r="D48" s="161">
        <f t="shared" si="2"/>
        <v>0</v>
      </c>
      <c r="E48" s="161">
        <f t="shared" si="3"/>
        <v>0</v>
      </c>
      <c r="K48" s="161"/>
      <c r="L48" s="161"/>
    </row>
    <row r="49" spans="1:12">
      <c r="A49" s="150" t="s">
        <v>102</v>
      </c>
      <c r="B49" s="179">
        <v>0</v>
      </c>
      <c r="C49" s="180">
        <v>0</v>
      </c>
      <c r="D49" s="179">
        <f t="shared" si="2"/>
        <v>0</v>
      </c>
      <c r="E49" s="179">
        <f t="shared" si="3"/>
        <v>0</v>
      </c>
      <c r="K49" s="161"/>
      <c r="L49" s="161"/>
    </row>
    <row r="50" spans="1:12">
      <c r="B50" s="161">
        <f>SUM(B38:B49)</f>
        <v>0</v>
      </c>
      <c r="C50" s="181"/>
      <c r="D50" s="161">
        <f>SUM(D38:D49)</f>
        <v>0</v>
      </c>
      <c r="E50" s="161">
        <f>SUM(E38:E49)</f>
        <v>0</v>
      </c>
      <c r="K50" s="161"/>
      <c r="L50" s="161"/>
    </row>
    <row r="51" spans="1:12">
      <c r="C51" s="181"/>
      <c r="K51" s="161"/>
      <c r="L51" s="161"/>
    </row>
    <row r="52" spans="1:12">
      <c r="C52" s="181"/>
      <c r="K52" s="161"/>
      <c r="L52" s="161"/>
    </row>
    <row r="53" spans="1:12" s="1" customFormat="1">
      <c r="A53" s="174" t="s">
        <v>133</v>
      </c>
      <c r="B53" s="146"/>
      <c r="C53" s="182"/>
      <c r="D53" s="146"/>
      <c r="I53" s="150"/>
      <c r="J53" s="150"/>
      <c r="K53" s="161"/>
      <c r="L53" s="161"/>
    </row>
    <row r="54" spans="1:12">
      <c r="A54" s="150" t="s">
        <v>92</v>
      </c>
      <c r="B54" s="161">
        <v>0</v>
      </c>
      <c r="C54" s="176">
        <v>2.4E-2</v>
      </c>
      <c r="D54" s="161">
        <f t="shared" ref="D54:D65" si="4">ROUND(+B54*C54,0)</f>
        <v>0</v>
      </c>
      <c r="E54" s="161">
        <f>ROUND(+B54+D54,0)</f>
        <v>0</v>
      </c>
    </row>
    <row r="55" spans="1:12">
      <c r="A55" s="150" t="s">
        <v>93</v>
      </c>
      <c r="B55" s="161">
        <v>0</v>
      </c>
      <c r="C55" s="176">
        <v>2.1999999999999999E-2</v>
      </c>
      <c r="D55" s="161">
        <f t="shared" si="4"/>
        <v>0</v>
      </c>
      <c r="E55" s="161">
        <f t="shared" ref="E55:E65" si="5">ROUND(+B55+D55,0)</f>
        <v>0</v>
      </c>
    </row>
    <row r="56" spans="1:12">
      <c r="A56" s="150" t="s">
        <v>94</v>
      </c>
      <c r="B56" s="161">
        <v>0</v>
      </c>
      <c r="C56" s="176">
        <v>1.7999999999999999E-2</v>
      </c>
      <c r="D56" s="161">
        <f t="shared" si="4"/>
        <v>0</v>
      </c>
      <c r="E56" s="161">
        <f t="shared" si="5"/>
        <v>0</v>
      </c>
      <c r="F56" s="161"/>
    </row>
    <row r="57" spans="1:12">
      <c r="A57" s="150" t="s">
        <v>95</v>
      </c>
      <c r="B57" s="161">
        <v>0</v>
      </c>
      <c r="C57" s="176">
        <v>1.4E-2</v>
      </c>
      <c r="D57" s="161">
        <f t="shared" si="4"/>
        <v>0</v>
      </c>
      <c r="E57" s="161">
        <f t="shared" si="5"/>
        <v>0</v>
      </c>
      <c r="F57" s="161"/>
    </row>
    <row r="58" spans="1:12">
      <c r="A58" s="150" t="s">
        <v>96</v>
      </c>
      <c r="B58" s="161">
        <v>0</v>
      </c>
      <c r="C58" s="176">
        <v>1.2E-2</v>
      </c>
      <c r="D58" s="161">
        <f t="shared" si="4"/>
        <v>0</v>
      </c>
      <c r="E58" s="161">
        <f t="shared" si="5"/>
        <v>0</v>
      </c>
      <c r="F58" s="161"/>
    </row>
    <row r="59" spans="1:12">
      <c r="A59" s="150" t="s">
        <v>97</v>
      </c>
      <c r="B59" s="161">
        <v>0</v>
      </c>
      <c r="C59" s="176">
        <v>8.0000000000000002E-3</v>
      </c>
      <c r="D59" s="161">
        <f t="shared" si="4"/>
        <v>0</v>
      </c>
      <c r="E59" s="161">
        <f t="shared" si="5"/>
        <v>0</v>
      </c>
      <c r="F59" s="161"/>
    </row>
    <row r="60" spans="1:12">
      <c r="A60" s="150" t="s">
        <v>98</v>
      </c>
      <c r="B60" s="161">
        <v>0</v>
      </c>
      <c r="C60" s="176">
        <v>5.0000000000000001E-3</v>
      </c>
      <c r="D60" s="161">
        <f t="shared" si="4"/>
        <v>0</v>
      </c>
      <c r="E60" s="161">
        <f t="shared" si="5"/>
        <v>0</v>
      </c>
      <c r="F60" s="161"/>
    </row>
    <row r="61" spans="1:12">
      <c r="A61" s="150" t="s">
        <v>99</v>
      </c>
      <c r="B61" s="161">
        <v>0</v>
      </c>
      <c r="C61" s="176">
        <v>5.0000000000000001E-3</v>
      </c>
      <c r="D61" s="161">
        <f t="shared" si="4"/>
        <v>0</v>
      </c>
      <c r="E61" s="161">
        <f t="shared" si="5"/>
        <v>0</v>
      </c>
    </row>
    <row r="62" spans="1:12">
      <c r="A62" s="150" t="s">
        <v>100</v>
      </c>
      <c r="B62" s="161">
        <v>0</v>
      </c>
      <c r="C62" s="176">
        <v>2E-3</v>
      </c>
      <c r="D62" s="161">
        <f t="shared" si="4"/>
        <v>0</v>
      </c>
      <c r="E62" s="161">
        <f t="shared" si="5"/>
        <v>0</v>
      </c>
    </row>
    <row r="63" spans="1:12">
      <c r="A63" s="150" t="s">
        <v>101</v>
      </c>
      <c r="B63" s="161">
        <v>0</v>
      </c>
      <c r="C63" s="176">
        <v>1E-3</v>
      </c>
      <c r="D63" s="161">
        <f t="shared" si="4"/>
        <v>0</v>
      </c>
      <c r="E63" s="161">
        <f t="shared" si="5"/>
        <v>0</v>
      </c>
    </row>
    <row r="64" spans="1:12">
      <c r="A64" s="150" t="s">
        <v>102</v>
      </c>
      <c r="B64" s="162">
        <v>0</v>
      </c>
      <c r="C64" s="176">
        <v>0</v>
      </c>
      <c r="D64" s="161">
        <f t="shared" si="4"/>
        <v>0</v>
      </c>
      <c r="E64" s="161">
        <f t="shared" si="5"/>
        <v>0</v>
      </c>
    </row>
    <row r="65" spans="1:6">
      <c r="A65" s="150" t="s">
        <v>91</v>
      </c>
      <c r="B65" s="157">
        <v>1238</v>
      </c>
      <c r="C65" s="180">
        <v>0</v>
      </c>
      <c r="D65" s="179">
        <f t="shared" si="4"/>
        <v>0</v>
      </c>
      <c r="E65" s="179">
        <f t="shared" si="5"/>
        <v>1238</v>
      </c>
    </row>
    <row r="66" spans="1:6">
      <c r="A66" s="183"/>
      <c r="B66" s="161">
        <f>SUM(B54:B65)</f>
        <v>1238</v>
      </c>
      <c r="D66" s="161">
        <f>SUM(D54:D65)</f>
        <v>0</v>
      </c>
      <c r="E66" s="161">
        <f>SUM(E54:E65)</f>
        <v>1238</v>
      </c>
    </row>
    <row r="69" spans="1:6" s="161" customFormat="1">
      <c r="A69" s="150" t="s">
        <v>161</v>
      </c>
      <c r="C69" s="181"/>
      <c r="E69" s="150"/>
      <c r="F69" s="150"/>
    </row>
    <row r="70" spans="1:6" s="161" customFormat="1">
      <c r="A70" s="150" t="s">
        <v>91</v>
      </c>
      <c r="B70" s="161">
        <v>0</v>
      </c>
      <c r="C70" s="176">
        <v>2.9000000000000001E-2</v>
      </c>
      <c r="D70" s="161">
        <f>ROUND(+B70*C70,0)</f>
        <v>0</v>
      </c>
      <c r="E70" s="161">
        <f>ROUND(+B70+D70,0)</f>
        <v>0</v>
      </c>
      <c r="F70" s="150"/>
    </row>
    <row r="71" spans="1:6">
      <c r="A71" s="150" t="s">
        <v>92</v>
      </c>
      <c r="B71" s="161">
        <v>0</v>
      </c>
      <c r="C71" s="176">
        <v>2.4E-2</v>
      </c>
      <c r="D71" s="161">
        <f t="shared" ref="D71:D81" si="6">ROUND(+B71*C71,0)</f>
        <v>0</v>
      </c>
      <c r="E71" s="161">
        <f t="shared" ref="E71:E81" si="7">ROUND(+B71+D71,0)</f>
        <v>0</v>
      </c>
    </row>
    <row r="72" spans="1:6">
      <c r="A72" s="150" t="s">
        <v>93</v>
      </c>
      <c r="B72" s="161">
        <v>0</v>
      </c>
      <c r="C72" s="176">
        <v>2.1999999999999999E-2</v>
      </c>
      <c r="D72" s="161">
        <f t="shared" si="6"/>
        <v>0</v>
      </c>
      <c r="E72" s="161">
        <f t="shared" si="7"/>
        <v>0</v>
      </c>
    </row>
    <row r="73" spans="1:6">
      <c r="A73" s="150" t="s">
        <v>94</v>
      </c>
      <c r="B73" s="161">
        <v>0</v>
      </c>
      <c r="C73" s="176">
        <v>1.7999999999999999E-2</v>
      </c>
      <c r="D73" s="161">
        <f t="shared" si="6"/>
        <v>0</v>
      </c>
      <c r="E73" s="161">
        <f t="shared" si="7"/>
        <v>0</v>
      </c>
    </row>
    <row r="74" spans="1:6">
      <c r="A74" s="150" t="s">
        <v>95</v>
      </c>
      <c r="B74" s="161">
        <v>0</v>
      </c>
      <c r="C74" s="176">
        <v>1.4E-2</v>
      </c>
      <c r="D74" s="161">
        <f t="shared" si="6"/>
        <v>0</v>
      </c>
      <c r="E74" s="161">
        <f t="shared" si="7"/>
        <v>0</v>
      </c>
    </row>
    <row r="75" spans="1:6">
      <c r="A75" s="150" t="s">
        <v>96</v>
      </c>
      <c r="B75" s="161">
        <v>0</v>
      </c>
      <c r="C75" s="176">
        <v>1.2E-2</v>
      </c>
      <c r="D75" s="161">
        <f t="shared" si="6"/>
        <v>0</v>
      </c>
      <c r="E75" s="161">
        <f t="shared" si="7"/>
        <v>0</v>
      </c>
    </row>
    <row r="76" spans="1:6">
      <c r="A76" s="150" t="s">
        <v>97</v>
      </c>
      <c r="B76" s="161">
        <v>0</v>
      </c>
      <c r="C76" s="176">
        <v>8.0000000000000002E-3</v>
      </c>
      <c r="D76" s="161">
        <f t="shared" si="6"/>
        <v>0</v>
      </c>
      <c r="E76" s="161">
        <f t="shared" si="7"/>
        <v>0</v>
      </c>
    </row>
    <row r="77" spans="1:6">
      <c r="A77" s="150" t="s">
        <v>98</v>
      </c>
      <c r="B77" s="161">
        <v>0</v>
      </c>
      <c r="C77" s="176">
        <v>5.0000000000000001E-3</v>
      </c>
      <c r="D77" s="161">
        <f t="shared" si="6"/>
        <v>0</v>
      </c>
      <c r="E77" s="161">
        <f t="shared" si="7"/>
        <v>0</v>
      </c>
    </row>
    <row r="78" spans="1:6">
      <c r="A78" s="150" t="s">
        <v>99</v>
      </c>
      <c r="B78" s="161">
        <v>0</v>
      </c>
      <c r="C78" s="176">
        <v>5.0000000000000001E-3</v>
      </c>
      <c r="D78" s="161">
        <f t="shared" si="6"/>
        <v>0</v>
      </c>
      <c r="E78" s="161">
        <f t="shared" si="7"/>
        <v>0</v>
      </c>
    </row>
    <row r="79" spans="1:6">
      <c r="A79" s="150" t="s">
        <v>100</v>
      </c>
      <c r="B79" s="161">
        <v>0</v>
      </c>
      <c r="C79" s="176">
        <v>2E-3</v>
      </c>
      <c r="D79" s="161">
        <f t="shared" si="6"/>
        <v>0</v>
      </c>
      <c r="E79" s="161">
        <f t="shared" si="7"/>
        <v>0</v>
      </c>
    </row>
    <row r="80" spans="1:6">
      <c r="A80" s="150" t="s">
        <v>101</v>
      </c>
      <c r="B80" s="161">
        <v>0</v>
      </c>
      <c r="C80" s="176">
        <v>1E-3</v>
      </c>
      <c r="D80" s="161">
        <f t="shared" si="6"/>
        <v>0</v>
      </c>
      <c r="E80" s="161">
        <f t="shared" si="7"/>
        <v>0</v>
      </c>
    </row>
    <row r="81" spans="1:5">
      <c r="A81" s="150" t="s">
        <v>102</v>
      </c>
      <c r="B81" s="179">
        <v>0</v>
      </c>
      <c r="C81" s="180">
        <v>0</v>
      </c>
      <c r="D81" s="179">
        <f t="shared" si="6"/>
        <v>0</v>
      </c>
      <c r="E81" s="179">
        <f t="shared" si="7"/>
        <v>0</v>
      </c>
    </row>
    <row r="82" spans="1:5">
      <c r="B82" s="161">
        <f>SUM(B70:B81)</f>
        <v>0</v>
      </c>
      <c r="C82" s="181"/>
      <c r="D82" s="161">
        <f>SUM(D70:D81)</f>
        <v>0</v>
      </c>
      <c r="E82" s="161">
        <f>SUM(E70:E81)</f>
        <v>0</v>
      </c>
    </row>
  </sheetData>
  <mergeCells count="1">
    <mergeCell ref="A5:E5"/>
  </mergeCells>
  <pageMargins left="1.1811023622047245" right="0.19685039370078741" top="0.78740157480314965" bottom="0.39370078740157483" header="0" footer="0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opLeftCell="A7" zoomScale="75" workbookViewId="0">
      <selection activeCell="C54" sqref="C54"/>
    </sheetView>
    <sheetView workbookViewId="1"/>
  </sheetViews>
  <sheetFormatPr baseColWidth="10" defaultColWidth="11.42578125" defaultRowHeight="15"/>
  <cols>
    <col min="1" max="1" width="29.85546875" style="90" customWidth="1"/>
    <col min="2" max="3" width="12.7109375" style="90" bestFit="1" customWidth="1"/>
    <col min="4" max="9" width="13" style="90" customWidth="1"/>
    <col min="10" max="10" width="6.140625" style="90" customWidth="1"/>
    <col min="11" max="11" width="31.28515625" style="90" customWidth="1"/>
    <col min="12" max="12" width="4.5703125" style="90" customWidth="1"/>
    <col min="13" max="13" width="11.42578125" style="90"/>
    <col min="14" max="14" width="13.140625" style="90" customWidth="1"/>
    <col min="15" max="15" width="4.140625" style="90" customWidth="1"/>
    <col min="16" max="16" width="11.42578125" style="90"/>
    <col min="17" max="17" width="13.85546875" style="90" customWidth="1"/>
    <col min="18" max="16384" width="11.42578125" style="90"/>
  </cols>
  <sheetData>
    <row r="1" spans="1:25">
      <c r="A1" s="88" t="str">
        <f>'RESUMEN 2016'!B1</f>
        <v xml:space="preserve">EVENTOS DACK LIMITADA 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</row>
    <row r="2" spans="1:25">
      <c r="A2" s="88" t="str">
        <f>'RESUMEN 2016'!B2</f>
        <v xml:space="preserve">76.626.487-5 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spans="1:25">
      <c r="A3" s="88" t="str">
        <f>'RESUMEN 2016'!B3</f>
        <v>DOMINGO SANTA MARIA #2529. COMUNA INDEPENDENCIA, SANTIAGO.</v>
      </c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5">
      <c r="A4" s="88" t="s">
        <v>208</v>
      </c>
      <c r="J4" s="118"/>
      <c r="R4" s="118"/>
      <c r="S4" s="118"/>
      <c r="T4" s="118"/>
      <c r="U4" s="118"/>
      <c r="V4" s="118"/>
      <c r="W4" s="118"/>
      <c r="X4" s="118"/>
      <c r="Y4" s="118"/>
    </row>
    <row r="5" spans="1:25">
      <c r="A5" s="88" t="s">
        <v>209</v>
      </c>
      <c r="J5" s="118"/>
      <c r="R5" s="118"/>
      <c r="S5" s="118"/>
      <c r="T5" s="118"/>
      <c r="U5" s="118"/>
      <c r="V5" s="118"/>
      <c r="W5" s="118"/>
      <c r="X5" s="118"/>
      <c r="Y5" s="118"/>
    </row>
    <row r="6" spans="1:25">
      <c r="A6" s="88"/>
      <c r="J6" s="118"/>
      <c r="R6" s="118"/>
      <c r="S6" s="118"/>
      <c r="T6" s="118"/>
      <c r="U6" s="118"/>
      <c r="V6" s="118"/>
      <c r="W6" s="118"/>
      <c r="X6" s="118"/>
      <c r="Y6" s="118"/>
    </row>
    <row r="7" spans="1:25">
      <c r="J7" s="118"/>
      <c r="R7" s="118"/>
      <c r="S7" s="118"/>
      <c r="T7" s="118"/>
      <c r="U7" s="118"/>
      <c r="V7" s="118"/>
      <c r="W7" s="118"/>
      <c r="X7" s="118"/>
      <c r="Y7" s="118"/>
    </row>
    <row r="8" spans="1:25" ht="12.75" customHeight="1">
      <c r="A8" s="224" t="s">
        <v>0</v>
      </c>
      <c r="B8" s="225"/>
      <c r="C8" s="225"/>
      <c r="D8" s="225"/>
      <c r="E8" s="225"/>
      <c r="F8" s="225"/>
      <c r="G8" s="225"/>
      <c r="H8" s="225"/>
      <c r="I8" s="226"/>
      <c r="J8" s="118"/>
      <c r="R8" s="118"/>
      <c r="S8" s="118"/>
      <c r="T8" s="118"/>
      <c r="U8" s="118"/>
      <c r="V8" s="118"/>
      <c r="W8" s="118"/>
      <c r="X8" s="118"/>
      <c r="Y8" s="118"/>
    </row>
    <row r="9" spans="1:25">
      <c r="A9" s="227" t="s">
        <v>205</v>
      </c>
      <c r="B9" s="228"/>
      <c r="C9" s="228"/>
      <c r="D9" s="228"/>
      <c r="E9" s="228"/>
      <c r="F9" s="228"/>
      <c r="G9" s="228"/>
      <c r="H9" s="228"/>
      <c r="I9" s="229"/>
      <c r="J9" s="118"/>
      <c r="R9" s="118"/>
      <c r="S9" s="118"/>
      <c r="T9" s="118"/>
      <c r="U9" s="118"/>
      <c r="V9" s="118"/>
      <c r="W9" s="118"/>
      <c r="X9" s="118"/>
      <c r="Y9" s="118"/>
    </row>
    <row r="10" spans="1:25">
      <c r="A10" s="119"/>
      <c r="J10" s="118"/>
      <c r="L10" s="120"/>
      <c r="M10" s="120"/>
      <c r="N10" s="91"/>
      <c r="R10" s="118"/>
      <c r="S10" s="118"/>
      <c r="T10" s="118"/>
      <c r="U10" s="118"/>
      <c r="V10" s="118"/>
      <c r="W10" s="118"/>
      <c r="X10" s="118"/>
      <c r="Y10" s="118"/>
    </row>
    <row r="11" spans="1:25">
      <c r="A11" s="119"/>
      <c r="F11" s="119"/>
      <c r="J11" s="118"/>
      <c r="L11" s="120"/>
      <c r="M11" s="120"/>
      <c r="N11" s="91"/>
      <c r="R11" s="118"/>
      <c r="S11" s="118"/>
      <c r="T11" s="118"/>
      <c r="U11" s="118"/>
      <c r="V11" s="118"/>
      <c r="W11" s="118"/>
      <c r="X11" s="118"/>
      <c r="Y11" s="118"/>
    </row>
    <row r="12" spans="1:25" ht="12.75" customHeight="1">
      <c r="A12" s="234" t="s">
        <v>200</v>
      </c>
      <c r="B12" s="121"/>
      <c r="C12" s="121"/>
      <c r="D12" s="230" t="s">
        <v>197</v>
      </c>
      <c r="E12" s="231"/>
      <c r="F12" s="232" t="s">
        <v>198</v>
      </c>
      <c r="G12" s="233"/>
      <c r="H12" s="232" t="s">
        <v>199</v>
      </c>
      <c r="I12" s="233"/>
      <c r="J12" s="118"/>
      <c r="R12" s="118"/>
      <c r="S12" s="118"/>
      <c r="T12" s="118"/>
      <c r="U12" s="118"/>
      <c r="V12" s="118"/>
      <c r="W12" s="118"/>
      <c r="X12" s="118"/>
      <c r="Y12" s="118"/>
    </row>
    <row r="13" spans="1:25" ht="12.75" customHeight="1">
      <c r="A13" s="235"/>
      <c r="B13" s="122" t="s">
        <v>1</v>
      </c>
      <c r="C13" s="122" t="s">
        <v>2</v>
      </c>
      <c r="D13" s="123" t="s">
        <v>3</v>
      </c>
      <c r="E13" s="123" t="s">
        <v>4</v>
      </c>
      <c r="F13" s="123" t="s">
        <v>5</v>
      </c>
      <c r="G13" s="123" t="s">
        <v>6</v>
      </c>
      <c r="H13" s="123" t="s">
        <v>7</v>
      </c>
      <c r="I13" s="123" t="s">
        <v>8</v>
      </c>
      <c r="J13" s="118"/>
      <c r="R13" s="118"/>
      <c r="S13" s="118"/>
      <c r="T13" s="118"/>
      <c r="U13" s="118"/>
      <c r="V13" s="118"/>
      <c r="W13" s="118"/>
      <c r="X13" s="118"/>
      <c r="Y13" s="118"/>
    </row>
    <row r="14" spans="1:25">
      <c r="A14" s="108"/>
      <c r="B14" s="108"/>
      <c r="C14" s="108"/>
      <c r="D14" s="104"/>
      <c r="E14" s="124"/>
      <c r="F14" s="108"/>
      <c r="G14" s="108"/>
      <c r="H14" s="108"/>
      <c r="I14" s="108"/>
    </row>
    <row r="15" spans="1:25">
      <c r="A15" s="108" t="s">
        <v>34</v>
      </c>
      <c r="B15" s="125">
        <f>100000+'RESUMEN 2016'!D29+1900000</f>
        <v>2049994</v>
      </c>
      <c r="C15" s="125">
        <v>1880845</v>
      </c>
      <c r="D15" s="125">
        <f>+B15-C15</f>
        <v>169149</v>
      </c>
      <c r="E15" s="126"/>
      <c r="F15" s="125">
        <f>+D15</f>
        <v>169149</v>
      </c>
      <c r="G15" s="126"/>
      <c r="H15" s="125"/>
      <c r="I15" s="125"/>
      <c r="J15" s="118"/>
      <c r="R15" s="118"/>
      <c r="S15" s="118"/>
      <c r="T15" s="118"/>
      <c r="U15" s="118"/>
      <c r="V15" s="118"/>
      <c r="W15" s="118"/>
      <c r="X15" s="118"/>
      <c r="Y15" s="118"/>
    </row>
    <row r="16" spans="1:25">
      <c r="A16" s="108" t="s">
        <v>35</v>
      </c>
      <c r="B16" s="125">
        <f>'RESUMEN 2016'!B28</f>
        <v>47600</v>
      </c>
      <c r="C16" s="125">
        <f>B16</f>
        <v>47600</v>
      </c>
      <c r="D16" s="125">
        <f t="shared" ref="D16" si="0">+B16-C16</f>
        <v>0</v>
      </c>
      <c r="E16" s="126"/>
      <c r="F16" s="125">
        <f>+D16</f>
        <v>0</v>
      </c>
      <c r="G16" s="126"/>
      <c r="H16" s="125"/>
      <c r="I16" s="125"/>
      <c r="J16" s="118"/>
      <c r="R16" s="118"/>
      <c r="S16" s="118"/>
      <c r="T16" s="118"/>
      <c r="U16" s="118"/>
      <c r="V16" s="118"/>
      <c r="W16" s="118"/>
      <c r="X16" s="118"/>
      <c r="Y16" s="118"/>
    </row>
    <row r="17" spans="1:25">
      <c r="A17" s="108" t="s">
        <v>36</v>
      </c>
      <c r="B17" s="125">
        <f>'CM 2016'!E66</f>
        <v>1238</v>
      </c>
      <c r="C17" s="125">
        <v>0</v>
      </c>
      <c r="D17" s="125">
        <f>+B17-C17</f>
        <v>1238</v>
      </c>
      <c r="E17" s="126"/>
      <c r="F17" s="125">
        <f>+D17</f>
        <v>1238</v>
      </c>
      <c r="G17" s="125"/>
      <c r="H17" s="125"/>
      <c r="I17" s="125"/>
      <c r="J17" s="118"/>
      <c r="R17" s="118"/>
      <c r="S17" s="118"/>
      <c r="T17" s="118"/>
      <c r="U17" s="118"/>
      <c r="V17" s="118"/>
      <c r="W17" s="118"/>
      <c r="X17" s="118"/>
      <c r="Y17" s="118"/>
    </row>
    <row r="18" spans="1:25">
      <c r="A18" s="108" t="s">
        <v>192</v>
      </c>
      <c r="B18" s="125">
        <f>'RESUMEN 2016'!D47</f>
        <v>300303</v>
      </c>
      <c r="C18" s="125">
        <f>B18</f>
        <v>300303</v>
      </c>
      <c r="D18" s="125">
        <f t="shared" ref="D18:D19" si="1">+B18-C18</f>
        <v>0</v>
      </c>
      <c r="E18" s="126"/>
      <c r="F18" s="125">
        <f>+D18</f>
        <v>0</v>
      </c>
      <c r="G18" s="126"/>
      <c r="H18" s="125"/>
      <c r="I18" s="125"/>
      <c r="J18" s="118"/>
      <c r="R18" s="118"/>
      <c r="S18" s="118"/>
      <c r="T18" s="118"/>
      <c r="U18" s="118"/>
      <c r="V18" s="118"/>
      <c r="W18" s="118"/>
      <c r="X18" s="118"/>
      <c r="Y18" s="118"/>
    </row>
    <row r="19" spans="1:25">
      <c r="A19" s="108" t="s">
        <v>193</v>
      </c>
      <c r="B19" s="125">
        <f>'RESUMEN 2016'!K81</f>
        <v>299181</v>
      </c>
      <c r="C19" s="125">
        <v>0</v>
      </c>
      <c r="D19" s="125">
        <f t="shared" si="1"/>
        <v>299181</v>
      </c>
      <c r="E19" s="126"/>
      <c r="F19" s="125">
        <f>+D19</f>
        <v>299181</v>
      </c>
      <c r="G19" s="126"/>
      <c r="H19" s="125"/>
      <c r="I19" s="125"/>
      <c r="J19" s="118"/>
      <c r="K19" s="100" t="s">
        <v>148</v>
      </c>
      <c r="L19" s="120"/>
      <c r="M19" s="120"/>
      <c r="N19" s="91"/>
      <c r="R19" s="118"/>
      <c r="S19" s="118"/>
      <c r="T19" s="118"/>
      <c r="U19" s="118"/>
      <c r="V19" s="118"/>
      <c r="W19" s="118"/>
      <c r="X19" s="118"/>
      <c r="Y19" s="118"/>
    </row>
    <row r="20" spans="1:25">
      <c r="A20" s="108" t="s">
        <v>210</v>
      </c>
      <c r="B20" s="125">
        <v>1520000</v>
      </c>
      <c r="C20" s="125">
        <v>0</v>
      </c>
      <c r="D20" s="125">
        <f t="shared" ref="D20" si="2">+B20-C20</f>
        <v>1520000</v>
      </c>
      <c r="E20" s="126"/>
      <c r="F20" s="125">
        <f>+D20</f>
        <v>1520000</v>
      </c>
      <c r="G20" s="126"/>
      <c r="H20" s="125"/>
      <c r="I20" s="125"/>
      <c r="J20" s="118"/>
      <c r="K20" s="90" t="s">
        <v>9</v>
      </c>
      <c r="L20" s="120" t="s">
        <v>10</v>
      </c>
      <c r="M20" s="120">
        <v>628</v>
      </c>
      <c r="N20" s="91">
        <f>C30</f>
        <v>47600</v>
      </c>
      <c r="R20" s="118"/>
      <c r="S20" s="118"/>
      <c r="T20" s="118"/>
      <c r="U20" s="118"/>
      <c r="V20" s="118"/>
      <c r="W20" s="118"/>
      <c r="X20" s="118"/>
      <c r="Y20" s="118"/>
    </row>
    <row r="21" spans="1:25">
      <c r="A21" s="108" t="s">
        <v>191</v>
      </c>
      <c r="B21" s="125">
        <v>1880845</v>
      </c>
      <c r="C21" s="125">
        <f>'RESUMEN 2016'!E47</f>
        <v>1880845.105263158</v>
      </c>
      <c r="D21" s="125"/>
      <c r="E21" s="126">
        <f t="shared" ref="E21:E27" si="3">+C21-B21</f>
        <v>0.10526315798051655</v>
      </c>
      <c r="F21" s="125"/>
      <c r="G21" s="125">
        <f t="shared" ref="G21:G27" si="4">+E21</f>
        <v>0.10526315798051655</v>
      </c>
      <c r="H21" s="125"/>
      <c r="I21" s="125"/>
      <c r="J21" s="118"/>
      <c r="K21" s="90" t="s">
        <v>11</v>
      </c>
      <c r="L21" s="120" t="s">
        <v>10</v>
      </c>
      <c r="M21" s="120">
        <v>651</v>
      </c>
      <c r="N21" s="91">
        <v>0</v>
      </c>
      <c r="R21" s="118"/>
      <c r="S21" s="118"/>
      <c r="T21" s="118"/>
      <c r="U21" s="118"/>
      <c r="V21" s="118"/>
      <c r="W21" s="118"/>
      <c r="X21" s="118"/>
      <c r="Y21" s="118"/>
    </row>
    <row r="22" spans="1:25">
      <c r="A22" s="108" t="s">
        <v>37</v>
      </c>
      <c r="B22" s="125">
        <v>0</v>
      </c>
      <c r="C22" s="125">
        <v>1238</v>
      </c>
      <c r="D22" s="125"/>
      <c r="E22" s="126">
        <f t="shared" ref="E22:E27" si="5">+C22-B22</f>
        <v>1238</v>
      </c>
      <c r="F22" s="125"/>
      <c r="G22" s="125">
        <f t="shared" ref="G22:G27" si="6">+E22</f>
        <v>1238</v>
      </c>
      <c r="H22" s="125"/>
      <c r="I22" s="125"/>
      <c r="J22" s="118"/>
      <c r="L22" s="198"/>
      <c r="M22" s="198"/>
      <c r="N22" s="91"/>
      <c r="R22" s="118"/>
      <c r="S22" s="118"/>
      <c r="T22" s="118"/>
      <c r="U22" s="118"/>
      <c r="V22" s="118"/>
      <c r="W22" s="118"/>
      <c r="X22" s="118"/>
      <c r="Y22" s="118"/>
    </row>
    <row r="23" spans="1:25">
      <c r="A23" s="108" t="s">
        <v>139</v>
      </c>
      <c r="B23" s="125">
        <f>C23</f>
        <v>2394</v>
      </c>
      <c r="C23" s="125">
        <f>'RESUMEN 2016'!C28</f>
        <v>2394</v>
      </c>
      <c r="D23" s="125"/>
      <c r="E23" s="126">
        <f t="shared" ref="E23:E27" si="7">+C23-B23</f>
        <v>0</v>
      </c>
      <c r="F23" s="125"/>
      <c r="G23" s="125">
        <f t="shared" ref="G23:G27" si="8">+E23</f>
        <v>0</v>
      </c>
      <c r="H23" s="125"/>
      <c r="I23" s="125"/>
      <c r="J23" s="118"/>
      <c r="K23" s="90" t="s">
        <v>12</v>
      </c>
      <c r="L23" s="120" t="s">
        <v>13</v>
      </c>
      <c r="M23" s="120">
        <v>630</v>
      </c>
      <c r="N23" s="91">
        <f>-H28</f>
        <v>-60542.105263157981</v>
      </c>
      <c r="R23" s="118"/>
      <c r="S23" s="118"/>
      <c r="T23" s="118"/>
      <c r="U23" s="118"/>
      <c r="V23" s="118"/>
      <c r="W23" s="118"/>
      <c r="X23" s="118"/>
      <c r="Y23" s="118"/>
    </row>
    <row r="24" spans="1:25" ht="13.5" customHeight="1">
      <c r="A24" s="108" t="s">
        <v>25</v>
      </c>
      <c r="B24" s="125">
        <v>0</v>
      </c>
      <c r="C24" s="125">
        <v>2000000</v>
      </c>
      <c r="D24" s="125"/>
      <c r="E24" s="126">
        <f t="shared" si="7"/>
        <v>2000000</v>
      </c>
      <c r="F24" s="125"/>
      <c r="G24" s="125">
        <f t="shared" si="8"/>
        <v>2000000</v>
      </c>
      <c r="H24" s="125"/>
      <c r="I24" s="125"/>
      <c r="J24" s="118"/>
      <c r="K24" s="90" t="s">
        <v>14</v>
      </c>
      <c r="L24" s="90" t="s">
        <v>13</v>
      </c>
      <c r="M24" s="188">
        <v>631</v>
      </c>
      <c r="N24" s="91">
        <v>0</v>
      </c>
      <c r="O24" s="88"/>
      <c r="P24" s="88"/>
      <c r="Q24" s="88"/>
      <c r="R24" s="118"/>
      <c r="S24" s="118"/>
      <c r="T24" s="118"/>
      <c r="U24" s="118"/>
      <c r="V24" s="118"/>
      <c r="W24" s="118"/>
      <c r="X24" s="118"/>
      <c r="Y24" s="118"/>
    </row>
    <row r="25" spans="1:25">
      <c r="A25" s="108" t="s">
        <v>196</v>
      </c>
      <c r="B25" s="125">
        <v>1000000</v>
      </c>
      <c r="C25" s="125">
        <f>50000+950000</f>
        <v>1000000</v>
      </c>
      <c r="D25" s="125"/>
      <c r="E25" s="126">
        <f t="shared" si="7"/>
        <v>0</v>
      </c>
      <c r="F25" s="125"/>
      <c r="G25" s="125">
        <f t="shared" si="8"/>
        <v>0</v>
      </c>
      <c r="H25" s="125"/>
      <c r="I25" s="125"/>
      <c r="J25" s="118"/>
      <c r="K25" s="90" t="s">
        <v>16</v>
      </c>
      <c r="L25" s="120" t="s">
        <v>13</v>
      </c>
      <c r="M25" s="120">
        <v>633</v>
      </c>
      <c r="N25" s="91">
        <v>0</v>
      </c>
      <c r="R25" s="118"/>
      <c r="S25" s="118"/>
      <c r="T25" s="118"/>
      <c r="U25" s="118"/>
      <c r="V25" s="118"/>
      <c r="W25" s="118"/>
      <c r="X25" s="118"/>
      <c r="Y25" s="118"/>
    </row>
    <row r="26" spans="1:25">
      <c r="A26" s="108" t="s">
        <v>196</v>
      </c>
      <c r="B26" s="125">
        <v>1000000</v>
      </c>
      <c r="C26" s="125">
        <f>50000+950000</f>
        <v>1000000</v>
      </c>
      <c r="D26" s="125"/>
      <c r="E26" s="126">
        <f t="shared" si="7"/>
        <v>0</v>
      </c>
      <c r="F26" s="125"/>
      <c r="G26" s="125">
        <f t="shared" si="8"/>
        <v>0</v>
      </c>
      <c r="H26" s="125"/>
      <c r="I26" s="125"/>
      <c r="J26" s="118"/>
      <c r="K26" s="90" t="s">
        <v>17</v>
      </c>
      <c r="L26" s="120" t="s">
        <v>13</v>
      </c>
      <c r="M26" s="120">
        <v>635</v>
      </c>
      <c r="N26" s="91">
        <v>0</v>
      </c>
      <c r="R26" s="118"/>
      <c r="S26" s="118"/>
      <c r="T26" s="118"/>
      <c r="U26" s="118"/>
      <c r="V26" s="118"/>
      <c r="W26" s="118"/>
      <c r="X26" s="118"/>
      <c r="Y26" s="118"/>
    </row>
    <row r="27" spans="1:25">
      <c r="A27" s="108" t="s">
        <v>27</v>
      </c>
      <c r="B27" s="125">
        <v>0</v>
      </c>
      <c r="C27" s="125">
        <v>6000</v>
      </c>
      <c r="D27" s="125"/>
      <c r="E27" s="126">
        <f t="shared" si="7"/>
        <v>6000</v>
      </c>
      <c r="F27" s="125"/>
      <c r="G27" s="125">
        <f t="shared" si="8"/>
        <v>6000</v>
      </c>
      <c r="H27" s="125"/>
      <c r="I27" s="125"/>
      <c r="J27" s="118"/>
      <c r="K27" s="92" t="s">
        <v>18</v>
      </c>
      <c r="L27" s="127" t="s">
        <v>19</v>
      </c>
      <c r="M27" s="127">
        <v>636</v>
      </c>
      <c r="N27" s="95">
        <f>SUM(N20:N26)</f>
        <v>-12942.105263157981</v>
      </c>
      <c r="R27" s="118"/>
      <c r="S27" s="118"/>
      <c r="T27" s="118"/>
      <c r="U27" s="118"/>
      <c r="V27" s="118"/>
      <c r="W27" s="118"/>
      <c r="X27" s="118"/>
      <c r="Y27" s="118"/>
    </row>
    <row r="28" spans="1:25" ht="13.5" customHeight="1">
      <c r="A28" s="108" t="s">
        <v>194</v>
      </c>
      <c r="B28" s="125">
        <f>'RESUMEN 2016'!B47</f>
        <v>1580542.105263158</v>
      </c>
      <c r="C28" s="125">
        <v>1520000</v>
      </c>
      <c r="D28" s="125">
        <f>+B28-C28</f>
        <v>60542.105263157981</v>
      </c>
      <c r="E28" s="125"/>
      <c r="F28" s="125"/>
      <c r="G28" s="125"/>
      <c r="H28" s="125">
        <f>+D28</f>
        <v>60542.105263157981</v>
      </c>
      <c r="I28" s="125"/>
      <c r="J28" s="118"/>
      <c r="R28" s="118"/>
      <c r="S28" s="118"/>
      <c r="T28" s="118"/>
      <c r="U28" s="118"/>
      <c r="V28" s="118"/>
      <c r="W28" s="118"/>
      <c r="X28" s="118"/>
      <c r="Y28" s="118"/>
    </row>
    <row r="29" spans="1:25">
      <c r="A29" s="108" t="s">
        <v>28</v>
      </c>
      <c r="B29" s="125">
        <v>6000</v>
      </c>
      <c r="C29" s="125">
        <f>'RESUMEN 2016'!L83</f>
        <v>1272</v>
      </c>
      <c r="D29" s="125">
        <f>+B29-C29</f>
        <v>4728</v>
      </c>
      <c r="E29" s="125"/>
      <c r="F29" s="125"/>
      <c r="G29" s="125"/>
      <c r="H29" s="125">
        <f>+D29</f>
        <v>4728</v>
      </c>
      <c r="I29" s="125"/>
      <c r="K29" s="90" t="s">
        <v>20</v>
      </c>
      <c r="L29" s="120" t="s">
        <v>13</v>
      </c>
      <c r="M29" s="128">
        <v>637</v>
      </c>
      <c r="N29" s="91">
        <f>-H29</f>
        <v>-4728</v>
      </c>
      <c r="R29" s="118"/>
      <c r="S29" s="118"/>
      <c r="T29" s="118"/>
      <c r="U29" s="118"/>
      <c r="V29" s="118"/>
      <c r="W29" s="118"/>
      <c r="X29" s="118"/>
      <c r="Y29" s="118"/>
    </row>
    <row r="30" spans="1:25">
      <c r="A30" s="108" t="s">
        <v>195</v>
      </c>
      <c r="B30" s="125">
        <v>0</v>
      </c>
      <c r="C30" s="125">
        <f>'RESUMEN 2016'!B29</f>
        <v>47600</v>
      </c>
      <c r="D30" s="125"/>
      <c r="E30" s="125">
        <f>C30-B30</f>
        <v>47600</v>
      </c>
      <c r="F30" s="125"/>
      <c r="G30" s="125"/>
      <c r="H30" s="125"/>
      <c r="I30" s="125">
        <f>E30</f>
        <v>47600</v>
      </c>
      <c r="K30" s="90" t="s">
        <v>21</v>
      </c>
      <c r="L30" s="120" t="s">
        <v>13</v>
      </c>
      <c r="M30" s="128">
        <v>632</v>
      </c>
      <c r="N30" s="91"/>
      <c r="R30" s="118"/>
      <c r="S30" s="118"/>
      <c r="T30" s="118"/>
      <c r="U30" s="118"/>
      <c r="V30" s="118"/>
      <c r="W30" s="118"/>
      <c r="X30" s="118"/>
      <c r="Y30" s="118"/>
    </row>
    <row r="31" spans="1:25">
      <c r="A31" s="130"/>
      <c r="B31" s="131"/>
      <c r="C31" s="131"/>
      <c r="D31" s="131"/>
      <c r="E31" s="131"/>
      <c r="F31" s="131"/>
      <c r="G31" s="131"/>
      <c r="H31" s="131"/>
      <c r="I31" s="131"/>
      <c r="L31" s="188"/>
      <c r="M31" s="128"/>
      <c r="N31" s="91"/>
    </row>
    <row r="32" spans="1:25">
      <c r="A32" s="121" t="s">
        <v>29</v>
      </c>
      <c r="B32" s="132">
        <f>SUM(B15:B31)</f>
        <v>9688097.1052631587</v>
      </c>
      <c r="C32" s="132">
        <f>SUM(C15:C31)</f>
        <v>9688097.1052631587</v>
      </c>
      <c r="D32" s="132">
        <f>SUM(D15:D31)</f>
        <v>2054838.105263158</v>
      </c>
      <c r="E32" s="132">
        <f>SUM(E15:E31)</f>
        <v>2054838.105263158</v>
      </c>
      <c r="F32" s="132">
        <f>SUM(F15:F31)</f>
        <v>1989568</v>
      </c>
      <c r="G32" s="132">
        <f>SUM(G15:G31)</f>
        <v>2007238.105263158</v>
      </c>
      <c r="H32" s="132">
        <f>SUM(H15:H31)</f>
        <v>65270.105263157981</v>
      </c>
      <c r="I32" s="132">
        <f>SUM(I15:I31)</f>
        <v>47600</v>
      </c>
      <c r="K32" s="90" t="s">
        <v>22</v>
      </c>
      <c r="L32" s="120" t="s">
        <v>13</v>
      </c>
      <c r="M32" s="128">
        <v>927</v>
      </c>
      <c r="N32" s="91">
        <v>0</v>
      </c>
      <c r="P32" s="90" t="s">
        <v>9</v>
      </c>
      <c r="Q32" s="91">
        <f>+N20+N21+N30</f>
        <v>47600</v>
      </c>
    </row>
    <row r="33" spans="1:25">
      <c r="A33" s="133" t="s">
        <v>115</v>
      </c>
      <c r="B33" s="133"/>
      <c r="C33" s="133"/>
      <c r="D33" s="133"/>
      <c r="E33" s="133"/>
      <c r="F33" s="134"/>
      <c r="G33" s="134">
        <f>+F32-G32</f>
        <v>-17670.105263157981</v>
      </c>
      <c r="H33" s="134">
        <f>+I32-H32</f>
        <v>-17670.105263157981</v>
      </c>
      <c r="I33" s="134"/>
      <c r="L33" s="120"/>
      <c r="M33" s="91"/>
      <c r="N33" s="91"/>
      <c r="P33" s="90" t="s">
        <v>24</v>
      </c>
      <c r="Q33" s="91">
        <f>+N23+N25+N29+N24+N26</f>
        <v>-65270.105263157981</v>
      </c>
    </row>
    <row r="34" spans="1:25">
      <c r="A34" s="135" t="s">
        <v>30</v>
      </c>
      <c r="B34" s="136">
        <f>SUM(B32:B33)</f>
        <v>9688097.1052631587</v>
      </c>
      <c r="C34" s="136">
        <f t="shared" ref="C34:I34" si="9">SUM(C32:C33)</f>
        <v>9688097.1052631587</v>
      </c>
      <c r="D34" s="136">
        <f t="shared" si="9"/>
        <v>2054838.105263158</v>
      </c>
      <c r="E34" s="136">
        <f t="shared" si="9"/>
        <v>2054838.105263158</v>
      </c>
      <c r="F34" s="136">
        <f t="shared" si="9"/>
        <v>1989568</v>
      </c>
      <c r="G34" s="136">
        <f t="shared" si="9"/>
        <v>1989568</v>
      </c>
      <c r="H34" s="136">
        <f t="shared" si="9"/>
        <v>47600</v>
      </c>
      <c r="I34" s="136">
        <f t="shared" si="9"/>
        <v>47600</v>
      </c>
      <c r="K34" s="92" t="s">
        <v>18</v>
      </c>
      <c r="L34" s="127" t="s">
        <v>19</v>
      </c>
      <c r="M34" s="127" t="s">
        <v>26</v>
      </c>
      <c r="N34" s="95">
        <f>SUM(N27:N33)</f>
        <v>-17670.105263157981</v>
      </c>
      <c r="O34" s="89"/>
      <c r="P34" s="88"/>
      <c r="Q34" s="129">
        <f>SUM(Q32:Q33)</f>
        <v>-17670.105263157981</v>
      </c>
    </row>
    <row r="35" spans="1:25">
      <c r="B35" s="91"/>
      <c r="C35" s="91">
        <f>+B34-C34</f>
        <v>0</v>
      </c>
      <c r="E35" s="91"/>
    </row>
    <row r="36" spans="1:25">
      <c r="B36" s="91"/>
    </row>
    <row r="37" spans="1:25">
      <c r="B37" s="97"/>
      <c r="H37" s="91"/>
    </row>
    <row r="38" spans="1:25">
      <c r="B38" s="97"/>
    </row>
    <row r="39" spans="1:25">
      <c r="B39" s="97"/>
    </row>
    <row r="40" spans="1:25" ht="12.75" customHeight="1">
      <c r="B40" s="91"/>
      <c r="R40" s="118"/>
      <c r="S40" s="118"/>
      <c r="T40" s="118"/>
      <c r="U40" s="118"/>
      <c r="V40" s="118"/>
      <c r="W40" s="118"/>
      <c r="X40" s="118"/>
      <c r="Y40" s="118"/>
    </row>
    <row r="41" spans="1:25" ht="12.75" customHeight="1">
      <c r="B41" s="91"/>
      <c r="R41" s="118"/>
      <c r="S41" s="118"/>
      <c r="T41" s="118"/>
      <c r="U41" s="118"/>
      <c r="V41" s="118"/>
      <c r="W41" s="118"/>
      <c r="X41" s="118"/>
      <c r="Y41" s="118"/>
    </row>
    <row r="42" spans="1:25">
      <c r="B42" s="91"/>
      <c r="R42" s="118"/>
      <c r="S42" s="118"/>
      <c r="T42" s="118"/>
      <c r="U42" s="118"/>
      <c r="V42" s="118"/>
      <c r="W42" s="118"/>
      <c r="X42" s="118"/>
      <c r="Y42" s="118"/>
    </row>
    <row r="43" spans="1:25">
      <c r="B43" s="91"/>
      <c r="R43" s="118"/>
      <c r="S43" s="118"/>
      <c r="T43" s="118"/>
      <c r="U43" s="118"/>
      <c r="V43" s="118"/>
      <c r="W43" s="118"/>
      <c r="X43" s="118"/>
      <c r="Y43" s="118"/>
    </row>
    <row r="44" spans="1:25">
      <c r="A44" s="137"/>
      <c r="B44" s="222" t="s">
        <v>31</v>
      </c>
      <c r="C44" s="222"/>
      <c r="D44" s="222"/>
      <c r="E44" s="185"/>
      <c r="F44" s="223" t="str">
        <f>+'CPI 2016'!A43</f>
        <v>MATIAS ZANFORLIN SALDOVAL</v>
      </c>
      <c r="G44" s="223"/>
      <c r="H44" s="223"/>
      <c r="I44" s="186"/>
      <c r="R44" s="118"/>
      <c r="S44" s="118"/>
      <c r="T44" s="118"/>
      <c r="U44" s="118"/>
      <c r="V44" s="118"/>
      <c r="W44" s="118"/>
      <c r="X44" s="118"/>
      <c r="Y44" s="118"/>
    </row>
    <row r="45" spans="1:25">
      <c r="A45" s="137"/>
      <c r="B45" s="222" t="s">
        <v>32</v>
      </c>
      <c r="C45" s="222"/>
      <c r="D45" s="222"/>
      <c r="E45" s="185"/>
      <c r="F45" s="222" t="s">
        <v>33</v>
      </c>
      <c r="G45" s="222"/>
      <c r="H45" s="222"/>
      <c r="I45" s="185"/>
      <c r="R45" s="118"/>
      <c r="S45" s="118"/>
      <c r="T45" s="118"/>
      <c r="U45" s="118"/>
      <c r="V45" s="118"/>
      <c r="W45" s="118"/>
      <c r="X45" s="118"/>
      <c r="Y45" s="118"/>
    </row>
    <row r="46" spans="1:25">
      <c r="A46" s="137"/>
      <c r="B46" s="137"/>
      <c r="C46" s="137"/>
      <c r="D46" s="137"/>
      <c r="E46" s="137"/>
      <c r="F46" s="137"/>
      <c r="G46" s="137"/>
      <c r="H46" s="137"/>
      <c r="I46" s="137"/>
      <c r="R46" s="118"/>
      <c r="S46" s="118"/>
      <c r="T46" s="118"/>
      <c r="U46" s="118"/>
      <c r="V46" s="118"/>
      <c r="W46" s="118"/>
      <c r="X46" s="118"/>
      <c r="Y46" s="118"/>
    </row>
    <row r="47" spans="1:25">
      <c r="A47" s="137"/>
      <c r="B47" s="137"/>
      <c r="C47" s="137"/>
      <c r="D47" s="137"/>
      <c r="E47" s="137"/>
      <c r="F47" s="137"/>
      <c r="G47" s="137"/>
      <c r="H47" s="137"/>
      <c r="I47" s="137"/>
      <c r="R47" s="118"/>
      <c r="S47" s="118"/>
      <c r="T47" s="118"/>
      <c r="U47" s="118"/>
      <c r="V47" s="118"/>
      <c r="W47" s="118"/>
      <c r="X47" s="118"/>
      <c r="Y47" s="118"/>
    </row>
    <row r="48" spans="1:25">
      <c r="A48" s="137"/>
      <c r="B48" s="137"/>
      <c r="C48" s="137"/>
      <c r="D48" s="137"/>
      <c r="E48" s="137"/>
      <c r="F48" s="137"/>
      <c r="G48" s="137"/>
      <c r="H48" s="137"/>
      <c r="I48" s="137"/>
    </row>
    <row r="49" spans="1:9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>
      <c r="A50" s="137"/>
      <c r="B50" s="137"/>
      <c r="C50" s="137"/>
      <c r="D50" s="137"/>
      <c r="E50" s="137"/>
      <c r="F50" s="137"/>
      <c r="G50" s="137"/>
      <c r="H50" s="137"/>
      <c r="I50" s="137"/>
    </row>
    <row r="51" spans="1:9">
      <c r="A51" s="137"/>
      <c r="B51" s="137"/>
      <c r="C51" s="137"/>
      <c r="D51" s="137"/>
      <c r="E51" s="137"/>
      <c r="F51" s="137"/>
      <c r="G51" s="137"/>
      <c r="H51" s="137"/>
      <c r="I51" s="137"/>
    </row>
    <row r="52" spans="1:9">
      <c r="F52" s="91"/>
      <c r="G52" s="91"/>
    </row>
    <row r="53" spans="1:9">
      <c r="F53" s="91"/>
      <c r="G53" s="91"/>
    </row>
    <row r="54" spans="1:9">
      <c r="F54" s="91"/>
      <c r="G54" s="91"/>
    </row>
    <row r="55" spans="1:9">
      <c r="F55" s="91"/>
      <c r="G55" s="91"/>
    </row>
    <row r="79" spans="1:9">
      <c r="A79" s="137"/>
      <c r="B79" s="137"/>
      <c r="C79" s="137"/>
      <c r="D79" s="137"/>
      <c r="E79" s="137"/>
      <c r="F79" s="137"/>
      <c r="G79" s="137"/>
      <c r="H79" s="137"/>
      <c r="I79" s="137"/>
    </row>
    <row r="80" spans="1:9">
      <c r="A80" s="137"/>
      <c r="B80" s="137"/>
      <c r="C80" s="137"/>
      <c r="D80" s="137"/>
      <c r="E80" s="137"/>
      <c r="F80" s="137"/>
      <c r="G80" s="137"/>
      <c r="H80" s="137"/>
      <c r="I80" s="137"/>
    </row>
    <row r="81" spans="1:9">
      <c r="A81" s="137"/>
      <c r="B81" s="137"/>
      <c r="C81" s="137"/>
      <c r="D81" s="137"/>
      <c r="E81" s="137"/>
      <c r="F81" s="137"/>
      <c r="G81" s="137"/>
      <c r="H81" s="137"/>
      <c r="I81" s="137"/>
    </row>
    <row r="82" spans="1:9">
      <c r="A82" s="137"/>
      <c r="B82" s="137"/>
      <c r="C82" s="137"/>
      <c r="D82" s="137"/>
      <c r="E82" s="137"/>
      <c r="F82" s="137"/>
      <c r="G82" s="137"/>
      <c r="H82" s="137"/>
      <c r="I82" s="137"/>
    </row>
    <row r="83" spans="1:9">
      <c r="A83" s="137"/>
      <c r="B83" s="137"/>
      <c r="C83" s="137"/>
      <c r="D83" s="137"/>
      <c r="E83" s="137"/>
      <c r="F83" s="137"/>
      <c r="G83" s="137"/>
      <c r="H83" s="137"/>
      <c r="I83" s="137"/>
    </row>
    <row r="84" spans="1:9">
      <c r="A84" s="137"/>
      <c r="B84" s="137"/>
      <c r="C84" s="137"/>
      <c r="D84" s="137"/>
      <c r="E84" s="137"/>
      <c r="F84" s="137"/>
      <c r="G84" s="137"/>
      <c r="H84" s="137"/>
      <c r="I84" s="137"/>
    </row>
    <row r="85" spans="1:9">
      <c r="A85" s="137"/>
      <c r="B85" s="137"/>
      <c r="C85" s="137"/>
      <c r="D85" s="137"/>
      <c r="E85" s="137"/>
      <c r="F85" s="137"/>
      <c r="G85" s="137"/>
      <c r="H85" s="137"/>
      <c r="I85" s="137"/>
    </row>
    <row r="86" spans="1:9">
      <c r="A86" s="137"/>
      <c r="B86" s="137"/>
      <c r="C86" s="137"/>
      <c r="D86" s="137"/>
      <c r="E86" s="137"/>
      <c r="F86" s="137"/>
      <c r="G86" s="137"/>
      <c r="H86" s="137"/>
      <c r="I86" s="137"/>
    </row>
    <row r="87" spans="1:9">
      <c r="A87" s="137"/>
      <c r="B87" s="137"/>
      <c r="C87" s="137"/>
      <c r="D87" s="137"/>
      <c r="E87" s="137"/>
      <c r="F87" s="137"/>
      <c r="G87" s="137"/>
      <c r="H87" s="137"/>
      <c r="I87" s="137"/>
    </row>
    <row r="88" spans="1:9">
      <c r="A88" s="137"/>
      <c r="B88" s="137"/>
      <c r="C88" s="137"/>
      <c r="D88" s="137"/>
      <c r="E88" s="137"/>
      <c r="F88" s="137"/>
      <c r="G88" s="137"/>
      <c r="H88" s="137"/>
      <c r="I88" s="137"/>
    </row>
    <row r="89" spans="1:9">
      <c r="A89" s="137"/>
      <c r="B89" s="137"/>
      <c r="C89" s="137"/>
      <c r="D89" s="137"/>
      <c r="E89" s="137"/>
      <c r="F89" s="137"/>
      <c r="G89" s="137"/>
      <c r="H89" s="137"/>
      <c r="I89" s="137"/>
    </row>
    <row r="90" spans="1:9">
      <c r="A90" s="137"/>
      <c r="B90" s="137"/>
      <c r="C90" s="137"/>
      <c r="D90" s="137"/>
      <c r="E90" s="137"/>
      <c r="F90" s="137"/>
      <c r="G90" s="137"/>
      <c r="H90" s="137"/>
      <c r="I90" s="137"/>
    </row>
    <row r="91" spans="1:9">
      <c r="A91" s="137"/>
      <c r="B91" s="137"/>
      <c r="C91" s="137"/>
      <c r="D91" s="137"/>
      <c r="E91" s="137"/>
      <c r="F91" s="137"/>
      <c r="G91" s="137"/>
      <c r="H91" s="137"/>
      <c r="I91" s="137"/>
    </row>
    <row r="92" spans="1:9">
      <c r="A92" s="137"/>
      <c r="B92" s="137"/>
      <c r="C92" s="137"/>
      <c r="D92" s="137"/>
      <c r="E92" s="137"/>
      <c r="F92" s="137"/>
      <c r="G92" s="137"/>
      <c r="H92" s="137"/>
      <c r="I92" s="137"/>
    </row>
    <row r="93" spans="1:9">
      <c r="A93" s="137"/>
      <c r="B93" s="137"/>
      <c r="C93" s="137"/>
      <c r="D93" s="137"/>
      <c r="E93" s="137"/>
      <c r="F93" s="137"/>
      <c r="G93" s="137"/>
      <c r="H93" s="137"/>
      <c r="I93" s="137"/>
    </row>
    <row r="94" spans="1:9">
      <c r="A94" s="137"/>
      <c r="B94" s="137"/>
      <c r="C94" s="137"/>
      <c r="D94" s="137"/>
      <c r="E94" s="137"/>
      <c r="F94" s="137"/>
      <c r="G94" s="137"/>
      <c r="H94" s="137"/>
      <c r="I94" s="137"/>
    </row>
    <row r="95" spans="1:9">
      <c r="A95" s="137"/>
      <c r="B95" s="137"/>
      <c r="C95" s="137"/>
      <c r="D95" s="137"/>
      <c r="E95" s="137"/>
      <c r="F95" s="137"/>
      <c r="G95" s="137"/>
      <c r="H95" s="137"/>
      <c r="I95" s="137"/>
    </row>
    <row r="96" spans="1:9">
      <c r="A96" s="137"/>
      <c r="B96" s="137"/>
      <c r="C96" s="137"/>
      <c r="D96" s="137"/>
      <c r="E96" s="137"/>
      <c r="F96" s="137"/>
      <c r="G96" s="137"/>
      <c r="H96" s="137"/>
      <c r="I96" s="137"/>
    </row>
    <row r="97" spans="1:9">
      <c r="A97" s="137"/>
      <c r="B97" s="137"/>
      <c r="C97" s="137"/>
      <c r="D97" s="137"/>
      <c r="E97" s="137"/>
      <c r="F97" s="137"/>
      <c r="G97" s="137"/>
      <c r="H97" s="137"/>
      <c r="I97" s="137"/>
    </row>
    <row r="98" spans="1:9">
      <c r="A98" s="137"/>
      <c r="B98" s="137"/>
      <c r="C98" s="137"/>
      <c r="D98" s="137"/>
      <c r="E98" s="137"/>
      <c r="F98" s="137"/>
      <c r="G98" s="137"/>
      <c r="H98" s="137"/>
      <c r="I98" s="137"/>
    </row>
    <row r="99" spans="1:9">
      <c r="A99" s="119"/>
      <c r="B99" s="119"/>
      <c r="C99" s="119"/>
      <c r="D99" s="119"/>
      <c r="E99" s="119"/>
      <c r="F99" s="119"/>
      <c r="G99" s="119"/>
      <c r="H99" s="119"/>
      <c r="I99" s="119"/>
    </row>
    <row r="100" spans="1:9">
      <c r="A100" s="119"/>
      <c r="B100" s="119"/>
      <c r="C100" s="119"/>
      <c r="D100" s="119"/>
      <c r="E100" s="119"/>
      <c r="F100" s="119"/>
      <c r="G100" s="119"/>
      <c r="H100" s="119"/>
      <c r="I100" s="119"/>
    </row>
    <row r="101" spans="1:9">
      <c r="A101" s="119"/>
      <c r="B101" s="119"/>
      <c r="C101" s="119"/>
      <c r="D101" s="119"/>
      <c r="E101" s="119"/>
      <c r="F101" s="119"/>
      <c r="G101" s="119"/>
      <c r="H101" s="119"/>
      <c r="I101" s="119"/>
    </row>
    <row r="102" spans="1:9">
      <c r="A102" s="119"/>
      <c r="B102" s="119"/>
      <c r="C102" s="119"/>
      <c r="D102" s="119"/>
      <c r="E102" s="119"/>
      <c r="F102" s="119"/>
      <c r="G102" s="119"/>
      <c r="H102" s="119"/>
      <c r="I102" s="119"/>
    </row>
    <row r="103" spans="1:9">
      <c r="A103" s="119"/>
      <c r="B103" s="119"/>
      <c r="C103" s="119"/>
      <c r="D103" s="119"/>
      <c r="E103" s="119"/>
      <c r="F103" s="119"/>
      <c r="G103" s="119"/>
      <c r="H103" s="119"/>
      <c r="I103" s="119"/>
    </row>
    <row r="104" spans="1:9">
      <c r="A104" s="119"/>
      <c r="B104" s="119"/>
      <c r="C104" s="119"/>
      <c r="D104" s="119"/>
      <c r="E104" s="119"/>
      <c r="F104" s="119"/>
      <c r="G104" s="119"/>
      <c r="H104" s="119"/>
      <c r="I104" s="119"/>
    </row>
    <row r="105" spans="1:9">
      <c r="A105" s="119"/>
      <c r="B105" s="119"/>
      <c r="C105" s="119"/>
      <c r="D105" s="119"/>
      <c r="E105" s="119"/>
      <c r="F105" s="119"/>
      <c r="G105" s="119"/>
      <c r="H105" s="119"/>
      <c r="I105" s="119"/>
    </row>
    <row r="106" spans="1:9">
      <c r="A106" s="119"/>
      <c r="B106" s="119"/>
      <c r="C106" s="119"/>
      <c r="D106" s="119"/>
      <c r="E106" s="119"/>
      <c r="F106" s="119"/>
      <c r="G106" s="119"/>
      <c r="H106" s="119"/>
      <c r="I106" s="119"/>
    </row>
    <row r="107" spans="1:9">
      <c r="A107" s="119"/>
      <c r="B107" s="119"/>
      <c r="C107" s="119"/>
      <c r="D107" s="119"/>
      <c r="E107" s="119"/>
      <c r="F107" s="119"/>
      <c r="G107" s="119"/>
      <c r="H107" s="119"/>
      <c r="I107" s="119"/>
    </row>
    <row r="108" spans="1:9">
      <c r="A108" s="119"/>
      <c r="B108" s="119"/>
      <c r="C108" s="119"/>
      <c r="D108" s="119"/>
      <c r="E108" s="119"/>
      <c r="F108" s="119"/>
      <c r="G108" s="119"/>
      <c r="H108" s="119"/>
      <c r="I108" s="119"/>
    </row>
    <row r="109" spans="1:9">
      <c r="A109" s="119"/>
      <c r="B109" s="119"/>
      <c r="C109" s="119"/>
      <c r="D109" s="119"/>
      <c r="E109" s="119"/>
      <c r="F109" s="119"/>
      <c r="G109" s="119"/>
      <c r="H109" s="119"/>
      <c r="I109" s="119"/>
    </row>
    <row r="110" spans="1:9">
      <c r="A110" s="119"/>
      <c r="B110" s="119"/>
      <c r="C110" s="119"/>
      <c r="D110" s="119"/>
      <c r="E110" s="119"/>
      <c r="F110" s="119"/>
      <c r="G110" s="119"/>
      <c r="H110" s="119"/>
      <c r="I110" s="119"/>
    </row>
  </sheetData>
  <mergeCells count="10">
    <mergeCell ref="B44:D44"/>
    <mergeCell ref="B45:D45"/>
    <mergeCell ref="F44:H44"/>
    <mergeCell ref="F45:H45"/>
    <mergeCell ref="A8:I8"/>
    <mergeCell ref="A9:I9"/>
    <mergeCell ref="D12:E12"/>
    <mergeCell ref="F12:G12"/>
    <mergeCell ref="H12:I12"/>
    <mergeCell ref="A12:A13"/>
  </mergeCells>
  <printOptions horizontalCentered="1"/>
  <pageMargins left="0.19685039370078741" right="0.19685039370078741" top="0.59055118110236227" bottom="0.78740157480314965" header="0.51181102362204722" footer="0.51181102362204722"/>
  <pageSetup scale="75" orientation="portrait" r:id="rId1"/>
  <headerFooter alignWithMargins="0"/>
  <ignoredErrors>
    <ignoredError sqref="B32:I34" emptyCellReferenc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5" workbookViewId="0">
      <selection activeCell="E33" sqref="E33"/>
    </sheetView>
    <sheetView workbookViewId="1"/>
  </sheetViews>
  <sheetFormatPr baseColWidth="10" defaultColWidth="11.42578125" defaultRowHeight="15.75"/>
  <cols>
    <col min="1" max="1" width="26.42578125" style="164" customWidth="1"/>
    <col min="2" max="3" width="13.5703125" style="164" customWidth="1"/>
    <col min="4" max="4" width="13.5703125" style="165" customWidth="1"/>
    <col min="5" max="5" width="15.5703125" style="165" customWidth="1"/>
    <col min="6" max="6" width="15.85546875" style="165" customWidth="1"/>
    <col min="7" max="8" width="11.42578125" style="164"/>
    <col min="9" max="9" width="13.42578125" style="164" bestFit="1" customWidth="1"/>
    <col min="10" max="16384" width="11.42578125" style="164"/>
  </cols>
  <sheetData>
    <row r="1" spans="1:6" ht="14.1" customHeight="1">
      <c r="A1" s="88" t="str">
        <f>'RESUMEN 2016'!B1</f>
        <v xml:space="preserve">EVENTOS DACK LIMITADA </v>
      </c>
    </row>
    <row r="2" spans="1:6" ht="14.1" customHeight="1">
      <c r="A2" s="88" t="str">
        <f>'RESUMEN 2016'!B2</f>
        <v xml:space="preserve">76.626.487-5 </v>
      </c>
    </row>
    <row r="3" spans="1:6" ht="14.1" customHeight="1">
      <c r="A3" s="88" t="str">
        <f>'RESUMEN 2016'!B3</f>
        <v>DOMINGO SANTA MARIA #2529. COMUNA INDEPENDENCIA, SANTIAGO.</v>
      </c>
    </row>
    <row r="4" spans="1:6" ht="14.1" customHeight="1">
      <c r="A4" s="88" t="s">
        <v>208</v>
      </c>
    </row>
    <row r="5" spans="1:6" ht="14.1" customHeight="1">
      <c r="A5" s="88" t="s">
        <v>209</v>
      </c>
    </row>
    <row r="6" spans="1:6" ht="14.1" customHeight="1">
      <c r="A6" s="166"/>
      <c r="F6" s="167"/>
    </row>
    <row r="9" spans="1:6">
      <c r="A9" s="224" t="s">
        <v>38</v>
      </c>
      <c r="B9" s="225"/>
      <c r="C9" s="225"/>
      <c r="D9" s="225"/>
      <c r="E9" s="225"/>
      <c r="F9" s="226"/>
    </row>
    <row r="10" spans="1:6">
      <c r="A10" s="236" t="s">
        <v>149</v>
      </c>
      <c r="B10" s="237"/>
      <c r="C10" s="237"/>
      <c r="D10" s="237"/>
      <c r="E10" s="237"/>
      <c r="F10" s="238"/>
    </row>
    <row r="14" spans="1:6" s="166" customFormat="1">
      <c r="A14" s="166" t="s">
        <v>150</v>
      </c>
      <c r="D14" s="168"/>
      <c r="E14" s="168"/>
      <c r="F14" s="169">
        <f>'BALANCE 2016'!N34</f>
        <v>-17670.105263157981</v>
      </c>
    </row>
    <row r="15" spans="1:6">
      <c r="A15" s="164" t="s">
        <v>39</v>
      </c>
    </row>
    <row r="16" spans="1:6">
      <c r="F16" s="165">
        <f>+E17</f>
        <v>0</v>
      </c>
    </row>
    <row r="17" spans="1:6">
      <c r="C17" s="165">
        <v>0</v>
      </c>
      <c r="D17" s="170">
        <v>1</v>
      </c>
      <c r="E17" s="165">
        <f>+C17*D17</f>
        <v>0</v>
      </c>
    </row>
    <row r="20" spans="1:6">
      <c r="A20" s="164" t="s">
        <v>39</v>
      </c>
    </row>
    <row r="21" spans="1:6">
      <c r="A21" s="164" t="s">
        <v>142</v>
      </c>
      <c r="C21" s="165">
        <v>0</v>
      </c>
      <c r="D21" s="170">
        <v>1</v>
      </c>
      <c r="F21" s="165">
        <f>ROUND(+C21*D21,0)</f>
        <v>0</v>
      </c>
    </row>
    <row r="23" spans="1:6" s="166" customFormat="1">
      <c r="A23" s="166" t="s">
        <v>41</v>
      </c>
      <c r="D23" s="168"/>
      <c r="E23" s="168"/>
      <c r="F23" s="169">
        <f>SUM(F14:F22)</f>
        <v>-17670.105263157981</v>
      </c>
    </row>
    <row r="25" spans="1:6">
      <c r="A25" s="166" t="s">
        <v>151</v>
      </c>
    </row>
    <row r="27" spans="1:6">
      <c r="A27" s="166" t="s">
        <v>42</v>
      </c>
      <c r="F27" s="169">
        <f>+F23</f>
        <v>-17670.105263157981</v>
      </c>
    </row>
    <row r="29" spans="1:6">
      <c r="A29" s="164" t="s">
        <v>43</v>
      </c>
      <c r="B29" s="187">
        <v>0</v>
      </c>
      <c r="C29" s="171"/>
      <c r="E29" s="169">
        <f>+F27*B29</f>
        <v>0</v>
      </c>
    </row>
    <row r="31" spans="1:6">
      <c r="A31" s="164" t="s">
        <v>44</v>
      </c>
      <c r="E31" s="172">
        <f>-'BALANCE 2016'!F17</f>
        <v>-1238</v>
      </c>
    </row>
    <row r="33" spans="1:6" s="166" customFormat="1">
      <c r="A33" s="166" t="s">
        <v>45</v>
      </c>
      <c r="D33" s="168"/>
      <c r="E33" s="169">
        <f>+E29+E31</f>
        <v>-1238</v>
      </c>
      <c r="F33" s="168"/>
    </row>
    <row r="35" spans="1:6">
      <c r="A35" s="164" t="s">
        <v>46</v>
      </c>
      <c r="C35" s="173">
        <v>0</v>
      </c>
      <c r="E35" s="169">
        <f>ROUND(+E33*C35,0)</f>
        <v>0</v>
      </c>
    </row>
    <row r="37" spans="1:6" s="166" customFormat="1">
      <c r="A37" s="166" t="s">
        <v>47</v>
      </c>
      <c r="D37" s="168"/>
      <c r="E37" s="169">
        <f>SUM(E33:E36)</f>
        <v>-1238</v>
      </c>
      <c r="F37" s="168"/>
    </row>
    <row r="39" spans="1:6">
      <c r="A39" s="164" t="s">
        <v>40</v>
      </c>
      <c r="E39" s="169">
        <v>0</v>
      </c>
    </row>
    <row r="41" spans="1:6" s="166" customFormat="1">
      <c r="A41" s="166" t="s">
        <v>140</v>
      </c>
      <c r="D41" s="168"/>
      <c r="E41" s="169">
        <f>SUM(E37:E40)</f>
        <v>-1238</v>
      </c>
      <c r="F41" s="168"/>
    </row>
  </sheetData>
  <mergeCells count="2">
    <mergeCell ref="A9:F9"/>
    <mergeCell ref="A10:F10"/>
  </mergeCells>
  <pageMargins left="0.78740157480314965" right="0.39370078740157483" top="0.19685039370078741" bottom="0.39370078740157483" header="0" footer="0"/>
  <pageSetup scale="9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zoomScale="75" zoomScaleNormal="75" workbookViewId="0"/>
    <sheetView workbookViewId="1"/>
  </sheetViews>
  <sheetFormatPr baseColWidth="10" defaultColWidth="11.42578125" defaultRowHeight="9.9499999999999993" customHeight="1"/>
  <cols>
    <col min="1" max="1" width="24.140625" style="2" customWidth="1"/>
    <col min="2" max="2" width="12.85546875" style="4" bestFit="1" customWidth="1"/>
    <col min="3" max="3" width="14.7109375" style="5" customWidth="1"/>
    <col min="4" max="4" width="13.140625" style="2" bestFit="1" customWidth="1"/>
    <col min="5" max="6" width="12.85546875" style="4" bestFit="1" customWidth="1"/>
    <col min="7" max="7" width="11.5703125" style="4" customWidth="1"/>
    <col min="8" max="10" width="11.5703125" style="2" customWidth="1"/>
    <col min="11" max="11" width="3.42578125" style="2" customWidth="1"/>
    <col min="12" max="12" width="4.7109375" style="2" customWidth="1"/>
    <col min="13" max="13" width="41" style="2" customWidth="1"/>
    <col min="14" max="14" width="6.140625" style="2" customWidth="1"/>
    <col min="15" max="15" width="16.140625" style="2" customWidth="1"/>
    <col min="16" max="16" width="3.85546875" style="2" customWidth="1"/>
    <col min="17" max="17" width="11.42578125" style="2"/>
    <col min="18" max="18" width="4.5703125" style="2" customWidth="1"/>
    <col min="19" max="16384" width="11.42578125" style="2"/>
  </cols>
  <sheetData>
    <row r="1" spans="1:22" ht="15">
      <c r="A1" s="88" t="str">
        <f>'RESUMEN 2016'!B1</f>
        <v xml:space="preserve">EVENTOS DACK LIMITADA </v>
      </c>
      <c r="B1" s="2"/>
      <c r="C1" s="2"/>
      <c r="E1" s="2"/>
      <c r="F1" s="2"/>
      <c r="G1" s="2"/>
    </row>
    <row r="2" spans="1:22" ht="15">
      <c r="A2" s="88" t="str">
        <f>'RESUMEN 2016'!B2</f>
        <v xml:space="preserve">76.626.487-5 </v>
      </c>
      <c r="B2" s="2"/>
      <c r="C2" s="2"/>
      <c r="E2" s="2"/>
      <c r="F2" s="2"/>
      <c r="G2" s="2"/>
    </row>
    <row r="3" spans="1:22" ht="15">
      <c r="A3" s="88" t="str">
        <f>'RESUMEN 2016'!B3</f>
        <v>DOMINGO SANTA MARIA #2529. COMUNA INDEPENDENCIA, SANTIAGO.</v>
      </c>
      <c r="B3" s="2"/>
      <c r="C3" s="2"/>
      <c r="E3" s="2"/>
      <c r="F3" s="2"/>
      <c r="G3" s="2"/>
      <c r="I3" s="3"/>
    </row>
    <row r="4" spans="1:22" ht="15">
      <c r="A4" s="88" t="s">
        <v>208</v>
      </c>
      <c r="B4" s="2"/>
      <c r="C4" s="2"/>
      <c r="E4" s="2"/>
      <c r="F4" s="2"/>
      <c r="G4" s="2"/>
    </row>
    <row r="5" spans="1:22" ht="15">
      <c r="A5" s="88" t="s">
        <v>209</v>
      </c>
      <c r="B5" s="2"/>
      <c r="C5" s="2"/>
      <c r="E5" s="2"/>
      <c r="F5" s="2"/>
      <c r="G5" s="2"/>
    </row>
    <row r="6" spans="1:22" ht="11.25">
      <c r="B6" s="2"/>
      <c r="C6" s="2"/>
      <c r="E6" s="2"/>
      <c r="F6" s="2"/>
      <c r="G6" s="2"/>
    </row>
    <row r="7" spans="1:22" ht="9.9499999999999993" customHeight="1" thickBot="1"/>
    <row r="8" spans="1:22" ht="16.5" customHeight="1">
      <c r="A8" s="239" t="s">
        <v>152</v>
      </c>
      <c r="B8" s="240"/>
      <c r="C8" s="240"/>
      <c r="D8" s="240"/>
      <c r="E8" s="240"/>
      <c r="F8" s="240"/>
      <c r="G8" s="240"/>
      <c r="H8" s="240"/>
      <c r="I8" s="240"/>
      <c r="J8" s="241"/>
      <c r="M8" s="11"/>
      <c r="N8" s="12"/>
      <c r="O8" s="12"/>
      <c r="P8" s="13"/>
      <c r="R8" s="14"/>
    </row>
    <row r="9" spans="1:22" ht="9.9499999999999993" customHeight="1">
      <c r="H9" s="4"/>
      <c r="I9" s="4"/>
      <c r="M9" s="22" t="s">
        <v>60</v>
      </c>
      <c r="N9" s="23">
        <v>774</v>
      </c>
      <c r="O9" s="24">
        <f>+F27</f>
        <v>0</v>
      </c>
      <c r="P9" s="25" t="s">
        <v>10</v>
      </c>
      <c r="R9" s="14"/>
    </row>
    <row r="10" spans="1:22" ht="9.9499999999999993" customHeight="1">
      <c r="H10" s="4"/>
      <c r="I10" s="4"/>
      <c r="M10" s="22" t="s">
        <v>61</v>
      </c>
      <c r="N10" s="23">
        <v>775</v>
      </c>
      <c r="O10" s="24">
        <f>+H27+G27</f>
        <v>0</v>
      </c>
      <c r="P10" s="25" t="s">
        <v>10</v>
      </c>
      <c r="Q10" s="4">
        <f>SUM(O9:O10)-E27</f>
        <v>0</v>
      </c>
      <c r="R10" s="32"/>
    </row>
    <row r="11" spans="1:22" s="15" customFormat="1" ht="9.9499999999999993" customHeight="1">
      <c r="A11" s="6" t="s">
        <v>48</v>
      </c>
      <c r="B11" s="7"/>
      <c r="C11" s="8" t="s">
        <v>49</v>
      </c>
      <c r="D11" s="9"/>
      <c r="E11" s="10" t="s">
        <v>50</v>
      </c>
      <c r="F11" s="10" t="s">
        <v>51</v>
      </c>
      <c r="G11" s="10" t="s">
        <v>51</v>
      </c>
      <c r="H11" s="10" t="s">
        <v>52</v>
      </c>
      <c r="I11" s="10" t="s">
        <v>53</v>
      </c>
      <c r="J11" s="6" t="s">
        <v>54</v>
      </c>
      <c r="K11" s="2"/>
      <c r="L11" s="2"/>
      <c r="M11" s="22" t="s">
        <v>62</v>
      </c>
      <c r="N11" s="23">
        <v>284</v>
      </c>
      <c r="O11" s="24"/>
      <c r="P11" s="25" t="s">
        <v>13</v>
      </c>
      <c r="Q11" s="2"/>
      <c r="R11" s="32"/>
      <c r="S11" s="2"/>
      <c r="T11" s="2"/>
      <c r="U11" s="2"/>
      <c r="V11" s="2"/>
    </row>
    <row r="12" spans="1:22" s="15" customFormat="1" ht="9.9499999999999993" customHeight="1">
      <c r="A12" s="16"/>
      <c r="B12" s="17"/>
      <c r="C12" s="18" t="s">
        <v>55</v>
      </c>
      <c r="D12" s="19"/>
      <c r="E12" s="20" t="s">
        <v>56</v>
      </c>
      <c r="F12" s="20" t="s">
        <v>57</v>
      </c>
      <c r="G12" s="20" t="s">
        <v>58</v>
      </c>
      <c r="H12" s="20" t="s">
        <v>59</v>
      </c>
      <c r="I12" s="21"/>
      <c r="J12" s="16" t="s">
        <v>53</v>
      </c>
      <c r="K12" s="2"/>
      <c r="L12" s="2"/>
      <c r="M12" s="22" t="s">
        <v>63</v>
      </c>
      <c r="N12" s="23">
        <v>225</v>
      </c>
      <c r="O12" s="24">
        <f>+D33</f>
        <v>-17670.105263157981</v>
      </c>
      <c r="P12" s="25" t="s">
        <v>10</v>
      </c>
      <c r="Q12" s="2"/>
      <c r="R12" s="32"/>
      <c r="S12" s="2"/>
      <c r="T12" s="2"/>
      <c r="U12" s="2"/>
      <c r="V12" s="2"/>
    </row>
    <row r="13" spans="1:22" ht="9.9499999999999993" customHeight="1">
      <c r="A13" s="26"/>
      <c r="B13" s="27"/>
      <c r="C13" s="28"/>
      <c r="D13" s="29"/>
      <c r="E13" s="30"/>
      <c r="F13" s="30"/>
      <c r="G13" s="30"/>
      <c r="H13" s="30"/>
      <c r="I13" s="30"/>
      <c r="J13" s="31"/>
      <c r="M13" s="22"/>
      <c r="N13" s="23"/>
      <c r="O13" s="24"/>
      <c r="P13" s="25"/>
      <c r="R13" s="32"/>
    </row>
    <row r="14" spans="1:22" ht="9.9499999999999993" customHeight="1">
      <c r="A14" s="31" t="s">
        <v>153</v>
      </c>
      <c r="B14" s="33">
        <v>2014</v>
      </c>
      <c r="C14" s="34">
        <v>0</v>
      </c>
      <c r="D14" s="35">
        <v>1.0289999999999999</v>
      </c>
      <c r="E14" s="30">
        <f>ROUND(+C14*D14,0)</f>
        <v>0</v>
      </c>
      <c r="F14" s="30">
        <f>+E14</f>
        <v>0</v>
      </c>
      <c r="G14" s="30"/>
      <c r="H14" s="30"/>
      <c r="I14" s="30">
        <f>ROUND(+F14*J14,0)</f>
        <v>0</v>
      </c>
      <c r="J14" s="31">
        <v>0</v>
      </c>
      <c r="M14" s="22" t="s">
        <v>65</v>
      </c>
      <c r="N14" s="23">
        <v>229</v>
      </c>
      <c r="O14" s="24"/>
      <c r="P14" s="25" t="s">
        <v>13</v>
      </c>
      <c r="R14" s="32"/>
    </row>
    <row r="15" spans="1:22" ht="9.9499999999999993" customHeight="1">
      <c r="A15" s="31"/>
      <c r="B15" s="33">
        <v>2014</v>
      </c>
      <c r="C15" s="34">
        <v>0</v>
      </c>
      <c r="D15" s="35">
        <v>1.0289999999999999</v>
      </c>
      <c r="E15" s="30">
        <f>ROUND(+C15*D15,0)</f>
        <v>0</v>
      </c>
      <c r="F15" s="30"/>
      <c r="G15" s="30">
        <f>+E15</f>
        <v>0</v>
      </c>
      <c r="H15" s="30"/>
      <c r="I15" s="30"/>
      <c r="J15" s="31"/>
      <c r="M15" s="22" t="s">
        <v>67</v>
      </c>
      <c r="N15" s="23">
        <v>624</v>
      </c>
      <c r="O15" s="24">
        <f>+E30</f>
        <v>0</v>
      </c>
      <c r="P15" s="25" t="s">
        <v>13</v>
      </c>
      <c r="R15" s="32"/>
    </row>
    <row r="16" spans="1:22" ht="9.9499999999999993" customHeight="1">
      <c r="A16" s="31"/>
      <c r="B16" s="33">
        <v>2015</v>
      </c>
      <c r="C16" s="34">
        <v>0</v>
      </c>
      <c r="D16" s="35">
        <v>1.0289999999999999</v>
      </c>
      <c r="E16" s="30">
        <f>+C16*D16</f>
        <v>0</v>
      </c>
      <c r="F16" s="30">
        <f>+E16</f>
        <v>0</v>
      </c>
      <c r="G16" s="30"/>
      <c r="H16" s="30"/>
      <c r="I16" s="30">
        <f>ROUND(+F16*J16,0)</f>
        <v>0</v>
      </c>
      <c r="J16" s="31">
        <v>0</v>
      </c>
      <c r="M16" s="22" t="s">
        <v>68</v>
      </c>
      <c r="N16" s="23">
        <v>227</v>
      </c>
      <c r="O16" s="24"/>
      <c r="P16" s="25" t="s">
        <v>10</v>
      </c>
      <c r="R16" s="32"/>
    </row>
    <row r="17" spans="1:18" ht="9.9499999999999993" customHeight="1">
      <c r="A17" s="31"/>
      <c r="B17" s="36">
        <v>2015</v>
      </c>
      <c r="C17" s="37">
        <v>0</v>
      </c>
      <c r="D17" s="189">
        <v>1.0289999999999999</v>
      </c>
      <c r="E17" s="30">
        <f>+C17*D17</f>
        <v>0</v>
      </c>
      <c r="F17" s="30"/>
      <c r="G17" s="30">
        <f>+E17</f>
        <v>0</v>
      </c>
      <c r="H17" s="30"/>
      <c r="I17" s="30"/>
      <c r="J17" s="31"/>
      <c r="M17" s="42" t="s">
        <v>69</v>
      </c>
      <c r="N17" s="23">
        <v>777</v>
      </c>
      <c r="O17" s="24"/>
      <c r="P17" s="25" t="s">
        <v>10</v>
      </c>
      <c r="R17" s="32"/>
    </row>
    <row r="18" spans="1:18" ht="9.9499999999999993" customHeight="1">
      <c r="A18" s="31" t="s">
        <v>64</v>
      </c>
      <c r="B18" s="34"/>
      <c r="C18" s="34">
        <f>SUM(C14:C17)</f>
        <v>0</v>
      </c>
      <c r="D18" s="38"/>
      <c r="E18" s="30"/>
      <c r="F18" s="30"/>
      <c r="G18" s="30"/>
      <c r="H18" s="30"/>
      <c r="I18" s="30"/>
      <c r="J18" s="31"/>
      <c r="M18" s="22"/>
      <c r="N18" s="23"/>
      <c r="O18" s="24"/>
      <c r="P18" s="25" t="s">
        <v>13</v>
      </c>
      <c r="R18" s="32"/>
    </row>
    <row r="19" spans="1:18" ht="9.9499999999999993" customHeight="1">
      <c r="A19" s="31" t="s">
        <v>66</v>
      </c>
      <c r="B19" s="34"/>
      <c r="C19" s="34"/>
      <c r="D19" s="39">
        <v>2.9000000000000001E-2</v>
      </c>
      <c r="E19" s="30"/>
      <c r="F19" s="30"/>
      <c r="G19" s="30"/>
      <c r="H19" s="30"/>
      <c r="I19" s="30"/>
      <c r="J19" s="31"/>
      <c r="M19" s="22" t="s">
        <v>72</v>
      </c>
      <c r="N19" s="23">
        <v>782</v>
      </c>
      <c r="O19" s="24"/>
      <c r="P19" s="25" t="s">
        <v>10</v>
      </c>
      <c r="R19" s="32"/>
    </row>
    <row r="20" spans="1:18" ht="9.9499999999999993" customHeight="1">
      <c r="A20" s="31"/>
      <c r="B20" s="34"/>
      <c r="C20" s="34"/>
      <c r="D20" s="38"/>
      <c r="E20" s="40"/>
      <c r="F20" s="30"/>
      <c r="G20" s="30"/>
      <c r="H20" s="30"/>
      <c r="I20" s="30"/>
      <c r="J20" s="31"/>
      <c r="M20" s="22" t="s">
        <v>74</v>
      </c>
      <c r="N20" s="23">
        <v>791</v>
      </c>
      <c r="O20" s="24"/>
      <c r="P20" s="25" t="s">
        <v>10</v>
      </c>
      <c r="R20" s="32"/>
    </row>
    <row r="21" spans="1:18" ht="9.9499999999999993" customHeight="1">
      <c r="A21" s="31"/>
      <c r="B21" s="34"/>
      <c r="C21" s="34"/>
      <c r="D21" s="41"/>
      <c r="E21" s="30"/>
      <c r="F21" s="30"/>
      <c r="G21" s="30"/>
      <c r="H21" s="30"/>
      <c r="I21" s="30"/>
      <c r="J21" s="31"/>
      <c r="M21" s="22" t="s">
        <v>75</v>
      </c>
      <c r="N21" s="23">
        <v>933</v>
      </c>
      <c r="O21" s="24"/>
      <c r="P21" s="25" t="s">
        <v>13</v>
      </c>
      <c r="R21" s="32"/>
    </row>
    <row r="22" spans="1:18" ht="9.9499999999999993" customHeight="1">
      <c r="A22" s="31" t="s">
        <v>70</v>
      </c>
      <c r="B22" s="43">
        <f>+C14+C16</f>
        <v>0</v>
      </c>
      <c r="C22" s="44">
        <v>1.0289999999999999</v>
      </c>
      <c r="D22" s="40">
        <f>+B22*C22</f>
        <v>0</v>
      </c>
      <c r="E22" s="30"/>
      <c r="F22" s="30"/>
      <c r="G22" s="30"/>
      <c r="H22" s="30"/>
      <c r="I22" s="30"/>
      <c r="J22" s="31"/>
      <c r="M22" s="22"/>
      <c r="N22" s="23"/>
      <c r="O22" s="24"/>
      <c r="P22" s="25" t="s">
        <v>13</v>
      </c>
      <c r="R22" s="32"/>
    </row>
    <row r="23" spans="1:18" ht="9.9499999999999993" customHeight="1">
      <c r="A23" s="31" t="s">
        <v>71</v>
      </c>
      <c r="B23" s="34">
        <f>+C15+C17</f>
        <v>0</v>
      </c>
      <c r="C23" s="44">
        <v>1.0289999999999999</v>
      </c>
      <c r="D23" s="40">
        <f>+B23*C23</f>
        <v>0</v>
      </c>
      <c r="E23" s="30"/>
      <c r="F23" s="30"/>
      <c r="G23" s="30"/>
      <c r="H23" s="30"/>
      <c r="I23" s="30"/>
      <c r="J23" s="31"/>
      <c r="M23" s="22" t="s">
        <v>77</v>
      </c>
      <c r="N23" s="23">
        <v>226</v>
      </c>
      <c r="O23" s="24">
        <f>+E53</f>
        <v>0</v>
      </c>
      <c r="P23" s="25" t="s">
        <v>13</v>
      </c>
      <c r="R23" s="32"/>
    </row>
    <row r="24" spans="1:18" ht="9.9499999999999993" customHeight="1">
      <c r="A24" s="31" t="s">
        <v>73</v>
      </c>
      <c r="B24" s="45">
        <v>0</v>
      </c>
      <c r="C24" s="46">
        <v>1.0289999999999999</v>
      </c>
      <c r="D24" s="47">
        <f>+B24*C24</f>
        <v>0</v>
      </c>
      <c r="E24" s="30">
        <f>+D24</f>
        <v>0</v>
      </c>
      <c r="F24" s="30"/>
      <c r="G24" s="30"/>
      <c r="H24" s="30">
        <f>+E24</f>
        <v>0</v>
      </c>
      <c r="I24" s="30"/>
      <c r="J24" s="31"/>
      <c r="M24" s="22" t="s">
        <v>79</v>
      </c>
      <c r="N24" s="23">
        <v>231</v>
      </c>
      <c r="O24" s="24">
        <f>+F60</f>
        <v>-17670.105263157981</v>
      </c>
      <c r="P24" s="25" t="s">
        <v>19</v>
      </c>
      <c r="R24" s="32"/>
    </row>
    <row r="25" spans="1:18" ht="9.9499999999999993" customHeight="1">
      <c r="A25" s="31" t="s">
        <v>64</v>
      </c>
      <c r="B25" s="48">
        <f>SUM(B22:B24)</f>
        <v>0</v>
      </c>
      <c r="C25" s="49"/>
      <c r="D25" s="40">
        <f>SUM(D22:D24)</f>
        <v>0</v>
      </c>
      <c r="E25" s="30"/>
      <c r="F25" s="30"/>
      <c r="G25" s="30"/>
      <c r="H25" s="30"/>
      <c r="I25" s="30"/>
      <c r="J25" s="31"/>
      <c r="M25" s="22" t="s">
        <v>81</v>
      </c>
      <c r="N25" s="23">
        <v>318</v>
      </c>
      <c r="O25" s="24">
        <f>+H60+G60</f>
        <v>0</v>
      </c>
      <c r="P25" s="25" t="s">
        <v>19</v>
      </c>
      <c r="Q25" s="4">
        <f>SUM(O9:O23)</f>
        <v>-17670.105263157981</v>
      </c>
      <c r="R25" s="32"/>
    </row>
    <row r="26" spans="1:18" ht="9.9499999999999993" customHeight="1">
      <c r="A26" s="31"/>
      <c r="B26" s="50"/>
      <c r="C26" s="34"/>
      <c r="D26" s="41"/>
      <c r="E26" s="51"/>
      <c r="F26" s="51"/>
      <c r="G26" s="51"/>
      <c r="H26" s="51"/>
      <c r="I26" s="51"/>
      <c r="J26" s="52"/>
      <c r="M26" s="22" t="s">
        <v>83</v>
      </c>
      <c r="N26" s="23">
        <v>232</v>
      </c>
      <c r="O26" s="24"/>
      <c r="P26" s="25" t="s">
        <v>19</v>
      </c>
      <c r="Q26" s="4">
        <f>SUM(O24:O25)</f>
        <v>-17670.105263157981</v>
      </c>
      <c r="R26" s="57">
        <f>+Q25-Q26</f>
        <v>0</v>
      </c>
    </row>
    <row r="27" spans="1:18" ht="9.9499999999999993" customHeight="1">
      <c r="A27" s="31" t="s">
        <v>76</v>
      </c>
      <c r="B27" s="34"/>
      <c r="C27" s="53"/>
      <c r="D27" s="54">
        <f>+F27+G27+H27</f>
        <v>0</v>
      </c>
      <c r="E27" s="55">
        <f>SUM(E14:E26)</f>
        <v>0</v>
      </c>
      <c r="F27" s="55">
        <f>SUM(F14:F26)</f>
        <v>0</v>
      </c>
      <c r="G27" s="55">
        <f>SUM(G14:G26)</f>
        <v>0</v>
      </c>
      <c r="H27" s="55">
        <f>SUM(H14:H26)</f>
        <v>0</v>
      </c>
      <c r="I27" s="55">
        <f>SUM(I14:I26)</f>
        <v>0</v>
      </c>
      <c r="J27" s="31"/>
      <c r="M27" s="22" t="s">
        <v>84</v>
      </c>
      <c r="N27" s="23">
        <v>625</v>
      </c>
      <c r="O27" s="24">
        <f>+I27</f>
        <v>0</v>
      </c>
      <c r="P27" s="25" t="s">
        <v>10</v>
      </c>
      <c r="R27" s="32"/>
    </row>
    <row r="28" spans="1:18" ht="9.9499999999999993" customHeight="1">
      <c r="A28" s="31" t="s">
        <v>78</v>
      </c>
      <c r="B28" s="34"/>
      <c r="C28" s="53"/>
      <c r="D28" s="41"/>
      <c r="E28" s="30"/>
      <c r="F28" s="30"/>
      <c r="G28" s="30"/>
      <c r="H28" s="30"/>
      <c r="I28" s="30"/>
      <c r="J28" s="31"/>
      <c r="M28" s="22" t="s">
        <v>85</v>
      </c>
      <c r="N28" s="23">
        <v>626</v>
      </c>
      <c r="O28" s="24">
        <f>+I33</f>
        <v>0</v>
      </c>
      <c r="P28" s="25" t="s">
        <v>10</v>
      </c>
      <c r="R28" s="32"/>
    </row>
    <row r="29" spans="1:18" ht="9.9499999999999993" customHeight="1">
      <c r="A29" s="31" t="s">
        <v>80</v>
      </c>
      <c r="B29" s="34"/>
      <c r="C29" s="53"/>
      <c r="D29" s="41"/>
      <c r="E29" s="30"/>
      <c r="F29" s="30"/>
      <c r="G29" s="30"/>
      <c r="H29" s="30"/>
      <c r="I29" s="30"/>
      <c r="J29" s="31"/>
      <c r="M29" s="22" t="s">
        <v>86</v>
      </c>
      <c r="N29" s="23">
        <v>627</v>
      </c>
      <c r="O29" s="24">
        <f>-I67</f>
        <v>0</v>
      </c>
      <c r="P29" s="25" t="s">
        <v>13</v>
      </c>
      <c r="R29" s="32"/>
    </row>
    <row r="30" spans="1:18" ht="9.9499999999999993" customHeight="1">
      <c r="A30" s="31" t="s">
        <v>82</v>
      </c>
      <c r="B30" s="34">
        <v>0</v>
      </c>
      <c r="C30" s="56">
        <v>1.018</v>
      </c>
      <c r="D30" s="40">
        <f>+B30*C30</f>
        <v>0</v>
      </c>
      <c r="E30" s="30">
        <f>ROUND(+D30*-1,0)</f>
        <v>0</v>
      </c>
      <c r="F30" s="30"/>
      <c r="G30" s="30">
        <f>+E30-H30</f>
        <v>0</v>
      </c>
      <c r="H30" s="30">
        <v>0</v>
      </c>
      <c r="I30" s="30"/>
      <c r="J30" s="31"/>
      <c r="M30" s="22" t="s">
        <v>87</v>
      </c>
      <c r="N30" s="23">
        <v>838</v>
      </c>
      <c r="O30" s="24">
        <f>+O27+O28+O29</f>
        <v>0</v>
      </c>
      <c r="P30" s="25" t="s">
        <v>19</v>
      </c>
      <c r="Q30" s="4">
        <f>+O27+O28+O29</f>
        <v>0</v>
      </c>
      <c r="R30" s="57">
        <f>+O30-Q30</f>
        <v>0</v>
      </c>
    </row>
    <row r="31" spans="1:18" ht="9.9499999999999993" customHeight="1" thickBot="1">
      <c r="A31" s="31"/>
      <c r="B31" s="34"/>
      <c r="C31" s="53"/>
      <c r="D31" s="40"/>
      <c r="E31" s="30"/>
      <c r="F31" s="30"/>
      <c r="G31" s="30"/>
      <c r="H31" s="58"/>
      <c r="I31" s="30"/>
      <c r="J31" s="31"/>
      <c r="M31" s="62" t="s">
        <v>89</v>
      </c>
      <c r="N31" s="63">
        <v>320</v>
      </c>
      <c r="O31" s="64"/>
      <c r="P31" s="65"/>
      <c r="R31" s="32"/>
    </row>
    <row r="32" spans="1:18" ht="9.9499999999999993" customHeight="1">
      <c r="A32" s="59" t="s">
        <v>154</v>
      </c>
      <c r="B32" s="34"/>
      <c r="C32" s="53"/>
      <c r="D32" s="40"/>
      <c r="E32" s="30"/>
      <c r="F32" s="30"/>
      <c r="G32" s="30"/>
      <c r="H32" s="58"/>
      <c r="I32" s="30"/>
      <c r="J32" s="31"/>
    </row>
    <row r="33" spans="1:12" ht="9.75" customHeight="1">
      <c r="A33" s="31" t="s">
        <v>41</v>
      </c>
      <c r="B33" s="34"/>
      <c r="C33" s="53"/>
      <c r="D33" s="60">
        <f>+'RLI 2016'!F27</f>
        <v>-17670.105263157981</v>
      </c>
      <c r="E33" s="30">
        <f>+D33</f>
        <v>-17670.105263157981</v>
      </c>
      <c r="F33" s="30">
        <f>+E33-H33</f>
        <v>-17670.105263157981</v>
      </c>
      <c r="G33" s="30"/>
      <c r="H33" s="30">
        <v>0</v>
      </c>
      <c r="I33" s="30">
        <v>0</v>
      </c>
      <c r="J33" s="31">
        <v>0.31578899999999999</v>
      </c>
    </row>
    <row r="34" spans="1:12" ht="9.9499999999999993" customHeight="1">
      <c r="A34" s="31" t="s">
        <v>39</v>
      </c>
      <c r="B34" s="34"/>
      <c r="C34" s="61"/>
      <c r="D34" s="40"/>
      <c r="E34" s="30"/>
      <c r="F34" s="30"/>
      <c r="G34" s="30"/>
      <c r="H34" s="58"/>
      <c r="I34" s="30"/>
      <c r="J34" s="31"/>
    </row>
    <row r="35" spans="1:12" ht="9.9499999999999993" customHeight="1">
      <c r="A35" s="31" t="s">
        <v>88</v>
      </c>
      <c r="B35" s="34">
        <v>0</v>
      </c>
      <c r="C35" s="56">
        <v>1</v>
      </c>
      <c r="D35" s="40">
        <f>+B35*C35</f>
        <v>0</v>
      </c>
      <c r="E35" s="30"/>
      <c r="F35" s="30"/>
      <c r="G35" s="30"/>
      <c r="H35" s="58"/>
      <c r="I35" s="30"/>
      <c r="J35" s="31"/>
    </row>
    <row r="36" spans="1:12" ht="9.9499999999999993" customHeight="1">
      <c r="A36" s="31"/>
      <c r="B36" s="34"/>
      <c r="C36" s="53"/>
      <c r="D36" s="40"/>
      <c r="E36" s="51"/>
      <c r="F36" s="51"/>
      <c r="G36" s="51"/>
      <c r="H36" s="51"/>
      <c r="I36" s="51"/>
      <c r="J36" s="31"/>
    </row>
    <row r="37" spans="1:12" ht="9.9499999999999993" customHeight="1">
      <c r="A37" s="31" t="s">
        <v>90</v>
      </c>
      <c r="B37" s="34"/>
      <c r="C37" s="53"/>
      <c r="D37" s="54">
        <f>SUM(F37:H37)</f>
        <v>-17670.105263157981</v>
      </c>
      <c r="E37" s="30">
        <f>SUM(E27:E36)</f>
        <v>-17670.105263157981</v>
      </c>
      <c r="F37" s="30">
        <f>SUM(F27:F36)</f>
        <v>-17670.105263157981</v>
      </c>
      <c r="G37" s="30">
        <f>SUM(G27:G36)</f>
        <v>0</v>
      </c>
      <c r="H37" s="30">
        <f>SUM(H27:H36)</f>
        <v>0</v>
      </c>
      <c r="I37" s="30">
        <f>+I27+I33</f>
        <v>0</v>
      </c>
      <c r="J37" s="31"/>
    </row>
    <row r="38" spans="1:12" ht="9.9499999999999993" customHeight="1">
      <c r="A38" s="31"/>
      <c r="B38" s="34"/>
      <c r="C38" s="66"/>
      <c r="D38" s="40"/>
      <c r="E38" s="30"/>
      <c r="F38" s="30"/>
      <c r="G38" s="30"/>
      <c r="H38" s="30"/>
      <c r="I38" s="30"/>
      <c r="J38" s="31"/>
    </row>
    <row r="39" spans="1:12" ht="9.9499999999999993" customHeight="1">
      <c r="A39" s="67" t="s">
        <v>155</v>
      </c>
      <c r="B39" s="34"/>
      <c r="C39" s="61"/>
      <c r="D39" s="40"/>
      <c r="E39" s="30"/>
      <c r="F39" s="30"/>
      <c r="G39" s="40"/>
      <c r="H39" s="58"/>
      <c r="I39" s="30"/>
      <c r="J39" s="31"/>
    </row>
    <row r="40" spans="1:12" ht="9.9499999999999993" customHeight="1">
      <c r="A40" s="31"/>
      <c r="B40" s="49"/>
      <c r="C40" s="68"/>
      <c r="D40" s="69">
        <v>1</v>
      </c>
      <c r="E40" s="40"/>
      <c r="F40" s="30"/>
      <c r="G40" s="40"/>
      <c r="H40" s="58"/>
      <c r="I40" s="30"/>
      <c r="J40" s="31"/>
    </row>
    <row r="41" spans="1:12" ht="9.9499999999999993" customHeight="1">
      <c r="A41" s="31" t="s">
        <v>91</v>
      </c>
      <c r="B41" s="34">
        <v>0</v>
      </c>
      <c r="C41" s="44">
        <v>1.0289999999999999</v>
      </c>
      <c r="D41" s="40">
        <f>ROUND(+B41*C41,0)</f>
        <v>0</v>
      </c>
      <c r="E41" s="40"/>
      <c r="F41" s="30">
        <f>-D41</f>
        <v>0</v>
      </c>
      <c r="G41" s="30"/>
      <c r="H41" s="30"/>
      <c r="I41" s="30">
        <f t="shared" ref="I41:I51" si="0">ROUND(+F41*J41,0)</f>
        <v>0</v>
      </c>
      <c r="J41" s="31"/>
      <c r="K41" s="70"/>
      <c r="L41" s="70"/>
    </row>
    <row r="42" spans="1:12" ht="9.9499999999999993" customHeight="1">
      <c r="A42" s="31" t="s">
        <v>92</v>
      </c>
      <c r="B42" s="34">
        <v>0</v>
      </c>
      <c r="C42" s="44">
        <v>1.024</v>
      </c>
      <c r="D42" s="40">
        <f t="shared" ref="D42:D52" si="1">ROUND(+B42*C42,0)</f>
        <v>0</v>
      </c>
      <c r="E42" s="40"/>
      <c r="F42" s="30">
        <f t="shared" ref="F42:F52" si="2">-D42</f>
        <v>0</v>
      </c>
      <c r="G42" s="30"/>
      <c r="H42" s="30"/>
      <c r="I42" s="30">
        <f t="shared" si="0"/>
        <v>0</v>
      </c>
      <c r="J42" s="31"/>
      <c r="K42" s="70"/>
      <c r="L42" s="70"/>
    </row>
    <row r="43" spans="1:12" ht="9.9499999999999993" customHeight="1">
      <c r="A43" s="31" t="s">
        <v>93</v>
      </c>
      <c r="B43" s="34">
        <v>0</v>
      </c>
      <c r="C43" s="44">
        <v>1.022</v>
      </c>
      <c r="D43" s="40">
        <f t="shared" si="1"/>
        <v>0</v>
      </c>
      <c r="E43" s="40"/>
      <c r="F43" s="30">
        <f t="shared" si="2"/>
        <v>0</v>
      </c>
      <c r="G43" s="30"/>
      <c r="H43" s="30"/>
      <c r="I43" s="30">
        <f t="shared" si="0"/>
        <v>0</v>
      </c>
      <c r="J43" s="31"/>
      <c r="K43" s="70"/>
      <c r="L43" s="70"/>
    </row>
    <row r="44" spans="1:12" ht="9.9499999999999993" customHeight="1">
      <c r="A44" s="31" t="s">
        <v>94</v>
      </c>
      <c r="B44" s="34">
        <v>0</v>
      </c>
      <c r="C44" s="44">
        <v>1.018</v>
      </c>
      <c r="D44" s="40">
        <f t="shared" si="1"/>
        <v>0</v>
      </c>
      <c r="E44" s="40"/>
      <c r="F44" s="30">
        <f t="shared" si="2"/>
        <v>0</v>
      </c>
      <c r="G44" s="30"/>
      <c r="H44" s="30"/>
      <c r="I44" s="30">
        <f t="shared" si="0"/>
        <v>0</v>
      </c>
      <c r="J44" s="31"/>
      <c r="K44" s="70"/>
      <c r="L44" s="70"/>
    </row>
    <row r="45" spans="1:12" ht="9.9499999999999993" customHeight="1">
      <c r="A45" s="31" t="s">
        <v>95</v>
      </c>
      <c r="B45" s="34">
        <v>0</v>
      </c>
      <c r="C45" s="44">
        <v>1.014</v>
      </c>
      <c r="D45" s="40">
        <f t="shared" si="1"/>
        <v>0</v>
      </c>
      <c r="E45" s="40"/>
      <c r="F45" s="30">
        <f t="shared" si="2"/>
        <v>0</v>
      </c>
      <c r="G45" s="30"/>
      <c r="H45" s="30"/>
      <c r="I45" s="30">
        <f t="shared" si="0"/>
        <v>0</v>
      </c>
      <c r="J45" s="31"/>
      <c r="K45" s="70"/>
      <c r="L45" s="70"/>
    </row>
    <row r="46" spans="1:12" ht="9.9499999999999993" customHeight="1">
      <c r="A46" s="31" t="s">
        <v>96</v>
      </c>
      <c r="B46" s="34">
        <v>0</v>
      </c>
      <c r="C46" s="44">
        <v>1.012</v>
      </c>
      <c r="D46" s="40">
        <f t="shared" si="1"/>
        <v>0</v>
      </c>
      <c r="E46" s="40"/>
      <c r="F46" s="30">
        <f t="shared" si="2"/>
        <v>0</v>
      </c>
      <c r="G46" s="30"/>
      <c r="H46" s="30"/>
      <c r="I46" s="30">
        <f t="shared" si="0"/>
        <v>0</v>
      </c>
      <c r="J46" s="31"/>
      <c r="K46" s="70"/>
      <c r="L46" s="70"/>
    </row>
    <row r="47" spans="1:12" ht="9.9499999999999993" customHeight="1">
      <c r="A47" s="31" t="s">
        <v>97</v>
      </c>
      <c r="B47" s="34">
        <v>0</v>
      </c>
      <c r="C47" s="44">
        <v>1.008</v>
      </c>
      <c r="D47" s="40">
        <f t="shared" si="1"/>
        <v>0</v>
      </c>
      <c r="E47" s="40"/>
      <c r="F47" s="30">
        <f t="shared" si="2"/>
        <v>0</v>
      </c>
      <c r="G47" s="30"/>
      <c r="H47" s="30"/>
      <c r="I47" s="30">
        <f t="shared" si="0"/>
        <v>0</v>
      </c>
      <c r="J47" s="31"/>
      <c r="K47" s="70"/>
      <c r="L47" s="70"/>
    </row>
    <row r="48" spans="1:12" ht="9.9499999999999993" customHeight="1">
      <c r="A48" s="31" t="s">
        <v>98</v>
      </c>
      <c r="B48" s="34">
        <v>0</v>
      </c>
      <c r="C48" s="44">
        <v>1.0049999999999999</v>
      </c>
      <c r="D48" s="40">
        <f t="shared" si="1"/>
        <v>0</v>
      </c>
      <c r="E48" s="40"/>
      <c r="F48" s="30">
        <f t="shared" si="2"/>
        <v>0</v>
      </c>
      <c r="G48" s="30"/>
      <c r="H48" s="30"/>
      <c r="I48" s="30">
        <f t="shared" si="0"/>
        <v>0</v>
      </c>
      <c r="J48" s="31"/>
      <c r="K48" s="70"/>
      <c r="L48" s="70"/>
    </row>
    <row r="49" spans="1:15" ht="9.9499999999999993" customHeight="1">
      <c r="A49" s="31" t="s">
        <v>99</v>
      </c>
      <c r="B49" s="34">
        <v>0</v>
      </c>
      <c r="C49" s="44">
        <v>1.0049999999999999</v>
      </c>
      <c r="D49" s="40">
        <f t="shared" si="1"/>
        <v>0</v>
      </c>
      <c r="E49" s="40"/>
      <c r="F49" s="30">
        <f t="shared" si="2"/>
        <v>0</v>
      </c>
      <c r="G49" s="30"/>
      <c r="H49" s="30"/>
      <c r="I49" s="30">
        <f t="shared" si="0"/>
        <v>0</v>
      </c>
      <c r="J49" s="31"/>
      <c r="K49" s="70"/>
      <c r="L49" s="70"/>
    </row>
    <row r="50" spans="1:15" ht="9.9499999999999993" customHeight="1">
      <c r="A50" s="31" t="s">
        <v>100</v>
      </c>
      <c r="B50" s="34">
        <v>0</v>
      </c>
      <c r="C50" s="44">
        <v>1.002</v>
      </c>
      <c r="D50" s="40">
        <f t="shared" si="1"/>
        <v>0</v>
      </c>
      <c r="E50" s="40"/>
      <c r="F50" s="30">
        <f t="shared" si="2"/>
        <v>0</v>
      </c>
      <c r="G50" s="30"/>
      <c r="H50" s="30"/>
      <c r="I50" s="30">
        <f t="shared" si="0"/>
        <v>0</v>
      </c>
      <c r="J50" s="31"/>
      <c r="K50" s="70"/>
      <c r="L50" s="70"/>
    </row>
    <row r="51" spans="1:15" ht="9.9499999999999993" customHeight="1">
      <c r="A51" s="31" t="s">
        <v>101</v>
      </c>
      <c r="B51" s="34">
        <v>0</v>
      </c>
      <c r="C51" s="44">
        <v>1.0009999999999999</v>
      </c>
      <c r="D51" s="40">
        <f t="shared" si="1"/>
        <v>0</v>
      </c>
      <c r="E51" s="40"/>
      <c r="F51" s="30">
        <f t="shared" si="2"/>
        <v>0</v>
      </c>
      <c r="G51" s="30"/>
      <c r="H51" s="30"/>
      <c r="I51" s="30">
        <f t="shared" si="0"/>
        <v>0</v>
      </c>
      <c r="J51" s="31"/>
      <c r="K51" s="70"/>
      <c r="L51" s="70"/>
    </row>
    <row r="52" spans="1:15" ht="9.9499999999999993" customHeight="1">
      <c r="A52" s="31" t="s">
        <v>102</v>
      </c>
      <c r="B52" s="37">
        <v>0</v>
      </c>
      <c r="C52" s="46">
        <v>1</v>
      </c>
      <c r="D52" s="47">
        <f t="shared" si="1"/>
        <v>0</v>
      </c>
      <c r="E52" s="40"/>
      <c r="F52" s="30">
        <f t="shared" si="2"/>
        <v>0</v>
      </c>
      <c r="G52" s="30"/>
      <c r="H52" s="30"/>
      <c r="I52" s="30">
        <f>ROUND(+F52*J52,0)</f>
        <v>0</v>
      </c>
      <c r="J52" s="31"/>
      <c r="K52" s="70"/>
      <c r="L52" s="70"/>
    </row>
    <row r="53" spans="1:15" ht="9.9499999999999993" customHeight="1">
      <c r="A53" s="31" t="s">
        <v>103</v>
      </c>
      <c r="B53" s="34">
        <f>SUM(B41:B52)</f>
        <v>0</v>
      </c>
      <c r="C53" s="71"/>
      <c r="D53" s="40">
        <f>SUM(D41:D52)</f>
        <v>0</v>
      </c>
      <c r="E53" s="40">
        <f>-D53</f>
        <v>0</v>
      </c>
      <c r="F53" s="58"/>
      <c r="G53" s="30"/>
      <c r="H53" s="30"/>
      <c r="I53" s="30"/>
      <c r="J53" s="31"/>
    </row>
    <row r="54" spans="1:15" ht="9.9499999999999993" customHeight="1">
      <c r="A54" s="31"/>
      <c r="B54" s="34"/>
      <c r="C54" s="71"/>
      <c r="D54" s="40"/>
      <c r="E54" s="40"/>
      <c r="F54" s="58"/>
      <c r="G54" s="30"/>
      <c r="H54" s="58"/>
      <c r="I54" s="30"/>
      <c r="J54" s="31"/>
    </row>
    <row r="55" spans="1:15" ht="9.9499999999999993" customHeight="1">
      <c r="A55" s="31"/>
      <c r="B55" s="49"/>
      <c r="C55" s="44"/>
      <c r="D55" s="138"/>
      <c r="E55" s="40"/>
      <c r="F55" s="58"/>
      <c r="G55" s="30"/>
      <c r="H55" s="58"/>
      <c r="I55" s="30"/>
      <c r="J55" s="31"/>
    </row>
    <row r="56" spans="1:15" ht="9.9499999999999993" customHeight="1">
      <c r="A56" s="31"/>
      <c r="B56" s="49"/>
      <c r="C56" s="68"/>
      <c r="D56" s="69"/>
      <c r="E56" s="40"/>
      <c r="F56" s="30"/>
      <c r="G56" s="40"/>
      <c r="H56" s="58"/>
      <c r="I56" s="30"/>
      <c r="J56" s="31"/>
    </row>
    <row r="57" spans="1:15" ht="9.9499999999999993" customHeight="1">
      <c r="A57" s="31"/>
      <c r="B57" s="34"/>
      <c r="C57" s="44"/>
      <c r="D57" s="40"/>
      <c r="E57" s="40"/>
      <c r="F57" s="30"/>
      <c r="G57" s="30"/>
      <c r="H57" s="30"/>
      <c r="I57" s="30"/>
      <c r="J57" s="31"/>
      <c r="K57" s="70"/>
      <c r="L57" s="70"/>
    </row>
    <row r="58" spans="1:15" ht="9.9499999999999993" customHeight="1">
      <c r="A58" s="31"/>
      <c r="B58" s="34"/>
      <c r="C58" s="71"/>
      <c r="D58" s="40"/>
      <c r="E58" s="40"/>
      <c r="F58" s="58"/>
      <c r="G58" s="30"/>
      <c r="H58" s="58"/>
      <c r="I58" s="30"/>
      <c r="J58" s="31"/>
    </row>
    <row r="59" spans="1:15" ht="9.9499999999999993" customHeight="1">
      <c r="A59" s="52"/>
      <c r="B59" s="34"/>
      <c r="C59" s="61"/>
      <c r="D59" s="40"/>
      <c r="E59" s="30"/>
      <c r="F59" s="30"/>
      <c r="G59" s="30"/>
      <c r="H59" s="58"/>
      <c r="I59" s="30"/>
      <c r="J59" s="31"/>
    </row>
    <row r="60" spans="1:15" s="76" customFormat="1" ht="15" customHeight="1">
      <c r="A60" s="72" t="s">
        <v>156</v>
      </c>
      <c r="B60" s="73"/>
      <c r="C60" s="74"/>
      <c r="D60" s="75">
        <f>SUM(F60:H60)</f>
        <v>-17670.105263157981</v>
      </c>
      <c r="E60" s="75">
        <f>SUM(E37:E59)</f>
        <v>-17670.105263157981</v>
      </c>
      <c r="F60" s="75">
        <f>SUM(F37:F59)</f>
        <v>-17670.105263157981</v>
      </c>
      <c r="G60" s="75">
        <f>SUM(G37:G59)</f>
        <v>0</v>
      </c>
      <c r="H60" s="75">
        <f>SUM(H37:H59)</f>
        <v>0</v>
      </c>
      <c r="I60" s="75">
        <f>SUM(I37:I59)</f>
        <v>0</v>
      </c>
      <c r="J60" s="75"/>
    </row>
    <row r="61" spans="1:15" ht="9.9499999999999993" customHeight="1">
      <c r="B61" s="2"/>
      <c r="C61" s="2"/>
      <c r="F61" s="2"/>
      <c r="G61" s="2"/>
      <c r="H61" s="4"/>
      <c r="I61" s="4"/>
      <c r="J61" s="4"/>
      <c r="K61" s="4"/>
      <c r="L61" s="4"/>
      <c r="M61" s="4"/>
      <c r="N61" s="4"/>
      <c r="O61" s="4"/>
    </row>
    <row r="62" spans="1:15" ht="9.9499999999999993" customHeight="1">
      <c r="A62" s="77" t="s">
        <v>104</v>
      </c>
      <c r="B62" s="78" t="s">
        <v>105</v>
      </c>
      <c r="C62" s="78" t="s">
        <v>53</v>
      </c>
      <c r="D62" s="79" t="s">
        <v>54</v>
      </c>
      <c r="E62" s="2"/>
      <c r="F62" s="2"/>
      <c r="G62" s="2"/>
    </row>
    <row r="63" spans="1:15" ht="9.9499999999999993" customHeight="1">
      <c r="A63" s="15">
        <v>2014</v>
      </c>
      <c r="B63" s="4">
        <f>+G17</f>
        <v>0</v>
      </c>
      <c r="C63" s="34">
        <f>ROUND(+B63*D63,0)</f>
        <v>0</v>
      </c>
      <c r="D63" s="80"/>
      <c r="E63" s="2"/>
      <c r="F63" s="144" t="s">
        <v>118</v>
      </c>
      <c r="G63" s="145"/>
      <c r="H63" s="78" t="s">
        <v>106</v>
      </c>
      <c r="I63" s="87" t="s">
        <v>53</v>
      </c>
      <c r="J63" s="79" t="s">
        <v>143</v>
      </c>
    </row>
    <row r="64" spans="1:15" ht="9.9499999999999993" customHeight="1">
      <c r="A64" s="15">
        <v>2014</v>
      </c>
      <c r="B64" s="4">
        <f>+F33</f>
        <v>-17670.105263157981</v>
      </c>
      <c r="C64" s="34">
        <f>ROUND(+B64*D64,0)</f>
        <v>0</v>
      </c>
      <c r="D64" s="80">
        <v>0</v>
      </c>
      <c r="E64" s="2"/>
      <c r="F64" s="139">
        <f>+A40</f>
        <v>0</v>
      </c>
      <c r="G64" s="29"/>
      <c r="H64" s="34">
        <f>+D53</f>
        <v>0</v>
      </c>
      <c r="I64" s="30">
        <f>ROUND(SUM(I41:I52)*-1,0)</f>
        <v>0</v>
      </c>
      <c r="J64" s="40">
        <v>0</v>
      </c>
    </row>
    <row r="65" spans="1:10" ht="9.9499999999999993" customHeight="1">
      <c r="A65" s="15">
        <v>2015</v>
      </c>
      <c r="B65" s="4">
        <f>+G30</f>
        <v>0</v>
      </c>
      <c r="C65" s="34">
        <f t="shared" ref="C65:C66" si="3">ROUND(+B65*D65,0)</f>
        <v>0</v>
      </c>
      <c r="E65" s="2"/>
      <c r="F65" s="81"/>
      <c r="G65" s="41"/>
      <c r="H65" s="34"/>
      <c r="I65" s="30"/>
      <c r="J65" s="40"/>
    </row>
    <row r="66" spans="1:10" ht="9.9499999999999993" customHeight="1">
      <c r="A66" s="15">
        <v>2016</v>
      </c>
      <c r="C66" s="34">
        <f t="shared" si="3"/>
        <v>0</v>
      </c>
      <c r="D66" s="2">
        <v>0.31578899999999999</v>
      </c>
      <c r="E66" s="2"/>
      <c r="F66" s="81"/>
      <c r="G66" s="41"/>
      <c r="H66" s="34"/>
      <c r="I66" s="30"/>
      <c r="J66" s="40"/>
    </row>
    <row r="67" spans="1:10" ht="9.9499999999999993" customHeight="1">
      <c r="A67" s="15" t="s">
        <v>107</v>
      </c>
      <c r="B67" s="4">
        <f>+H60</f>
        <v>0</v>
      </c>
      <c r="C67" s="34">
        <v>0</v>
      </c>
      <c r="D67" s="80"/>
      <c r="E67" s="2"/>
      <c r="F67" s="140"/>
      <c r="G67" s="141"/>
      <c r="H67" s="142">
        <f>SUM(H64:H66)</f>
        <v>0</v>
      </c>
      <c r="I67" s="194">
        <f>SUM(I64:I66)</f>
        <v>0</v>
      </c>
      <c r="J67" s="143">
        <f>SUM(J64:J66)</f>
        <v>0</v>
      </c>
    </row>
    <row r="68" spans="1:10" ht="9.9499999999999993" customHeight="1">
      <c r="A68" s="83" t="s">
        <v>157</v>
      </c>
      <c r="B68" s="84">
        <f>SUM(B63:B67)</f>
        <v>-17670.105263157981</v>
      </c>
      <c r="C68" s="84">
        <f>SUM(C63:C67)</f>
        <v>0</v>
      </c>
      <c r="D68" s="85"/>
      <c r="E68" s="2"/>
      <c r="F68" s="2"/>
      <c r="G68" s="80"/>
      <c r="H68" s="34"/>
      <c r="I68" s="34"/>
    </row>
    <row r="69" spans="1:10" ht="9.9499999999999993" customHeight="1">
      <c r="B69" s="2"/>
      <c r="C69" s="2"/>
      <c r="E69" s="2"/>
      <c r="F69" s="2"/>
      <c r="G69" s="82"/>
      <c r="H69" s="195" t="s">
        <v>106</v>
      </c>
      <c r="I69" s="195" t="s">
        <v>108</v>
      </c>
      <c r="J69" s="190"/>
    </row>
    <row r="70" spans="1:10" ht="9.9499999999999993" customHeight="1">
      <c r="B70" s="2"/>
      <c r="C70" s="2"/>
      <c r="E70" s="2"/>
      <c r="F70" s="2"/>
      <c r="G70" s="86">
        <v>2013</v>
      </c>
      <c r="H70" s="30">
        <f>+H67</f>
        <v>0</v>
      </c>
      <c r="I70" s="197">
        <v>0</v>
      </c>
      <c r="J70" s="191"/>
    </row>
    <row r="71" spans="1:10" ht="9.9499999999999993" customHeight="1">
      <c r="B71" s="2"/>
      <c r="C71" s="2"/>
      <c r="E71" s="2"/>
      <c r="F71" s="2"/>
      <c r="G71" s="86">
        <v>2013</v>
      </c>
      <c r="H71" s="30">
        <v>0</v>
      </c>
      <c r="I71" s="197"/>
      <c r="J71" s="191"/>
    </row>
    <row r="72" spans="1:10" ht="9.9499999999999993" customHeight="1">
      <c r="B72" s="2"/>
      <c r="C72" s="2"/>
      <c r="E72" s="2"/>
      <c r="F72" s="2"/>
      <c r="G72" s="86">
        <v>2013</v>
      </c>
      <c r="H72" s="30">
        <v>0</v>
      </c>
      <c r="I72" s="86"/>
      <c r="J72" s="192"/>
    </row>
    <row r="73" spans="1:10" ht="9.9499999999999993" customHeight="1">
      <c r="B73" s="2"/>
      <c r="C73" s="2"/>
      <c r="E73" s="2"/>
      <c r="F73" s="2"/>
      <c r="G73" s="87"/>
      <c r="H73" s="196">
        <f>SUM(H70:H72)</f>
        <v>0</v>
      </c>
      <c r="I73" s="82"/>
      <c r="J73" s="193"/>
    </row>
    <row r="74" spans="1:10" ht="9.9499999999999993" customHeight="1">
      <c r="B74" s="2"/>
      <c r="C74" s="2"/>
      <c r="E74" s="2"/>
      <c r="F74" s="2"/>
      <c r="G74" s="2"/>
    </row>
    <row r="75" spans="1:10" ht="9.9499999999999993" customHeight="1">
      <c r="B75" s="2"/>
      <c r="C75" s="2"/>
      <c r="E75" s="2"/>
      <c r="F75" s="2"/>
      <c r="G75" s="2"/>
    </row>
    <row r="76" spans="1:10" ht="9.9499999999999993" customHeight="1">
      <c r="B76" s="2"/>
      <c r="C76" s="2"/>
      <c r="E76" s="2"/>
      <c r="F76" s="2"/>
      <c r="G76" s="2"/>
    </row>
    <row r="77" spans="1:10" ht="9.9499999999999993" customHeight="1">
      <c r="B77" s="2"/>
      <c r="C77" s="2"/>
      <c r="E77" s="2"/>
      <c r="F77" s="2"/>
      <c r="G77" s="2"/>
    </row>
    <row r="78" spans="1:10" ht="9.9499999999999993" customHeight="1">
      <c r="B78" s="2"/>
      <c r="C78" s="2"/>
      <c r="E78" s="2"/>
      <c r="F78" s="2"/>
      <c r="G78" s="2"/>
    </row>
    <row r="79" spans="1:10" ht="9.9499999999999993" customHeight="1">
      <c r="B79" s="2"/>
      <c r="C79" s="2"/>
      <c r="E79" s="2"/>
      <c r="F79" s="2"/>
      <c r="G79" s="2"/>
    </row>
    <row r="80" spans="1:10" ht="9.9499999999999993" customHeight="1">
      <c r="B80" s="2"/>
      <c r="C80" s="2"/>
      <c r="E80" s="2"/>
      <c r="F80" s="2"/>
      <c r="G80" s="2"/>
    </row>
    <row r="81" spans="2:7" ht="9.9499999999999993" customHeight="1">
      <c r="B81" s="2"/>
      <c r="C81" s="2"/>
      <c r="E81" s="2"/>
      <c r="F81" s="2"/>
      <c r="G81" s="2"/>
    </row>
    <row r="82" spans="2:7" ht="9.9499999999999993" customHeight="1">
      <c r="B82" s="2"/>
      <c r="C82" s="2"/>
      <c r="E82" s="2"/>
      <c r="F82" s="2"/>
      <c r="G82" s="2"/>
    </row>
    <row r="83" spans="2:7" ht="9.9499999999999993" customHeight="1">
      <c r="B83" s="2"/>
      <c r="C83" s="2"/>
      <c r="E83" s="2"/>
      <c r="F83" s="2"/>
      <c r="G83" s="2"/>
    </row>
    <row r="84" spans="2:7" ht="9.9499999999999993" customHeight="1">
      <c r="B84" s="2"/>
      <c r="C84" s="2"/>
      <c r="E84" s="2"/>
      <c r="F84" s="2"/>
      <c r="G84" s="2"/>
    </row>
    <row r="85" spans="2:7" ht="9.9499999999999993" customHeight="1">
      <c r="B85" s="2"/>
      <c r="C85" s="2"/>
      <c r="E85" s="2"/>
      <c r="F85" s="2"/>
      <c r="G85" s="2"/>
    </row>
    <row r="86" spans="2:7" ht="9.9499999999999993" customHeight="1">
      <c r="B86" s="2"/>
      <c r="C86" s="2"/>
      <c r="E86" s="2"/>
      <c r="F86" s="2"/>
      <c r="G86" s="2"/>
    </row>
    <row r="87" spans="2:7" ht="9.9499999999999993" customHeight="1">
      <c r="B87" s="2"/>
      <c r="C87" s="2"/>
      <c r="E87" s="2"/>
      <c r="F87" s="2"/>
      <c r="G87" s="2"/>
    </row>
    <row r="88" spans="2:7" ht="9.9499999999999993" customHeight="1">
      <c r="B88" s="2"/>
      <c r="C88" s="2"/>
      <c r="E88" s="2"/>
      <c r="F88" s="2"/>
      <c r="G88" s="2"/>
    </row>
    <row r="89" spans="2:7" ht="9.9499999999999993" customHeight="1">
      <c r="B89" s="2"/>
      <c r="C89" s="2"/>
      <c r="E89" s="2"/>
      <c r="F89" s="2"/>
      <c r="G89" s="2"/>
    </row>
    <row r="90" spans="2:7" ht="9.9499999999999993" customHeight="1">
      <c r="B90" s="2"/>
      <c r="C90" s="2"/>
      <c r="E90" s="2"/>
      <c r="F90" s="2"/>
      <c r="G90" s="2"/>
    </row>
    <row r="91" spans="2:7" ht="9.9499999999999993" customHeight="1">
      <c r="B91" s="2"/>
      <c r="C91" s="2"/>
      <c r="E91" s="2"/>
      <c r="F91" s="2"/>
      <c r="G91" s="2"/>
    </row>
    <row r="92" spans="2:7" ht="9.9499999999999993" customHeight="1">
      <c r="B92" s="2"/>
      <c r="C92" s="2"/>
      <c r="E92" s="2"/>
      <c r="F92" s="2"/>
      <c r="G92" s="2"/>
    </row>
    <row r="93" spans="2:7" ht="9.9499999999999993" customHeight="1">
      <c r="B93" s="2"/>
      <c r="C93" s="2"/>
      <c r="E93" s="2"/>
      <c r="F93" s="2"/>
      <c r="G93" s="2"/>
    </row>
    <row r="94" spans="2:7" ht="9.9499999999999993" customHeight="1">
      <c r="B94" s="2"/>
      <c r="C94" s="2"/>
      <c r="E94" s="2"/>
      <c r="F94" s="2"/>
      <c r="G94" s="2"/>
    </row>
    <row r="95" spans="2:7" ht="9.9499999999999993" customHeight="1">
      <c r="B95" s="2"/>
      <c r="C95" s="2"/>
      <c r="E95" s="2"/>
      <c r="F95" s="2"/>
      <c r="G95" s="2"/>
    </row>
    <row r="96" spans="2:7" ht="9.9499999999999993" customHeight="1">
      <c r="B96" s="2"/>
      <c r="C96" s="2"/>
      <c r="E96" s="2"/>
      <c r="F96" s="2"/>
      <c r="G96" s="2"/>
    </row>
  </sheetData>
  <mergeCells count="1">
    <mergeCell ref="A8:J8"/>
  </mergeCells>
  <pageMargins left="0.39370078740157483" right="0.19685039370078741" top="0.39370078740157483" bottom="0.98425196850393704" header="0" footer="0"/>
  <pageSetup scale="75" orientation="portrait" r:id="rId1"/>
  <headerFooter alignWithMargins="0"/>
  <ignoredErrors>
    <ignoredError sqref="E27:I67 B63:C68 J67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zoomScale="75" workbookViewId="0">
      <selection activeCell="B48" sqref="B48"/>
    </sheetView>
    <sheetView workbookViewId="1"/>
  </sheetViews>
  <sheetFormatPr baseColWidth="10" defaultColWidth="11.42578125" defaultRowHeight="15"/>
  <cols>
    <col min="1" max="1" width="49.5703125" style="90" customWidth="1"/>
    <col min="2" max="2" width="17.140625" style="90" customWidth="1"/>
    <col min="3" max="3" width="15.42578125" style="91" customWidth="1"/>
    <col min="4" max="4" width="16.42578125" style="91" customWidth="1"/>
    <col min="5" max="16384" width="11.42578125" style="90"/>
  </cols>
  <sheetData>
    <row r="1" spans="1:4" s="88" customFormat="1" ht="12.95" customHeight="1">
      <c r="A1" s="88" t="str">
        <f>'RESUMEN 2016'!B1</f>
        <v xml:space="preserve">EVENTOS DACK LIMITADA </v>
      </c>
      <c r="C1" s="89"/>
      <c r="D1" s="89"/>
    </row>
    <row r="2" spans="1:4" s="88" customFormat="1" ht="12.95" customHeight="1">
      <c r="A2" s="88" t="str">
        <f>'RESUMEN 2016'!B2</f>
        <v xml:space="preserve">76.626.487-5 </v>
      </c>
      <c r="C2" s="89"/>
      <c r="D2" s="89"/>
    </row>
    <row r="3" spans="1:4" s="88" customFormat="1" ht="12.95" customHeight="1">
      <c r="A3" s="88" t="str">
        <f>'RESUMEN 2016'!B3</f>
        <v>DOMINGO SANTA MARIA #2529. COMUNA INDEPENDENCIA, SANTIAGO.</v>
      </c>
      <c r="C3" s="89"/>
      <c r="D3" s="89"/>
    </row>
    <row r="4" spans="1:4" s="88" customFormat="1" ht="12.95" customHeight="1">
      <c r="A4" s="88" t="s">
        <v>208</v>
      </c>
      <c r="C4" s="89"/>
      <c r="D4" s="89"/>
    </row>
    <row r="5" spans="1:4" s="88" customFormat="1" ht="12.95" customHeight="1">
      <c r="A5" s="88" t="s">
        <v>209</v>
      </c>
      <c r="C5" s="89"/>
      <c r="D5" s="89"/>
    </row>
    <row r="6" spans="1:4" ht="12.95" customHeight="1"/>
    <row r="7" spans="1:4" ht="12.95" customHeight="1"/>
    <row r="8" spans="1:4" ht="15.75">
      <c r="A8" s="242" t="s">
        <v>158</v>
      </c>
      <c r="B8" s="243"/>
      <c r="C8" s="243"/>
      <c r="D8" s="244"/>
    </row>
    <row r="11" spans="1:4">
      <c r="A11" s="92" t="s">
        <v>109</v>
      </c>
      <c r="B11" s="93"/>
      <c r="C11" s="94"/>
      <c r="D11" s="95">
        <f>+'BALANCE 2016'!F32</f>
        <v>1989568</v>
      </c>
    </row>
    <row r="12" spans="1:4">
      <c r="A12" s="90" t="s">
        <v>78</v>
      </c>
    </row>
    <row r="13" spans="1:4">
      <c r="C13" s="91">
        <v>0</v>
      </c>
    </row>
    <row r="14" spans="1:4">
      <c r="C14" s="96">
        <v>0</v>
      </c>
      <c r="D14" s="91">
        <f>SUM(C13:C14)</f>
        <v>0</v>
      </c>
    </row>
    <row r="15" spans="1:4">
      <c r="D15" s="97"/>
    </row>
    <row r="16" spans="1:4">
      <c r="A16" s="92" t="s">
        <v>110</v>
      </c>
      <c r="B16" s="98"/>
      <c r="C16" s="99"/>
      <c r="D16" s="95">
        <f>+D11-D14</f>
        <v>1989568</v>
      </c>
    </row>
    <row r="18" spans="1:4">
      <c r="A18" s="88" t="s">
        <v>78</v>
      </c>
    </row>
    <row r="19" spans="1:4">
      <c r="A19" s="88" t="s">
        <v>111</v>
      </c>
    </row>
    <row r="20" spans="1:4">
      <c r="A20" s="90" t="s">
        <v>141</v>
      </c>
      <c r="C20" s="91">
        <v>0</v>
      </c>
    </row>
    <row r="21" spans="1:4">
      <c r="A21" s="90" t="s">
        <v>37</v>
      </c>
      <c r="C21" s="91">
        <f>+'BALANCE 2016'!G22</f>
        <v>1238</v>
      </c>
    </row>
    <row r="22" spans="1:4">
      <c r="A22" s="90" t="s">
        <v>139</v>
      </c>
      <c r="C22" s="91">
        <v>0</v>
      </c>
    </row>
    <row r="23" spans="1:4">
      <c r="C23" s="96">
        <v>0</v>
      </c>
      <c r="D23" s="91">
        <f>SUM(C20:C23)</f>
        <v>1238</v>
      </c>
    </row>
    <row r="24" spans="1:4">
      <c r="A24" s="88" t="s">
        <v>112</v>
      </c>
      <c r="C24" s="97"/>
    </row>
    <row r="25" spans="1:4">
      <c r="A25" s="90" t="s">
        <v>23</v>
      </c>
      <c r="C25" s="96">
        <v>0</v>
      </c>
      <c r="D25" s="91">
        <f>+C25</f>
        <v>0</v>
      </c>
    </row>
    <row r="26" spans="1:4">
      <c r="D26" s="97"/>
    </row>
    <row r="27" spans="1:4" s="88" customFormat="1">
      <c r="A27" s="92" t="s">
        <v>113</v>
      </c>
      <c r="B27" s="98"/>
      <c r="C27" s="99"/>
      <c r="D27" s="95">
        <f>ROUND(+D16-D23-D25,0)</f>
        <v>1988330</v>
      </c>
    </row>
    <row r="29" spans="1:4">
      <c r="A29" s="100" t="s">
        <v>114</v>
      </c>
    </row>
    <row r="30" spans="1:4">
      <c r="A30" s="90" t="s">
        <v>25</v>
      </c>
      <c r="B30" s="91">
        <f>+'BALANCE 2016'!G24</f>
        <v>2000000</v>
      </c>
    </row>
    <row r="31" spans="1:4">
      <c r="A31" s="90" t="s">
        <v>211</v>
      </c>
      <c r="B31" s="91">
        <f>+'BALANCE 2016'!G25</f>
        <v>0</v>
      </c>
    </row>
    <row r="32" spans="1:4">
      <c r="A32" s="90" t="s">
        <v>212</v>
      </c>
      <c r="B32" s="91">
        <f>+'BALANCE 2016'!G26</f>
        <v>0</v>
      </c>
    </row>
    <row r="33" spans="1:4">
      <c r="A33" s="90" t="s">
        <v>27</v>
      </c>
      <c r="B33" s="91">
        <f>+'BALANCE 2016'!G27</f>
        <v>6000</v>
      </c>
    </row>
    <row r="34" spans="1:4">
      <c r="A34" s="90" t="s">
        <v>115</v>
      </c>
      <c r="B34" s="97">
        <f>+'BALANCE 2016'!H33</f>
        <v>-17670.105263157981</v>
      </c>
    </row>
    <row r="35" spans="1:4">
      <c r="A35" s="90" t="s">
        <v>116</v>
      </c>
      <c r="B35" s="97">
        <v>0</v>
      </c>
    </row>
    <row r="36" spans="1:4">
      <c r="A36" s="92" t="s">
        <v>113</v>
      </c>
      <c r="B36" s="95">
        <f>SUM(B30:B35)</f>
        <v>1988329.894736842</v>
      </c>
    </row>
    <row r="37" spans="1:4">
      <c r="B37" s="91">
        <f>+D27-B36</f>
        <v>0.10526315798051655</v>
      </c>
    </row>
    <row r="38" spans="1:4">
      <c r="B38" s="91"/>
    </row>
    <row r="39" spans="1:4">
      <c r="A39" s="100" t="s">
        <v>117</v>
      </c>
    </row>
    <row r="40" spans="1:4">
      <c r="B40" s="101"/>
    </row>
    <row r="41" spans="1:4">
      <c r="A41" s="100" t="s">
        <v>118</v>
      </c>
      <c r="B41" s="100" t="s">
        <v>119</v>
      </c>
      <c r="C41" s="102" t="s">
        <v>120</v>
      </c>
      <c r="D41" s="103" t="s">
        <v>25</v>
      </c>
    </row>
    <row r="42" spans="1:4" ht="12.75" customHeight="1">
      <c r="A42" s="104"/>
      <c r="B42" s="105"/>
      <c r="C42" s="106"/>
      <c r="D42" s="107"/>
    </row>
    <row r="43" spans="1:4" ht="12.75" customHeight="1">
      <c r="A43" s="108" t="s">
        <v>204</v>
      </c>
      <c r="B43" s="109" t="s">
        <v>171</v>
      </c>
      <c r="C43" s="110">
        <v>0.5</v>
      </c>
      <c r="D43" s="111">
        <f>ROUND(+$D$27*C43,0)</f>
        <v>994165</v>
      </c>
    </row>
    <row r="44" spans="1:4" ht="12.75" customHeight="1">
      <c r="A44" s="108" t="s">
        <v>207</v>
      </c>
      <c r="B44" s="109" t="s">
        <v>172</v>
      </c>
      <c r="C44" s="110">
        <v>0.5</v>
      </c>
      <c r="D44" s="111">
        <f>ROUND(+$D$27*C44,0)</f>
        <v>994165</v>
      </c>
    </row>
    <row r="45" spans="1:4" ht="12.75" customHeight="1">
      <c r="A45" s="108"/>
      <c r="B45" s="109"/>
      <c r="C45" s="110"/>
      <c r="D45" s="112"/>
    </row>
    <row r="46" spans="1:4" s="88" customFormat="1">
      <c r="A46" s="113"/>
      <c r="B46" s="113"/>
      <c r="C46" s="114">
        <f>SUM(C42:C45)</f>
        <v>1</v>
      </c>
      <c r="D46" s="115">
        <f>SUM(D42:D45)</f>
        <v>1988330</v>
      </c>
    </row>
    <row r="53" spans="1:4">
      <c r="D53" s="116" t="s">
        <v>31</v>
      </c>
    </row>
    <row r="54" spans="1:4">
      <c r="D54" s="116" t="s">
        <v>32</v>
      </c>
    </row>
    <row r="55" spans="1:4">
      <c r="D55" s="116"/>
    </row>
    <row r="56" spans="1:4">
      <c r="D56" s="116"/>
    </row>
    <row r="57" spans="1:4">
      <c r="D57" s="116"/>
    </row>
    <row r="58" spans="1:4">
      <c r="A58" s="117" t="s">
        <v>159</v>
      </c>
    </row>
  </sheetData>
  <mergeCells count="1">
    <mergeCell ref="A8:D8"/>
  </mergeCells>
  <pageMargins left="0.78740157480314965" right="0.39370078740157483" top="0.39370078740157483" bottom="0.39370078740157483" header="0" footer="0"/>
  <pageSetup scale="90" orientation="portrait" r:id="rId1"/>
  <headerFooter alignWithMargins="0"/>
  <ignoredErrors>
    <ignoredError sqref="C46:D4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RESUMEN 2016</vt:lpstr>
      <vt:lpstr>CM 2016</vt:lpstr>
      <vt:lpstr>BALANCE 2016</vt:lpstr>
      <vt:lpstr>RLI 2016</vt:lpstr>
      <vt:lpstr>FUT 2016</vt:lpstr>
      <vt:lpstr>CPI 2016</vt:lpstr>
      <vt:lpstr>'BALANCE 2016'!Área_de_impresión</vt:lpstr>
      <vt:lpstr>'CPI 2016'!Área_de_impresión</vt:lpstr>
      <vt:lpstr>'FUT 2016'!Área_de_impresión</vt:lpstr>
      <vt:lpstr>'RESUMEN 2016'!Área_de_impresión</vt:lpstr>
      <vt:lpstr>'RLI 2016'!Área_de_impresión</vt:lpstr>
      <vt:lpstr>'CM 2016'!Títulos_a_imprimir</vt:lpstr>
      <vt:lpstr>'RESUMEN 2016'!Títulos_a_imprimir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magaly cartagena rogers</cp:lastModifiedBy>
  <cp:lastPrinted>2016-03-06T16:45:06Z</cp:lastPrinted>
  <dcterms:created xsi:type="dcterms:W3CDTF">2016-03-06T13:36:08Z</dcterms:created>
  <dcterms:modified xsi:type="dcterms:W3CDTF">2017-04-30T22:49:36Z</dcterms:modified>
</cp:coreProperties>
</file>