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stions" sheetId="1" r:id="rId3"/>
    <sheet state="visible" name="Instructions" sheetId="2" r:id="rId4"/>
    <sheet state="visible" name="Texas Method" sheetId="3" r:id="rId5"/>
    <sheet state="visible" name="Stats" sheetId="4" r:id="rId6"/>
    <sheet state="visible" name="Changelog"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B3">
      <text>
        <t xml:space="preserve">Enter your weight here
</t>
      </text>
    </comment>
    <comment authorId="0" ref="C3">
      <text>
        <t xml:space="preserve">Enter your weight here
</t>
      </text>
    </comment>
    <comment authorId="0" ref="D3">
      <text>
        <t xml:space="preserve">Enter your weight here
</t>
      </text>
    </comment>
    <comment authorId="0" ref="E3">
      <text>
        <t xml:space="preserve">Enter your weight here
</t>
      </text>
    </comment>
    <comment authorId="0" ref="F3">
      <text>
        <t xml:space="preserve">Enter your weight here
</t>
      </text>
    </comment>
    <comment authorId="0" ref="G3">
      <text>
        <t xml:space="preserve">Enter your weight here
</t>
      </text>
    </comment>
    <comment authorId="0" ref="H3">
      <text>
        <t xml:space="preserve">Enter your weight here
</t>
      </text>
    </comment>
    <comment authorId="0" ref="I3">
      <text>
        <t xml:space="preserve">Enter your weight here
</t>
      </text>
    </comment>
    <comment authorId="0" ref="J3">
      <text>
        <t xml:space="preserve">Enter your weight here
</t>
      </text>
    </comment>
    <comment authorId="0" ref="K3">
      <text>
        <t xml:space="preserve">Enter your weight here
</t>
      </text>
    </comment>
    <comment authorId="0" ref="L3">
      <text>
        <t xml:space="preserve">Enter your weight here
</t>
      </text>
    </comment>
    <comment authorId="0" ref="M3">
      <text>
        <t xml:space="preserve">Enter your weight here
</t>
      </text>
    </comment>
  </commentList>
</comments>
</file>

<file path=xl/sharedStrings.xml><?xml version="1.0" encoding="utf-8"?>
<sst xmlns="http://schemas.openxmlformats.org/spreadsheetml/2006/main" count="1064" uniqueCount="148">
  <si>
    <t>Texas Method</t>
  </si>
  <si>
    <t>Edit the cells in orange ONLY</t>
  </si>
  <si>
    <t>Put your 3x5, 1x5, or 5x3 numbers in here as appropriate.  If you've been fucking around and finding out your 1RM, put that in, it'll adjust accordingly.</t>
  </si>
  <si>
    <t>My current lifts:</t>
  </si>
  <si>
    <t>I measure weights using:</t>
  </si>
  <si>
    <t>lbs</t>
  </si>
  <si>
    <t>Squat:</t>
  </si>
  <si>
    <t>for:</t>
  </si>
  <si>
    <t>reps</t>
  </si>
  <si>
    <t>(1RM:</t>
  </si>
  <si>
    <t>Bench Press:</t>
  </si>
  <si>
    <t>Deadlift:</t>
  </si>
  <si>
    <t>Press:</t>
  </si>
  <si>
    <t>Power Clean:</t>
  </si>
  <si>
    <t>Typically 10 for deadlift and squats, 5 for the rest.  Lower this if things are moving too quickly.</t>
  </si>
  <si>
    <t>2-week progression pace:</t>
  </si>
  <si>
    <t>How granularly rounded do you want your warmups to be?  These numbers must NOT be greater than your increments, and squats must be half or less!</t>
  </si>
  <si>
    <t>Smallest weight increment:</t>
  </si>
  <si>
    <t>BP/OHP cycle pace?</t>
  </si>
  <si>
    <t>Let 'er rip!</t>
  </si>
  <si>
    <t>Limit: Limited to 3x your progression pace</t>
  </si>
  <si>
    <t>Slow-roll: Cutting it back a bit, limited to 2x progression pace.  Allows for slower, steadier progression.</t>
  </si>
  <si>
    <t>Let 'er rip!: After 3RM, 1RM is calculated, incremented the 2-week increment, and aimed for the next workout.</t>
  </si>
  <si>
    <t>OHP Wednesday decrement?</t>
  </si>
  <si>
    <t>This should be somewhere between 90% and 99%.  Default is 95%</t>
  </si>
  <si>
    <t>This spreadsheet is intended for people who have done SS and now need to move on to the next phase of training.  For the power cleans, it will work best if you just put your 5x3 weight and 3 reps down, as there is no aim to go for heavy singles.  Similar for deadlift, just put your latest weight and reps.  Squats will be slightly different, in that you'll go back to 5x5 and 1x5 training, but if you're in no rush, just put the last weight you did at 3x5.  Things might seem a little light at first, but weekly progression will kick in soon enough.</t>
  </si>
  <si>
    <t>Bench and Press have some fun variation to them.  Your 1RM will be calculated and then strived for on the first workout.  Two weeks later you'll go for 2 reps of your previous 1RM weight, and then you'll go for 3 two weeks after that.  At this point, you'll have three choices.  All three will have the 1RM calculated from the 3RM, and have your 2 week increment added.   "Let 'er rip" will use this figure, or the adjusted figure if you didn't hit at least 3 reps.  "Limit" will use the smaller of the "Let 'er rip" figure and the previous cycle's 1RM plus three two-week increments.  "Slow-roll" is similar as "Limit", but uses two two-week increments.</t>
  </si>
  <si>
    <t>Also, you get to choose the increment of Wednesdays OHPs.  Rippetoe says that while you should have a lower load on Wednesday, the decrement isn't the same as for BP (90%).  However, he doesn't give the figure to be used.  We'll use 95% to begin with, you can change this on the following page if you wish.  If you wish to read the program and decide for yourself, you can find it at http://www.t-nation.com/free_online_article/most_recent/the_texas_method.</t>
  </si>
  <si>
    <t>On Fridays, be sure to record the number of reps you put up for everything but power cleans.  For power cleans enter number of sets completed.  At the end of the 6-week cycle, put the finish date up near the Xa cycle title (cell D9 for the first cycle, for example).  Your estimated 1RMs will be calculated, and if you put your weight for the respective date on the Stats page, your lift:bodyweight ratios will be recorded as well.  Good luck!</t>
  </si>
  <si>
    <t>This spreadsheet was put together with liberal borrowing from SteamRoxorz of the SS forums, as well as poteto of Reddit.  If interest occurs, future versions will be announced on Reddit's fitness and/or weightroom subs.  You can download the latest version at http://www.mediafire.com/TexasMethod.  Otherwise, you can contact me directly on Reddit!  -akharon</t>
  </si>
  <si>
    <t>I've been using this spreadsheet so I decided to import it to google docs so I can use it from my iphone and update it a bit.  It checked out okay when I tried downloading to my excel, but YMMV.  You can contact me on the SS forums.  -strideknight</t>
  </si>
  <si>
    <t>Lifts</t>
  </si>
  <si>
    <t>Estimated</t>
  </si>
  <si>
    <t>Make sure you fill in "reps hit on Friday" or the weights will not progress correctly!</t>
  </si>
  <si>
    <t>Squat</t>
  </si>
  <si>
    <t>Bench</t>
  </si>
  <si>
    <t>Deadlift</t>
  </si>
  <si>
    <t>Press</t>
  </si>
  <si>
    <t>Clean</t>
  </si>
  <si>
    <t>Cycle End Date</t>
  </si>
  <si>
    <t>Cycle 1a</t>
  </si>
  <si>
    <t>Sets x Rep</t>
  </si>
  <si>
    <t>Mon</t>
  </si>
  <si>
    <t>Wed</t>
  </si>
  <si>
    <t>Fri</t>
  </si>
  <si>
    <t>1a Accessory Work</t>
  </si>
  <si>
    <t>Medium</t>
  </si>
  <si>
    <t>Light</t>
  </si>
  <si>
    <t>Heavy</t>
  </si>
  <si>
    <t>5x5</t>
  </si>
  <si>
    <t>2x5</t>
  </si>
  <si>
    <t>1x5</t>
  </si>
  <si>
    <t>Warm-up</t>
  </si>
  <si>
    <t>1x3</t>
  </si>
  <si>
    <t>1x2</t>
  </si>
  <si>
    <t>Work Sets</t>
  </si>
  <si>
    <t>Reps Hit on Friday</t>
  </si>
  <si>
    <t>3x5</t>
  </si>
  <si>
    <t>1a Notes</t>
  </si>
  <si>
    <t>Reps Hit on Monday</t>
  </si>
  <si>
    <t>5x3</t>
  </si>
  <si>
    <t>Sets Done on Friday</t>
  </si>
  <si>
    <t>Back Ex</t>
  </si>
  <si>
    <t>5x10</t>
  </si>
  <si>
    <t>Chin-Up</t>
  </si>
  <si>
    <t>3xF</t>
  </si>
  <si>
    <t>VOLUME</t>
  </si>
  <si>
    <t>Cycle 1b</t>
  </si>
  <si>
    <t>1b Accessory Work</t>
  </si>
  <si>
    <t>1b Notes</t>
  </si>
  <si>
    <t>Cycle 1c</t>
  </si>
  <si>
    <t>1c Accessory Work</t>
  </si>
  <si>
    <t>1c Notes</t>
  </si>
  <si>
    <t>Cycle 2a</t>
  </si>
  <si>
    <t>2a Accessory Work</t>
  </si>
  <si>
    <t>2a Notes</t>
  </si>
  <si>
    <t>Cycle 2b</t>
  </si>
  <si>
    <t>2b Accessory Work</t>
  </si>
  <si>
    <t>2b Notes</t>
  </si>
  <si>
    <t>Cycle 2c</t>
  </si>
  <si>
    <t>2c Accessory Work</t>
  </si>
  <si>
    <t>2c Notes</t>
  </si>
  <si>
    <t>Cycle 3a</t>
  </si>
  <si>
    <t>3a Accessory Work</t>
  </si>
  <si>
    <t>3a Notes</t>
  </si>
  <si>
    <t>Cycle 3b</t>
  </si>
  <si>
    <t>3b Accessory Work</t>
  </si>
  <si>
    <t>3b Notes</t>
  </si>
  <si>
    <t>Cycle 3c</t>
  </si>
  <si>
    <t>3c Accessory Work</t>
  </si>
  <si>
    <t>3c Notes</t>
  </si>
  <si>
    <t>Cycle 4a</t>
  </si>
  <si>
    <t>4a Accessory Work</t>
  </si>
  <si>
    <t>4a Notes</t>
  </si>
  <si>
    <t>Cycle 4b</t>
  </si>
  <si>
    <t>4b Accessory Work</t>
  </si>
  <si>
    <t>4b Notes</t>
  </si>
  <si>
    <t>Cycle 4c</t>
  </si>
  <si>
    <t>4c Accessory Work</t>
  </si>
  <si>
    <t>4c Notes</t>
  </si>
  <si>
    <t>CYCLE:</t>
  </si>
  <si>
    <t>1a</t>
  </si>
  <si>
    <t>1b</t>
  </si>
  <si>
    <t>1c</t>
  </si>
  <si>
    <t>2a</t>
  </si>
  <si>
    <t>2b</t>
  </si>
  <si>
    <t>2c</t>
  </si>
  <si>
    <t>3a</t>
  </si>
  <si>
    <t>3b</t>
  </si>
  <si>
    <t>3c</t>
  </si>
  <si>
    <t>4a</t>
  </si>
  <si>
    <t>4b</t>
  </si>
  <si>
    <t>4c</t>
  </si>
  <si>
    <t>Wilks Coefficients</t>
  </si>
  <si>
    <t>Male</t>
  </si>
  <si>
    <t>Female</t>
  </si>
  <si>
    <t>Weight</t>
  </si>
  <si>
    <t>PL Total</t>
  </si>
  <si>
    <t>Wilks Score</t>
  </si>
  <si>
    <t>1RM Projection (Top Workset)</t>
  </si>
  <si>
    <t>Bench Press</t>
  </si>
  <si>
    <t>kg/lb</t>
  </si>
  <si>
    <t>Shoulder Press</t>
  </si>
  <si>
    <t>Power Clean</t>
  </si>
  <si>
    <t>Strength/Weight Ratio</t>
  </si>
  <si>
    <t>Power Clean Ratio</t>
  </si>
  <si>
    <t>GRAPHS:</t>
  </si>
  <si>
    <t>v2.3</t>
  </si>
  <si>
    <t>Added Accessories and Notes to cycle logs.</t>
  </si>
  <si>
    <t>v2.2</t>
  </si>
  <si>
    <t>Added Wilks Score and PL Total to Stats page and corresponding graph</t>
  </si>
  <si>
    <t>v2.1</t>
  </si>
  <si>
    <t>Imported to Google Docs</t>
  </si>
  <si>
    <t>Updated and tweaked graphs</t>
  </si>
  <si>
    <t>v2.0</t>
  </si>
  <si>
    <t>Branch started by strideknight</t>
  </si>
  <si>
    <t>Added Power Clean progression dependent on previously completing &gt;3 sets instead of automatic linear progression.</t>
  </si>
  <si>
    <t>v1.7</t>
  </si>
  <si>
    <t>Fix PC increment (was doubling).</t>
  </si>
  <si>
    <t>v1.6</t>
  </si>
  <si>
    <t>Set Friday squats &amp; deadlifts to increment only if 5 reps hit the previous Friday.  Deloads are still up to you.</t>
  </si>
  <si>
    <t>v1.5</t>
  </si>
  <si>
    <t>Updated instruciton page with permanent download link</t>
  </si>
  <si>
    <t>v1.4</t>
  </si>
  <si>
    <t>Fixed warmups to show 45/20 on lb/kg mode</t>
  </si>
  <si>
    <t>Fixed DL progression (was doubled from the inputs)</t>
  </si>
  <si>
    <t>v1.3</t>
  </si>
  <si>
    <t>Initial Release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</si>
</sst>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0"/>
    <numFmt numFmtId="166" formatCode=" #,##0.00 ;(#,##0.00)"/>
    <numFmt numFmtId="167" formatCode="#,##0.###############"/>
    <numFmt numFmtId="168" formatCode="#,##0.00;(#,##0.00)"/>
  </numFmts>
  <fonts count="31">
    <font>
      <sz val="10.0"/>
      <color rgb="FF000000"/>
      <name val="Arial"/>
    </font>
    <font>
      <b/>
      <color rgb="FFFFFFFF"/>
      <name val="Arial"/>
    </font>
    <font/>
    <font>
      <sz val="10.0"/>
      <color rgb="FF000000"/>
    </font>
    <font>
      <b/>
      <sz val="24.0"/>
      <color rgb="FF000000"/>
      <name val="Calibri"/>
    </font>
    <font>
      <b/>
      <sz val="14.0"/>
      <color rgb="FFF1C232"/>
      <name val="Calibri"/>
    </font>
    <font>
      <sz val="16.0"/>
      <color rgb="FF000000"/>
      <name val="Calibri"/>
    </font>
    <font>
      <b/>
      <sz val="16.0"/>
      <color rgb="FF000000"/>
      <name val="Calibri"/>
    </font>
    <font>
      <sz val="16.0"/>
      <color rgb="FFE36C09"/>
      <name val="Calibri"/>
    </font>
    <font>
      <sz val="16.0"/>
      <color rgb="FFE36C09"/>
      <name val="Arial"/>
    </font>
    <font>
      <i/>
      <sz val="16.0"/>
      <color rgb="FF000000"/>
      <name val="Calibri"/>
    </font>
    <font>
      <sz val="16.0"/>
      <color rgb="FFFFFFFF"/>
      <name val="Calibri"/>
    </font>
    <font>
      <sz val="16.0"/>
      <color rgb="FFFDE9D9"/>
      <name val="Calibri"/>
    </font>
    <font>
      <sz val="36.0"/>
      <color rgb="FFFFFFFF"/>
      <name val="Calibri"/>
    </font>
    <font>
      <sz val="18.0"/>
      <color rgb="FFFFFFFF"/>
      <name val="Arial"/>
    </font>
    <font>
      <sz val="18.0"/>
      <color rgb="FFFFFFFF"/>
      <name val="Calibri"/>
    </font>
    <font>
      <sz val="18.0"/>
      <color rgb="FFFFFFFF"/>
    </font>
    <font>
      <sz val="10.0"/>
      <color rgb="FF000000"/>
      <name val="Calibri"/>
    </font>
    <font>
      <b/>
      <sz val="12.0"/>
      <color rgb="FF000000"/>
      <name val="Calibri"/>
    </font>
    <font>
      <b/>
      <sz val="11.0"/>
      <color rgb="FF000000"/>
    </font>
    <font>
      <sz val="12.0"/>
      <color rgb="FF000000"/>
      <name val="Calibri"/>
    </font>
    <font>
      <sz val="11.0"/>
      <color rgb="FF000000"/>
      <name val="Calibri"/>
    </font>
    <font>
      <b/>
      <sz val="10.0"/>
      <color rgb="FFE36C09"/>
    </font>
    <font>
      <b/>
      <sz val="10.0"/>
      <color rgb="FF000000"/>
    </font>
    <font>
      <b/>
      <sz val="11.0"/>
      <color rgb="FF9C6500"/>
      <name val="Calibri"/>
    </font>
    <font>
      <b/>
      <sz val="9.0"/>
      <color rgb="FF000000"/>
      <name val="Calibri"/>
    </font>
    <font>
      <sz val="12.0"/>
      <color rgb="FFFF0000"/>
      <name val="Calibri"/>
    </font>
    <font>
      <sz val="12.0"/>
      <color rgb="FFE36C09"/>
      <name val="Calibri"/>
    </font>
    <font>
      <sz val="12.0"/>
      <color rgb="FF000000"/>
      <name val="Arial"/>
    </font>
    <font>
      <b/>
      <sz val="11.0"/>
      <color rgb="FF000000"/>
      <name val="Calibri"/>
    </font>
    <font>
      <sz val="11.0"/>
      <color rgb="FF0070C0"/>
      <name val="Calibri"/>
    </font>
  </fonts>
  <fills count="25">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rgb="FFFDE9D9"/>
        <bgColor rgb="FFFDE9D9"/>
      </patternFill>
    </fill>
    <fill>
      <patternFill patternType="solid">
        <fgColor rgb="FFFABF8F"/>
        <bgColor rgb="FFFABF8F"/>
      </patternFill>
    </fill>
    <fill>
      <patternFill patternType="solid">
        <fgColor rgb="FFE36C09"/>
        <bgColor rgb="FFE36C09"/>
      </patternFill>
    </fill>
    <fill>
      <patternFill patternType="solid">
        <fgColor rgb="FF3F3151"/>
        <bgColor rgb="FF3F3151"/>
      </patternFill>
    </fill>
    <fill>
      <patternFill patternType="solid">
        <fgColor rgb="FF6AA84F"/>
        <bgColor rgb="FF6AA84F"/>
      </patternFill>
    </fill>
    <fill>
      <patternFill patternType="solid">
        <fgColor rgb="FFD9EAD3"/>
        <bgColor rgb="FFD9EAD3"/>
      </patternFill>
    </fill>
    <fill>
      <patternFill patternType="solid">
        <fgColor rgb="FFFBD4B4"/>
        <bgColor rgb="FFFBD4B4"/>
      </patternFill>
    </fill>
    <fill>
      <patternFill patternType="solid">
        <fgColor rgb="FFFFEB9C"/>
        <bgColor rgb="FFFFEB9C"/>
      </patternFill>
    </fill>
    <fill>
      <patternFill patternType="solid">
        <fgColor rgb="FFC6D9F0"/>
        <bgColor rgb="FFC6D9F0"/>
      </patternFill>
    </fill>
    <fill>
      <patternFill patternType="solid">
        <fgColor rgb="FFE69138"/>
        <bgColor rgb="FFE69138"/>
      </patternFill>
    </fill>
    <fill>
      <patternFill patternType="solid">
        <fgColor rgb="FFEFEFEF"/>
        <bgColor rgb="FFEFEFEF"/>
      </patternFill>
    </fill>
    <fill>
      <patternFill patternType="solid">
        <fgColor rgb="FFD6E3BC"/>
        <bgColor rgb="FFD6E3BC"/>
      </patternFill>
    </fill>
    <fill>
      <patternFill patternType="solid">
        <fgColor rgb="FFDDD9C3"/>
        <bgColor rgb="FFDDD9C3"/>
      </patternFill>
    </fill>
    <fill>
      <patternFill patternType="solid">
        <fgColor rgb="FFCCCCCC"/>
        <bgColor rgb="FFCCCCCC"/>
      </patternFill>
    </fill>
    <fill>
      <patternFill patternType="solid">
        <fgColor rgb="FFD9D9D9"/>
        <bgColor rgb="FFD9D9D9"/>
      </patternFill>
    </fill>
    <fill>
      <patternFill patternType="solid">
        <fgColor rgb="FFF2F2F2"/>
        <bgColor rgb="FFF2F2F2"/>
      </patternFill>
    </fill>
    <fill>
      <patternFill patternType="solid">
        <fgColor rgb="FFF3F3F3"/>
        <bgColor rgb="FFF3F3F3"/>
      </patternFill>
    </fill>
    <fill>
      <patternFill patternType="solid">
        <fgColor rgb="FFF9CB9C"/>
        <bgColor rgb="FFF9CB9C"/>
      </patternFill>
    </fill>
    <fill>
      <patternFill patternType="solid">
        <fgColor rgb="FF93C47D"/>
        <bgColor rgb="FF93C47D"/>
      </patternFill>
    </fill>
    <fill>
      <patternFill patternType="solid">
        <fgColor rgb="FFFFFF00"/>
        <bgColor rgb="FFFFFF00"/>
      </patternFill>
    </fill>
    <fill>
      <patternFill patternType="solid">
        <fgColor rgb="FFD8D8D8"/>
        <bgColor rgb="FFD8D8D8"/>
      </patternFill>
    </fill>
  </fills>
  <borders count="15">
    <border/>
    <border>
      <bottom/>
    </border>
    <border>
      <bottom style="thin">
        <color rgb="FF000000"/>
      </bottom>
    </border>
    <border>
      <top style="thin">
        <color rgb="FF000000"/>
      </top>
      <bottom style="thin">
        <color rgb="FF000000"/>
      </bottom>
    </border>
    <border>
      <top style="thin">
        <color rgb="FF000000"/>
      </top>
    </border>
    <border>
      <right style="thin">
        <color rgb="FF000000"/>
      </right>
    </border>
    <border>
      <left style="thin">
        <color rgb="FF000000"/>
      </left>
      <right style="thin">
        <color rgb="FF000000"/>
      </right>
      <top style="thin">
        <color rgb="FF000000"/>
      </top>
    </border>
    <border>
      <left style="thin">
        <color rgb="FF000000"/>
      </left>
      <top style="thin">
        <color rgb="FF000000"/>
      </top>
      <bottom style="thin">
        <color rgb="FF000000"/>
      </bottom>
    </border>
    <border>
      <left style="thin">
        <color rgb="FF000000"/>
      </left>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top style="thin">
        <color rgb="FF000000"/>
      </top>
    </border>
    <border>
      <left style="thin">
        <color rgb="FF000000"/>
      </left>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69">
    <xf borderId="0" fillId="0" fontId="0" numFmtId="0" xfId="0" applyAlignment="1" applyFont="1">
      <alignment readingOrder="0" shrinkToFit="0" vertical="bottom" wrapText="1"/>
    </xf>
    <xf borderId="1" fillId="2" fontId="1" numFmtId="0" xfId="0" applyAlignment="1" applyBorder="1" applyFill="1" applyFont="1">
      <alignment readingOrder="0" shrinkToFit="0" vertical="bottom" wrapText="1"/>
    </xf>
    <xf borderId="1" fillId="0" fontId="2" numFmtId="0" xfId="0" applyAlignment="1" applyBorder="1" applyFont="1">
      <alignment shrinkToFit="0" wrapText="1"/>
    </xf>
    <xf borderId="1" fillId="0" fontId="1" numFmtId="0" xfId="0" applyAlignment="1" applyBorder="1" applyFont="1">
      <alignment readingOrder="0" shrinkToFit="0" vertical="bottom" wrapText="1"/>
    </xf>
    <xf borderId="0" fillId="0" fontId="3" numFmtId="0" xfId="0" applyAlignment="1" applyFont="1">
      <alignment shrinkToFit="0" vertical="bottom" wrapText="0"/>
    </xf>
    <xf borderId="2" fillId="0" fontId="4" numFmtId="0" xfId="0" applyAlignment="1" applyBorder="1" applyFont="1">
      <alignment readingOrder="0" shrinkToFit="0" vertical="bottom" wrapText="0"/>
    </xf>
    <xf borderId="2" fillId="3" fontId="5" numFmtId="0" xfId="0" applyAlignment="1" applyBorder="1" applyFill="1" applyFont="1">
      <alignment horizontal="right" readingOrder="0" shrinkToFit="0" vertical="bottom" wrapText="0"/>
    </xf>
    <xf borderId="0" fillId="0" fontId="6" numFmtId="0" xfId="0" applyAlignment="1" applyFont="1">
      <alignment readingOrder="0" shrinkToFit="0" wrapText="1"/>
    </xf>
    <xf borderId="0" fillId="0" fontId="7" numFmtId="0" xfId="0" applyAlignment="1" applyFont="1">
      <alignment horizontal="right" readingOrder="0" shrinkToFit="0" vertical="bottom" wrapText="0"/>
    </xf>
    <xf borderId="0" fillId="0" fontId="7" numFmtId="0" xfId="0" applyAlignment="1" applyFont="1">
      <alignment horizontal="right" shrinkToFit="0" vertical="bottom" wrapText="0"/>
    </xf>
    <xf borderId="0" fillId="3" fontId="6" numFmtId="0" xfId="0" applyAlignment="1" applyFont="1">
      <alignment horizontal="right" readingOrder="0" shrinkToFit="0" vertical="bottom" wrapText="0"/>
    </xf>
    <xf borderId="2" fillId="0" fontId="8" numFmtId="0" xfId="0" applyAlignment="1" applyBorder="1" applyFont="1">
      <alignment horizontal="center" readingOrder="0" shrinkToFit="0" vertical="bottom" wrapText="0"/>
    </xf>
    <xf borderId="0" fillId="0" fontId="3" numFmtId="0" xfId="0" applyAlignment="1" applyFont="1">
      <alignment shrinkToFit="0" wrapText="1"/>
    </xf>
    <xf borderId="0" fillId="0" fontId="6" numFmtId="0" xfId="0" applyAlignment="1" applyFont="1">
      <alignment horizontal="right" readingOrder="0" shrinkToFit="0" vertical="bottom" wrapText="0"/>
    </xf>
    <xf borderId="3" fillId="0" fontId="9" numFmtId="0" xfId="0" applyAlignment="1" applyBorder="1" applyFont="1">
      <alignment horizontal="center" readingOrder="0" shrinkToFit="0" vertical="bottom" wrapText="0"/>
    </xf>
    <xf borderId="0" fillId="0" fontId="6" numFmtId="0" xfId="0" applyAlignment="1" applyFont="1">
      <alignment shrinkToFit="0" vertical="bottom" wrapText="0"/>
    </xf>
    <xf borderId="0" fillId="0" fontId="6" numFmtId="0" xfId="0" applyAlignment="1" applyFont="1">
      <alignment horizontal="center" readingOrder="0" shrinkToFit="0" vertical="bottom" wrapText="0"/>
    </xf>
    <xf borderId="0" fillId="0" fontId="6" numFmtId="0" xfId="0" applyAlignment="1" applyFont="1">
      <alignment readingOrder="0" shrinkToFit="0" vertical="bottom" wrapText="0"/>
    </xf>
    <xf borderId="0" fillId="0" fontId="10" numFmtId="0" xfId="0" applyAlignment="1" applyFont="1">
      <alignment readingOrder="0" shrinkToFit="0" vertical="bottom" wrapText="0"/>
    </xf>
    <xf borderId="0" fillId="0" fontId="10" numFmtId="0" xfId="0" applyAlignment="1" applyFont="1">
      <alignment shrinkToFit="0" vertical="bottom" wrapText="0"/>
    </xf>
    <xf borderId="3" fillId="0" fontId="8" numFmtId="0" xfId="0" applyAlignment="1" applyBorder="1" applyFont="1">
      <alignment horizontal="center" readingOrder="0" shrinkToFit="0" vertical="bottom" wrapText="0"/>
    </xf>
    <xf borderId="4" fillId="0" fontId="3" numFmtId="0" xfId="0" applyAlignment="1" applyBorder="1" applyFont="1">
      <alignment shrinkToFit="0" vertical="bottom" wrapText="0"/>
    </xf>
    <xf borderId="0" fillId="0" fontId="6" numFmtId="0" xfId="0" applyAlignment="1" applyFont="1">
      <alignment readingOrder="0" shrinkToFit="0" vertical="center" wrapText="1"/>
    </xf>
    <xf borderId="0" fillId="0" fontId="6" numFmtId="0" xfId="0" applyAlignment="1" applyFont="1">
      <alignment horizontal="right" shrinkToFit="0" vertical="bottom" wrapText="0"/>
    </xf>
    <xf borderId="0" fillId="0" fontId="8" numFmtId="0" xfId="0" applyAlignment="1" applyFont="1">
      <alignment shrinkToFit="0" vertical="bottom" wrapText="0"/>
    </xf>
    <xf borderId="0" fillId="0" fontId="6" numFmtId="0" xfId="0" applyAlignment="1" applyFont="1">
      <alignment horizontal="right" shrinkToFit="0" vertical="bottom" wrapText="0"/>
    </xf>
    <xf borderId="0" fillId="0" fontId="11" numFmtId="0" xfId="0" applyAlignment="1" applyFont="1">
      <alignment horizontal="center" shrinkToFit="0" vertical="center" wrapText="0"/>
    </xf>
    <xf borderId="0" fillId="0" fontId="6" numFmtId="0" xfId="0" applyAlignment="1" applyFont="1">
      <alignment shrinkToFit="0" wrapText="1"/>
    </xf>
    <xf borderId="2" fillId="0" fontId="8" numFmtId="0" xfId="0" applyAlignment="1" applyBorder="1" applyFont="1">
      <alignment horizontal="center" readingOrder="0" shrinkToFit="0" vertical="bottom" wrapText="1"/>
    </xf>
    <xf borderId="0" fillId="0" fontId="11" numFmtId="0" xfId="0" applyAlignment="1" applyFont="1">
      <alignment shrinkToFit="0" wrapText="1"/>
    </xf>
    <xf borderId="3" fillId="0" fontId="8" numFmtId="0" xfId="0" applyAlignment="1" applyBorder="1" applyFont="1">
      <alignment horizontal="center" readingOrder="0" shrinkToFit="0" vertical="bottom" wrapText="1"/>
    </xf>
    <xf borderId="0" fillId="0" fontId="11" numFmtId="0" xfId="0" applyAlignment="1" applyFont="1">
      <alignment shrinkToFit="0" vertical="bottom" wrapText="0"/>
    </xf>
    <xf borderId="4" fillId="0" fontId="8" numFmtId="0" xfId="0" applyAlignment="1" applyBorder="1" applyFont="1">
      <alignment horizontal="center" shrinkToFit="0" vertical="bottom" wrapText="1"/>
    </xf>
    <xf borderId="0" fillId="0" fontId="11" numFmtId="0" xfId="0" applyAlignment="1" applyFont="1">
      <alignment shrinkToFit="0" wrapText="1"/>
    </xf>
    <xf borderId="0" fillId="0" fontId="11" numFmtId="0" xfId="0" applyAlignment="1" applyFont="1">
      <alignment shrinkToFit="0" vertical="bottom" wrapText="0"/>
    </xf>
    <xf borderId="0" fillId="4" fontId="7" numFmtId="0" xfId="0" applyAlignment="1" applyFill="1" applyFont="1">
      <alignment horizontal="right" readingOrder="0" shrinkToFit="0" vertical="bottom" wrapText="0"/>
    </xf>
    <xf borderId="0" fillId="4" fontId="8" numFmtId="0" xfId="0" applyAlignment="1" applyFont="1">
      <alignment horizontal="center" readingOrder="0" shrinkToFit="0" vertical="bottom" wrapText="1"/>
    </xf>
    <xf borderId="0" fillId="4" fontId="6" numFmtId="0" xfId="0" applyAlignment="1" applyFont="1">
      <alignment shrinkToFit="0" vertical="bottom" wrapText="0"/>
    </xf>
    <xf borderId="0" fillId="4" fontId="12" numFmtId="0" xfId="0" applyAlignment="1" applyFont="1">
      <alignment shrinkToFit="0" vertical="bottom" wrapText="0"/>
    </xf>
    <xf borderId="0" fillId="4" fontId="11" numFmtId="0" xfId="0" applyAlignment="1" applyFont="1">
      <alignment shrinkToFit="0" vertical="bottom" wrapText="0"/>
    </xf>
    <xf borderId="0" fillId="5" fontId="6" numFmtId="0" xfId="0" applyAlignment="1" applyFill="1" applyFont="1">
      <alignment horizontal="left" readingOrder="0" shrinkToFit="0" vertical="bottom" wrapText="1"/>
    </xf>
    <xf borderId="0" fillId="5" fontId="6" numFmtId="0" xfId="0" applyAlignment="1" applyFont="1">
      <alignment horizontal="left" readingOrder="0" shrinkToFit="0" vertical="bottom" wrapText="0"/>
    </xf>
    <xf borderId="0" fillId="4" fontId="8" numFmtId="9" xfId="0" applyAlignment="1" applyFont="1" applyNumberFormat="1">
      <alignment horizontal="center" readingOrder="0" shrinkToFit="0" vertical="bottom" wrapText="0"/>
    </xf>
    <xf borderId="0" fillId="6" fontId="13" numFmtId="0" xfId="0" applyAlignment="1" applyFill="1" applyFont="1">
      <alignment horizontal="center" shrinkToFit="0" vertical="center" wrapText="1"/>
    </xf>
    <xf borderId="0" fillId="6" fontId="14" numFmtId="0" xfId="0" applyAlignment="1" applyFont="1">
      <alignment readingOrder="0" shrinkToFit="0" vertical="top" wrapText="1"/>
    </xf>
    <xf borderId="0" fillId="6" fontId="15" numFmtId="0" xfId="0" applyAlignment="1" applyFont="1">
      <alignment readingOrder="0" shrinkToFit="0" vertical="top" wrapText="1"/>
    </xf>
    <xf borderId="0" fillId="7" fontId="15" numFmtId="0" xfId="0" applyAlignment="1" applyFill="1" applyFont="1">
      <alignment readingOrder="0" shrinkToFit="0" vertical="top" wrapText="1"/>
    </xf>
    <xf borderId="0" fillId="8" fontId="16" numFmtId="0" xfId="0" applyAlignment="1" applyFill="1" applyFont="1">
      <alignment readingOrder="0" shrinkToFit="0" wrapText="1"/>
    </xf>
    <xf borderId="0" fillId="0" fontId="17" numFmtId="0" xfId="0" applyAlignment="1" applyFont="1">
      <alignment horizontal="left" shrinkToFit="0" vertical="center" wrapText="0"/>
    </xf>
    <xf borderId="5" fillId="0" fontId="3" numFmtId="0" xfId="0" applyAlignment="1" applyBorder="1" applyFont="1">
      <alignment horizontal="center" shrinkToFit="0" vertical="bottom" wrapText="0"/>
    </xf>
    <xf borderId="6" fillId="0" fontId="18" numFmtId="0" xfId="0" applyAlignment="1" applyBorder="1" applyFont="1">
      <alignment horizontal="center" readingOrder="0" shrinkToFit="0" vertical="bottom" wrapText="1"/>
    </xf>
    <xf borderId="7" fillId="0" fontId="18" numFmtId="0" xfId="0" applyAlignment="1" applyBorder="1" applyFont="1">
      <alignment horizontal="center" readingOrder="0" shrinkToFit="0" vertical="bottom" wrapText="1"/>
    </xf>
    <xf borderId="3" fillId="0" fontId="2" numFmtId="0" xfId="0" applyAlignment="1" applyBorder="1" applyFont="1">
      <alignment shrinkToFit="0" wrapText="1"/>
    </xf>
    <xf borderId="8" fillId="0" fontId="3" numFmtId="0" xfId="0" applyAlignment="1" applyBorder="1" applyFont="1">
      <alignment shrinkToFit="0" vertical="bottom" wrapText="0"/>
    </xf>
    <xf borderId="9" fillId="0" fontId="2" numFmtId="0" xfId="0" applyAlignment="1" applyBorder="1" applyFont="1">
      <alignment shrinkToFit="0" wrapText="1"/>
    </xf>
    <xf borderId="10" fillId="0" fontId="18" numFmtId="0" xfId="0" applyAlignment="1" applyBorder="1" applyFont="1">
      <alignment horizontal="center" shrinkToFit="0" vertical="bottom" wrapText="0"/>
    </xf>
    <xf borderId="10" fillId="0" fontId="18" numFmtId="0" xfId="0" applyAlignment="1" applyBorder="1" applyFont="1">
      <alignment horizontal="center" readingOrder="0" shrinkToFit="0" vertical="bottom" wrapText="0"/>
    </xf>
    <xf borderId="0" fillId="9" fontId="19" numFmtId="0" xfId="0" applyAlignment="1" applyFill="1" applyFont="1">
      <alignment horizontal="center" readingOrder="0" shrinkToFit="0" vertical="center" wrapText="1"/>
    </xf>
    <xf borderId="10" fillId="0" fontId="18" numFmtId="0" xfId="0" applyAlignment="1" applyBorder="1" applyFont="1">
      <alignment horizontal="left" readingOrder="0" shrinkToFit="0" vertical="center" wrapText="0"/>
    </xf>
    <xf borderId="10" fillId="0" fontId="20" numFmtId="1" xfId="0" applyAlignment="1" applyBorder="1" applyFont="1" applyNumberFormat="1">
      <alignment horizontal="center" shrinkToFit="0" vertical="center" wrapText="0"/>
    </xf>
    <xf borderId="2" fillId="0" fontId="3" numFmtId="0" xfId="0" applyAlignment="1" applyBorder="1" applyFont="1">
      <alignment shrinkToFit="0" vertical="bottom" wrapText="0"/>
    </xf>
    <xf borderId="2" fillId="0" fontId="21" numFmtId="0" xfId="0" applyAlignment="1" applyBorder="1" applyFont="1">
      <alignment horizontal="center" shrinkToFit="0" vertical="bottom" wrapText="0"/>
    </xf>
    <xf borderId="3" fillId="0" fontId="21" numFmtId="0" xfId="0" applyAlignment="1" applyBorder="1" applyFont="1">
      <alignment shrinkToFit="0" vertical="bottom" wrapText="0"/>
    </xf>
    <xf borderId="2" fillId="0" fontId="21" numFmtId="0" xfId="0" applyAlignment="1" applyBorder="1" applyFont="1">
      <alignment shrinkToFit="0" vertical="bottom" wrapText="0"/>
    </xf>
    <xf borderId="0" fillId="0" fontId="21" numFmtId="0" xfId="0" applyAlignment="1" applyFont="1">
      <alignment shrinkToFit="0" vertical="bottom" wrapText="0"/>
    </xf>
    <xf borderId="5" fillId="0" fontId="3" numFmtId="0" xfId="0" applyAlignment="1" applyBorder="1" applyFont="1">
      <alignment shrinkToFit="0" vertical="bottom" wrapText="0"/>
    </xf>
    <xf borderId="7" fillId="10" fontId="22" numFmtId="0" xfId="0" applyAlignment="1" applyBorder="1" applyFill="1" applyFont="1">
      <alignment readingOrder="0" shrinkToFit="0" vertical="bottom" wrapText="0"/>
    </xf>
    <xf borderId="10" fillId="10" fontId="23" numFmtId="164" xfId="0" applyAlignment="1" applyBorder="1" applyFont="1" applyNumberFormat="1">
      <alignment shrinkToFit="0" vertical="bottom" wrapText="0"/>
    </xf>
    <xf borderId="7" fillId="11" fontId="24" numFmtId="0" xfId="0" applyAlignment="1" applyBorder="1" applyFill="1" applyFont="1">
      <alignment horizontal="center" readingOrder="0" shrinkToFit="0" vertical="center" wrapText="1"/>
    </xf>
    <xf borderId="2" fillId="3" fontId="3" numFmtId="0" xfId="0" applyAlignment="1" applyBorder="1" applyFont="1">
      <alignment horizontal="center" shrinkToFit="0" vertical="bottom" wrapText="1"/>
    </xf>
    <xf borderId="11" fillId="12" fontId="7" numFmtId="0" xfId="0" applyAlignment="1" applyBorder="1" applyFill="1" applyFont="1">
      <alignment horizontal="center" readingOrder="0" shrinkToFit="0" vertical="center" wrapText="0"/>
    </xf>
    <xf borderId="4" fillId="0" fontId="2" numFmtId="0" xfId="0" applyAlignment="1" applyBorder="1" applyFont="1">
      <alignment shrinkToFit="0" wrapText="1"/>
    </xf>
    <xf borderId="6" fillId="12" fontId="25" numFmtId="0" xfId="0" applyAlignment="1" applyBorder="1" applyFont="1">
      <alignment horizontal="center" readingOrder="0" shrinkToFit="0" vertical="center" wrapText="1"/>
    </xf>
    <xf borderId="10" fillId="10" fontId="18" numFmtId="164" xfId="0" applyAlignment="1" applyBorder="1" applyFont="1" applyNumberFormat="1">
      <alignment horizontal="center" readingOrder="0" shrinkToFit="0" vertical="center" wrapText="0"/>
    </xf>
    <xf borderId="9" fillId="0" fontId="3" numFmtId="0" xfId="0" applyAlignment="1" applyBorder="1" applyFont="1">
      <alignment shrinkToFit="0" vertical="bottom" wrapText="0"/>
    </xf>
    <xf borderId="10" fillId="13" fontId="3" numFmtId="0" xfId="0" applyAlignment="1" applyBorder="1" applyFill="1" applyFont="1">
      <alignment horizontal="center" readingOrder="0" shrinkToFit="0" vertical="bottom" wrapText="1"/>
    </xf>
    <xf borderId="12" fillId="0" fontId="2" numFmtId="0" xfId="0" applyAlignment="1" applyBorder="1" applyFont="1">
      <alignment shrinkToFit="0" wrapText="1"/>
    </xf>
    <xf borderId="2" fillId="0" fontId="2" numFmtId="0" xfId="0" applyAlignment="1" applyBorder="1" applyFont="1">
      <alignment shrinkToFit="0" wrapText="1"/>
    </xf>
    <xf borderId="10" fillId="12" fontId="18" numFmtId="165" xfId="0" applyAlignment="1" applyBorder="1" applyFont="1" applyNumberFormat="1">
      <alignment horizontal="center" readingOrder="0" shrinkToFit="0" vertical="center" wrapText="0"/>
    </xf>
    <xf borderId="6" fillId="14" fontId="3" numFmtId="0" xfId="0" applyAlignment="1" applyBorder="1" applyFill="1" applyFont="1">
      <alignment shrinkToFit="0" wrapText="1"/>
    </xf>
    <xf borderId="7" fillId="15" fontId="18" numFmtId="0" xfId="0" applyAlignment="1" applyBorder="1" applyFill="1" applyFont="1">
      <alignment horizontal="center" shrinkToFit="0" vertical="center" wrapText="0"/>
    </xf>
    <xf borderId="10" fillId="15" fontId="20" numFmtId="0" xfId="0" applyAlignment="1" applyBorder="1" applyFont="1">
      <alignment horizontal="center" readingOrder="0" shrinkToFit="0" vertical="center" wrapText="0"/>
    </xf>
    <xf borderId="9" fillId="14" fontId="3" numFmtId="0" xfId="0" applyAlignment="1" applyBorder="1" applyFont="1">
      <alignment shrinkToFit="0" wrapText="1"/>
    </xf>
    <xf borderId="6" fillId="0" fontId="18" numFmtId="0" xfId="0" applyAlignment="1" applyBorder="1" applyFont="1">
      <alignment horizontal="center" readingOrder="0" shrinkToFit="0" vertical="center" wrapText="0"/>
    </xf>
    <xf borderId="6" fillId="0" fontId="20" numFmtId="0" xfId="0" applyAlignment="1" applyBorder="1" applyFont="1">
      <alignment horizontal="center" readingOrder="0" shrinkToFit="0" vertical="center" wrapText="0"/>
    </xf>
    <xf borderId="10" fillId="0" fontId="20" numFmtId="0" xfId="0" applyAlignment="1" applyBorder="1" applyFont="1">
      <alignment horizontal="center" readingOrder="0" shrinkToFit="0" vertical="center" wrapText="0"/>
    </xf>
    <xf borderId="10" fillId="0" fontId="20" numFmtId="0" xfId="0" applyAlignment="1" applyBorder="1" applyFont="1">
      <alignment horizontal="center" shrinkToFit="0" vertical="center" wrapText="0"/>
    </xf>
    <xf borderId="7" fillId="0" fontId="26" numFmtId="0" xfId="0" applyAlignment="1" applyBorder="1" applyFont="1">
      <alignment horizontal="center" readingOrder="0" shrinkToFit="0" vertical="center" wrapText="0"/>
    </xf>
    <xf borderId="10" fillId="0" fontId="26" numFmtId="0" xfId="0" applyAlignment="1" applyBorder="1" applyFont="1">
      <alignment horizontal="center" shrinkToFit="0" vertical="center" wrapText="0"/>
    </xf>
    <xf borderId="7" fillId="0" fontId="27" numFmtId="0" xfId="0" applyAlignment="1" applyBorder="1" applyFont="1">
      <alignment horizontal="center" readingOrder="0" shrinkToFit="0" vertical="center" wrapText="0"/>
    </xf>
    <xf borderId="10" fillId="0" fontId="20" numFmtId="0" xfId="0" applyAlignment="1" applyBorder="1" applyFont="1">
      <alignment horizontal="center" shrinkToFit="0" vertical="center" wrapText="0"/>
    </xf>
    <xf borderId="10" fillId="15" fontId="18" numFmtId="0" xfId="0" applyAlignment="1" applyBorder="1" applyFont="1">
      <alignment horizontal="center" shrinkToFit="0" vertical="center" wrapText="0"/>
    </xf>
    <xf borderId="10" fillId="15" fontId="20" numFmtId="0" xfId="0" applyAlignment="1" applyBorder="1" applyFont="1">
      <alignment horizontal="center" shrinkToFit="0" vertical="center" wrapText="0"/>
    </xf>
    <xf borderId="6" fillId="0" fontId="20" numFmtId="0" xfId="0" applyAlignment="1" applyBorder="1" applyFont="1">
      <alignment horizontal="center" shrinkToFit="0" vertical="center" wrapText="0"/>
    </xf>
    <xf borderId="9" fillId="0" fontId="20" numFmtId="0" xfId="0" applyAlignment="1" applyBorder="1" applyFont="1">
      <alignment horizontal="center" shrinkToFit="0" vertical="center" wrapText="0"/>
    </xf>
    <xf borderId="13" fillId="14" fontId="3" numFmtId="0" xfId="0" applyAlignment="1" applyBorder="1" applyFont="1">
      <alignment shrinkToFit="0" wrapText="1"/>
    </xf>
    <xf borderId="13" fillId="0" fontId="26" numFmtId="0" xfId="0" applyAlignment="1" applyBorder="1" applyFont="1">
      <alignment horizontal="center" shrinkToFit="0" vertical="center" wrapText="0"/>
    </xf>
    <xf borderId="3" fillId="0" fontId="3" numFmtId="0" xfId="0" applyAlignment="1" applyBorder="1" applyFont="1">
      <alignment shrinkToFit="0" wrapText="1"/>
    </xf>
    <xf borderId="7" fillId="15" fontId="20" numFmtId="0" xfId="0" applyAlignment="1" applyBorder="1" applyFont="1">
      <alignment horizontal="center" shrinkToFit="0" vertical="center" wrapText="0"/>
    </xf>
    <xf borderId="6" fillId="0" fontId="3" numFmtId="0" xfId="0" applyAlignment="1" applyBorder="1" applyFont="1">
      <alignment shrinkToFit="0" vertical="center" wrapText="0"/>
    </xf>
    <xf borderId="9" fillId="0" fontId="3" numFmtId="0" xfId="0" applyAlignment="1" applyBorder="1" applyFont="1">
      <alignment shrinkToFit="0" vertical="center" wrapText="0"/>
    </xf>
    <xf borderId="9" fillId="0" fontId="26" numFmtId="0" xfId="0" applyAlignment="1" applyBorder="1" applyFont="1">
      <alignment horizontal="center" shrinkToFit="0" vertical="center" wrapText="0"/>
    </xf>
    <xf borderId="5" fillId="0" fontId="3" numFmtId="0" xfId="0" applyAlignment="1" applyBorder="1" applyFont="1">
      <alignment shrinkToFit="0" wrapText="1"/>
    </xf>
    <xf borderId="13" fillId="0" fontId="18" numFmtId="0" xfId="0" applyAlignment="1" applyBorder="1" applyFont="1">
      <alignment horizontal="center" shrinkToFit="0" vertical="center" wrapText="0"/>
    </xf>
    <xf borderId="13" fillId="0" fontId="20" numFmtId="0" xfId="0" applyAlignment="1" applyBorder="1" applyFont="1">
      <alignment horizontal="center" shrinkToFit="0" vertical="center" wrapText="0"/>
    </xf>
    <xf borderId="10" fillId="0" fontId="18" numFmtId="0" xfId="0" applyAlignment="1" applyBorder="1" applyFont="1">
      <alignment horizontal="center" readingOrder="0" shrinkToFit="0" vertical="center" wrapText="0"/>
    </xf>
    <xf borderId="10" fillId="0" fontId="26" numFmtId="0" xfId="0" applyAlignment="1" applyBorder="1" applyFont="1">
      <alignment horizontal="center" shrinkToFit="0" vertical="center" wrapText="0"/>
    </xf>
    <xf borderId="10" fillId="0" fontId="26" numFmtId="0" xfId="0" applyAlignment="1" applyBorder="1" applyFont="1">
      <alignment horizontal="center" readingOrder="0" shrinkToFit="0" vertical="center" wrapText="0"/>
    </xf>
    <xf borderId="13" fillId="0" fontId="2" numFmtId="0" xfId="0" applyAlignment="1" applyBorder="1" applyFont="1">
      <alignment shrinkToFit="0" wrapText="1"/>
    </xf>
    <xf borderId="7" fillId="10" fontId="20" numFmtId="0" xfId="0" applyAlignment="1" applyBorder="1" applyFont="1">
      <alignment horizontal="center" readingOrder="0" shrinkToFit="0" vertical="center" wrapText="0"/>
    </xf>
    <xf borderId="10" fillId="10" fontId="20" numFmtId="3" xfId="0" applyAlignment="1" applyBorder="1" applyFont="1" applyNumberFormat="1">
      <alignment horizontal="center" shrinkToFit="0" vertical="center" wrapText="0"/>
    </xf>
    <xf borderId="4" fillId="0" fontId="3" numFmtId="0" xfId="0" applyAlignment="1" applyBorder="1" applyFont="1">
      <alignment shrinkToFit="0" wrapText="1"/>
    </xf>
    <xf borderId="3" fillId="0" fontId="3" numFmtId="0" xfId="0" applyAlignment="1" applyBorder="1" applyFont="1">
      <alignment shrinkToFit="0" vertical="bottom" wrapText="0"/>
    </xf>
    <xf borderId="3" fillId="0" fontId="3" numFmtId="0" xfId="0" applyAlignment="1" applyBorder="1" applyFont="1">
      <alignment horizontal="center" shrinkToFit="0" vertical="bottom" wrapText="0"/>
    </xf>
    <xf borderId="0" fillId="0" fontId="3" numFmtId="0" xfId="0" applyAlignment="1" applyFont="1">
      <alignment horizontal="center" shrinkToFit="0" vertical="bottom" wrapText="0"/>
    </xf>
    <xf borderId="2" fillId="0" fontId="3" numFmtId="0" xfId="0" applyAlignment="1" applyBorder="1" applyFont="1">
      <alignment shrinkToFit="0" wrapText="1"/>
    </xf>
    <xf borderId="10" fillId="0" fontId="18" numFmtId="0" xfId="0" applyAlignment="1" applyBorder="1" applyFont="1">
      <alignment horizontal="center" shrinkToFit="0" vertical="center" wrapText="0"/>
    </xf>
    <xf borderId="10" fillId="0" fontId="28" numFmtId="0" xfId="0" applyAlignment="1" applyBorder="1" applyFont="1">
      <alignment horizontal="center" readingOrder="0" shrinkToFit="0" vertical="center" wrapText="0"/>
    </xf>
    <xf borderId="7" fillId="11" fontId="24" numFmtId="0" xfId="0" applyAlignment="1" applyBorder="1" applyFont="1">
      <alignment horizontal="center" readingOrder="0" shrinkToFit="0" vertical="bottom" wrapText="1"/>
    </xf>
    <xf borderId="4" fillId="0" fontId="3" numFmtId="0" xfId="0" applyAlignment="1" applyBorder="1" applyFont="1">
      <alignment horizontal="center" shrinkToFit="0" vertical="bottom" wrapText="0"/>
    </xf>
    <xf borderId="6" fillId="16" fontId="29" numFmtId="0" xfId="0" applyAlignment="1" applyBorder="1" applyFill="1" applyFont="1">
      <alignment horizontal="center" readingOrder="0" shrinkToFit="0" vertical="center" wrapText="0"/>
    </xf>
    <xf borderId="10" fillId="16" fontId="29" numFmtId="0" xfId="0" applyAlignment="1" applyBorder="1" applyFont="1">
      <alignment horizontal="center" readingOrder="0" shrinkToFit="0" vertical="bottom" wrapText="0"/>
    </xf>
    <xf borderId="9" fillId="16" fontId="3" numFmtId="0" xfId="0" applyAlignment="1" applyBorder="1" applyFont="1">
      <alignment shrinkToFit="0" vertical="bottom" wrapText="0"/>
    </xf>
    <xf borderId="7" fillId="17" fontId="23" numFmtId="0" xfId="0" applyAlignment="1" applyBorder="1" applyFill="1" applyFont="1">
      <alignment horizontal="center" readingOrder="0" shrinkToFit="0" vertical="bottom" wrapText="1"/>
    </xf>
    <xf borderId="14" fillId="0" fontId="2" numFmtId="0" xfId="0" applyAlignment="1" applyBorder="1" applyFont="1">
      <alignment shrinkToFit="0" wrapText="1"/>
    </xf>
    <xf borderId="10" fillId="16" fontId="29" numFmtId="164" xfId="0" applyAlignment="1" applyBorder="1" applyFont="1" applyNumberFormat="1">
      <alignment horizontal="center" shrinkToFit="0" vertical="bottom" wrapText="0"/>
    </xf>
    <xf borderId="10" fillId="16" fontId="29" numFmtId="0" xfId="0" applyAlignment="1" applyBorder="1" applyFont="1">
      <alignment horizontal="center" shrinkToFit="0" vertical="bottom" wrapText="0"/>
    </xf>
    <xf borderId="10" fillId="18" fontId="3" numFmtId="0" xfId="0" applyAlignment="1" applyBorder="1" applyFill="1" applyFont="1">
      <alignment horizontal="center" readingOrder="0" shrinkToFit="0" vertical="bottom" wrapText="1"/>
    </xf>
    <xf borderId="10" fillId="19" fontId="3" numFmtId="0" xfId="0" applyAlignment="1" applyBorder="1" applyFill="1" applyFont="1">
      <alignment readingOrder="0" shrinkToFit="0" vertical="bottom" wrapText="0"/>
    </xf>
    <xf borderId="10" fillId="19" fontId="30" numFmtId="166" xfId="0" applyAlignment="1" applyBorder="1" applyFont="1" applyNumberFormat="1">
      <alignment horizontal="right" shrinkToFit="0" vertical="bottom" wrapText="0"/>
    </xf>
    <xf borderId="10" fillId="20" fontId="3" numFmtId="167" xfId="0" applyAlignment="1" applyBorder="1" applyFill="1" applyFont="1" applyNumberFormat="1">
      <alignment readingOrder="0" shrinkToFit="0" vertical="bottom" wrapText="0"/>
    </xf>
    <xf borderId="6" fillId="21" fontId="3" numFmtId="0" xfId="0" applyAlignment="1" applyBorder="1" applyFill="1" applyFont="1">
      <alignment readingOrder="0" shrinkToFit="0" vertical="bottom" wrapText="0"/>
    </xf>
    <xf borderId="6" fillId="21" fontId="3" numFmtId="0" xfId="0" applyAlignment="1" applyBorder="1" applyFont="1">
      <alignment horizontal="right" shrinkToFit="0" vertical="bottom" wrapText="0"/>
    </xf>
    <xf borderId="13" fillId="22" fontId="3" numFmtId="0" xfId="0" applyAlignment="1" applyBorder="1" applyFill="1" applyFont="1">
      <alignment readingOrder="0" shrinkToFit="0" vertical="bottom" wrapText="0"/>
    </xf>
    <xf borderId="13" fillId="22" fontId="3" numFmtId="3" xfId="0" applyAlignment="1" applyBorder="1" applyFont="1" applyNumberFormat="1">
      <alignment horizontal="right" shrinkToFit="0" vertical="bottom" wrapText="0"/>
    </xf>
    <xf borderId="10" fillId="23" fontId="29" numFmtId="0" xfId="0" applyAlignment="1" applyBorder="1" applyFill="1" applyFont="1">
      <alignment readingOrder="0" shrinkToFit="0" vertical="bottom" wrapText="0"/>
    </xf>
    <xf borderId="7" fillId="23" fontId="29" numFmtId="0" xfId="0" applyAlignment="1" applyBorder="1" applyFont="1">
      <alignment horizontal="right" shrinkToFit="0" vertical="bottom" wrapText="0"/>
    </xf>
    <xf borderId="6" fillId="0" fontId="3" numFmtId="0" xfId="0" applyAlignment="1" applyBorder="1" applyFont="1">
      <alignment readingOrder="0" shrinkToFit="0" vertical="bottom" wrapText="0"/>
    </xf>
    <xf borderId="6" fillId="0" fontId="3" numFmtId="168" xfId="0" applyAlignment="1" applyBorder="1" applyFont="1" applyNumberFormat="1">
      <alignment horizontal="right" shrinkToFit="0" vertical="bottom" wrapText="0"/>
    </xf>
    <xf borderId="10" fillId="20" fontId="3" numFmtId="167" xfId="0" applyAlignment="1" applyBorder="1" applyFont="1" applyNumberFormat="1">
      <alignment shrinkToFit="0" vertical="bottom" wrapText="0"/>
    </xf>
    <xf borderId="9" fillId="24" fontId="3" numFmtId="0" xfId="0" applyAlignment="1" applyBorder="1" applyFill="1" applyFont="1">
      <alignment readingOrder="0" shrinkToFit="0" vertical="bottom" wrapText="0"/>
    </xf>
    <xf borderId="9" fillId="24" fontId="3" numFmtId="168" xfId="0" applyAlignment="1" applyBorder="1" applyFont="1" applyNumberFormat="1">
      <alignment horizontal="right" shrinkToFit="0" vertical="bottom" wrapText="0"/>
    </xf>
    <xf borderId="9" fillId="0" fontId="3" numFmtId="0" xfId="0" applyAlignment="1" applyBorder="1" applyFont="1">
      <alignment readingOrder="0" shrinkToFit="0" vertical="bottom" wrapText="0"/>
    </xf>
    <xf borderId="9" fillId="0" fontId="3" numFmtId="168" xfId="0" applyAlignment="1" applyBorder="1" applyFont="1" applyNumberFormat="1">
      <alignment horizontal="right" shrinkToFit="0" vertical="bottom" wrapText="0"/>
    </xf>
    <xf borderId="8" fillId="16" fontId="3" numFmtId="0" xfId="0" applyAlignment="1" applyBorder="1" applyFont="1">
      <alignment shrinkToFit="0" vertical="bottom" wrapText="0"/>
    </xf>
    <xf borderId="4" fillId="16" fontId="3" numFmtId="0" xfId="0" applyAlignment="1" applyBorder="1" applyFont="1">
      <alignment horizontal="right" readingOrder="0" shrinkToFit="0" vertical="bottom" wrapText="0"/>
    </xf>
    <xf borderId="4" fillId="16" fontId="3" numFmtId="0" xfId="0" applyAlignment="1" applyBorder="1" applyFont="1">
      <alignment horizontal="left" readingOrder="0" shrinkToFit="0" vertical="bottom" wrapText="0"/>
    </xf>
    <xf borderId="5" fillId="24" fontId="3" numFmtId="0" xfId="0" applyAlignment="1" applyBorder="1" applyFont="1">
      <alignment readingOrder="0" shrinkToFit="0" vertical="bottom" wrapText="0"/>
    </xf>
    <xf borderId="0" fillId="16" fontId="3" numFmtId="0" xfId="0" applyAlignment="1" applyFont="1">
      <alignment shrinkToFit="0" vertical="bottom" wrapText="0"/>
    </xf>
    <xf borderId="13" fillId="0" fontId="3" numFmtId="0" xfId="0" applyAlignment="1" applyBorder="1" applyFont="1">
      <alignment readingOrder="0" shrinkToFit="0" vertical="bottom" wrapText="0"/>
    </xf>
    <xf borderId="13" fillId="0" fontId="3" numFmtId="168" xfId="0" applyAlignment="1" applyBorder="1" applyFont="1" applyNumberFormat="1">
      <alignment horizontal="right" shrinkToFit="0" vertical="bottom" wrapText="0"/>
    </xf>
    <xf borderId="0" fillId="16" fontId="3" numFmtId="0" xfId="0" applyAlignment="1" applyFont="1">
      <alignment horizontal="right" shrinkToFit="0" vertical="bottom" wrapText="0"/>
    </xf>
    <xf borderId="0" fillId="16" fontId="3" numFmtId="0" xfId="0" applyAlignment="1" applyFont="1">
      <alignment horizontal="left" shrinkToFit="0" vertical="bottom" wrapText="0"/>
    </xf>
    <xf borderId="7" fillId="23" fontId="29" numFmtId="166" xfId="0" applyAlignment="1" applyBorder="1" applyFont="1" applyNumberFormat="1">
      <alignment horizontal="right" shrinkToFit="0" vertical="bottom" wrapText="0"/>
    </xf>
    <xf borderId="6" fillId="0" fontId="3" numFmtId="0" xfId="0" applyAlignment="1" applyBorder="1" applyFont="1">
      <alignment shrinkToFit="0" vertical="bottom" wrapText="0"/>
    </xf>
    <xf borderId="10" fillId="0" fontId="3" numFmtId="168" xfId="0" applyAlignment="1" applyBorder="1" applyFont="1" applyNumberFormat="1">
      <alignment horizontal="right" shrinkToFit="0" vertical="bottom" wrapText="0"/>
    </xf>
    <xf borderId="9" fillId="24" fontId="3" numFmtId="0" xfId="0" applyAlignment="1" applyBorder="1" applyFont="1">
      <alignment shrinkToFit="0" vertical="bottom" wrapText="0"/>
    </xf>
    <xf borderId="10" fillId="24" fontId="3" numFmtId="168" xfId="0" applyAlignment="1" applyBorder="1" applyFont="1" applyNumberFormat="1">
      <alignment horizontal="right" shrinkToFit="0" vertical="bottom" wrapText="0"/>
    </xf>
    <xf borderId="9" fillId="0" fontId="3" numFmtId="0" xfId="0" applyAlignment="1" applyBorder="1" applyFont="1">
      <alignment shrinkToFit="0" vertical="bottom" wrapText="0"/>
    </xf>
    <xf borderId="5" fillId="24" fontId="3" numFmtId="0" xfId="0" applyAlignment="1" applyBorder="1" applyFont="1">
      <alignment shrinkToFit="0" vertical="bottom" wrapText="0"/>
    </xf>
    <xf borderId="11" fillId="16" fontId="29" numFmtId="0" xfId="0" applyAlignment="1" applyBorder="1" applyFont="1">
      <alignment horizontal="center" readingOrder="0" shrinkToFit="0" vertical="bottom" wrapText="0"/>
    </xf>
    <xf borderId="4" fillId="16" fontId="3" numFmtId="0" xfId="0" applyAlignment="1" applyBorder="1" applyFont="1">
      <alignment shrinkToFit="0" vertical="bottom" wrapText="0"/>
    </xf>
    <xf borderId="0" fillId="16" fontId="3" numFmtId="0" xfId="0" applyAlignment="1" applyFont="1">
      <alignment shrinkToFit="0" wrapText="1"/>
    </xf>
    <xf borderId="12" fillId="16" fontId="3" numFmtId="0" xfId="0" applyAlignment="1" applyBorder="1" applyFont="1">
      <alignment shrinkToFit="0" vertical="bottom" wrapText="0"/>
    </xf>
    <xf borderId="11" fillId="16" fontId="3" numFmtId="0" xfId="0" applyAlignment="1" applyBorder="1" applyFont="1">
      <alignment shrinkToFit="0" vertical="bottom" wrapText="0"/>
    </xf>
    <xf borderId="2" fillId="16" fontId="3" numFmtId="0" xfId="0" applyAlignment="1" applyBorder="1" applyFont="1">
      <alignment shrinkToFit="0" vertical="bottom" wrapText="0"/>
    </xf>
    <xf borderId="0" fillId="0" fontId="24" numFmtId="0" xfId="0" applyAlignment="1" applyFont="1">
      <alignment readingOrder="0" shrinkToFit="0" vertical="bottom" wrapText="0"/>
    </xf>
    <xf borderId="0" fillId="0" fontId="2" numFmtId="0" xfId="0" applyAlignment="1" applyFont="1">
      <alignment readingOrder="0" shrinkToFit="0" wrapText="1"/>
    </xf>
    <xf borderId="0" fillId="0" fontId="3"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Squat Projection</a:t>
            </a:r>
          </a:p>
        </c:rich>
      </c:tx>
      <c:overlay val="0"/>
    </c:title>
    <c:plotArea>
      <c:layout/>
      <c:lineChart>
        <c:varyColors val="0"/>
        <c:axId val="1843850451"/>
        <c:axId val="873532590"/>
      </c:lineChart>
      <c:catAx>
        <c:axId val="1843850451"/>
        <c:scaling>
          <c:orientation val="minMax"/>
        </c:scaling>
        <c:delete val="0"/>
        <c:axPos val="b"/>
        <c:crossAx val="873532590"/>
      </c:catAx>
      <c:valAx>
        <c:axId val="873532590"/>
        <c:scaling>
          <c:orientation val="minMax"/>
        </c:scaling>
        <c:delete val="0"/>
        <c:axPos val="l"/>
        <c:tickLblPos val="nextTo"/>
        <c:spPr>
          <a:ln>
            <a:noFill/>
          </a:ln>
        </c:spPr>
        <c:crossAx val="1843850451"/>
      </c:valAx>
    </c:plotArea>
    <c:plotVisOnly val="0"/>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Power Clean Projection</a:t>
            </a:r>
          </a:p>
        </c:rich>
      </c:tx>
      <c:overlay val="0"/>
    </c:title>
    <c:plotArea>
      <c:layout/>
      <c:lineChart>
        <c:varyColors val="0"/>
        <c:axId val="152544080"/>
        <c:axId val="1669767539"/>
      </c:lineChart>
      <c:catAx>
        <c:axId val="152544080"/>
        <c:scaling>
          <c:orientation val="minMax"/>
        </c:scaling>
        <c:delete val="0"/>
        <c:axPos val="b"/>
        <c:crossAx val="1669767539"/>
      </c:catAx>
      <c:valAx>
        <c:axId val="1669767539"/>
        <c:scaling>
          <c:orientation val="minMax"/>
        </c:scaling>
        <c:delete val="0"/>
        <c:axPos val="l"/>
        <c:tickLblPos val="nextTo"/>
        <c:spPr>
          <a:ln>
            <a:noFill/>
          </a:ln>
        </c:spPr>
        <c:crossAx val="152544080"/>
      </c:valAx>
    </c:plotArea>
    <c:plotVisOnly val="0"/>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Powerclean/Weight Ratio</a:t>
            </a:r>
          </a:p>
        </c:rich>
      </c:tx>
      <c:overlay val="0"/>
    </c:title>
    <c:plotArea>
      <c:layout/>
      <c:lineChart>
        <c:varyColors val="0"/>
        <c:axId val="750158892"/>
        <c:axId val="1070248016"/>
      </c:lineChart>
      <c:catAx>
        <c:axId val="750158892"/>
        <c:scaling>
          <c:orientation val="minMax"/>
        </c:scaling>
        <c:delete val="0"/>
        <c:axPos val="b"/>
        <c:crossAx val="1070248016"/>
      </c:catAx>
      <c:valAx>
        <c:axId val="1070248016"/>
        <c:scaling>
          <c:orientation val="minMax"/>
        </c:scaling>
        <c:delete val="0"/>
        <c:axPos val="l"/>
        <c:tickLblPos val="nextTo"/>
        <c:spPr>
          <a:ln>
            <a:noFill/>
          </a:ln>
        </c:spPr>
        <c:crossAx val="750158892"/>
      </c:valAx>
    </c:plotArea>
    <c:plotVisOnly val="0"/>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200">
                <a:solidFill>
                  <a:srgbClr val="000000"/>
                </a:solidFill>
                <a:latin typeface="Roboto"/>
              </a:defRPr>
            </a:pPr>
            <a:r>
              <a:rPr b="1" sz="1200">
                <a:solidFill>
                  <a:srgbClr val="000000"/>
                </a:solidFill>
                <a:latin typeface="Roboto"/>
              </a:rPr>
              <a:t>Total Projection</a:t>
            </a:r>
          </a:p>
        </c:rich>
      </c:tx>
      <c:overlay val="0"/>
    </c:title>
    <c:plotArea>
      <c:layout/>
      <c:lineChart>
        <c:varyColors val="0"/>
        <c:axId val="534123334"/>
        <c:axId val="177329675"/>
      </c:lineChart>
      <c:catAx>
        <c:axId val="534123334"/>
        <c:scaling>
          <c:orientation val="minMax"/>
        </c:scaling>
        <c:delete val="0"/>
        <c:axPos val="b"/>
        <c:crossAx val="177329675"/>
      </c:catAx>
      <c:valAx>
        <c:axId val="177329675"/>
        <c:scaling>
          <c:orientation val="minMax"/>
        </c:scaling>
        <c:delete val="0"/>
        <c:axPos val="l"/>
        <c:tickLblPos val="nextTo"/>
        <c:spPr>
          <a:ln>
            <a:noFill/>
          </a:ln>
        </c:spPr>
        <c:crossAx val="534123334"/>
      </c:valAx>
    </c:plotArea>
    <c:plotVisOnly val="0"/>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200">
                <a:solidFill>
                  <a:srgbClr val="000000"/>
                </a:solidFill>
                <a:latin typeface="Roboto"/>
              </a:defRPr>
            </a:pPr>
            <a:r>
              <a:rPr b="1" sz="1200">
                <a:solidFill>
                  <a:srgbClr val="000000"/>
                </a:solidFill>
                <a:latin typeface="Roboto"/>
              </a:rPr>
              <a:t>Wilks Projection</a:t>
            </a:r>
          </a:p>
        </c:rich>
      </c:tx>
      <c:overlay val="0"/>
    </c:title>
    <c:plotArea>
      <c:layout/>
      <c:lineChart>
        <c:varyColors val="0"/>
        <c:axId val="2056927129"/>
        <c:axId val="2142156490"/>
      </c:lineChart>
      <c:catAx>
        <c:axId val="2056927129"/>
        <c:scaling>
          <c:orientation val="minMax"/>
        </c:scaling>
        <c:delete val="0"/>
        <c:axPos val="b"/>
        <c:crossAx val="2142156490"/>
      </c:catAx>
      <c:valAx>
        <c:axId val="2142156490"/>
        <c:scaling>
          <c:orientation val="minMax"/>
        </c:scaling>
        <c:delete val="0"/>
        <c:axPos val="l"/>
        <c:tickLblPos val="nextTo"/>
        <c:spPr>
          <a:ln>
            <a:noFill/>
          </a:ln>
        </c:spPr>
        <c:crossAx val="2056927129"/>
      </c:valAx>
    </c:plotArea>
    <c:plotVisOnly val="0"/>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Bench Projection</a:t>
            </a:r>
          </a:p>
        </c:rich>
      </c:tx>
      <c:overlay val="0"/>
    </c:title>
    <c:plotArea>
      <c:layout/>
      <c:lineChart>
        <c:varyColors val="0"/>
        <c:axId val="1009864628"/>
        <c:axId val="351463669"/>
      </c:lineChart>
      <c:catAx>
        <c:axId val="1009864628"/>
        <c:scaling>
          <c:orientation val="minMax"/>
        </c:scaling>
        <c:delete val="0"/>
        <c:axPos val="b"/>
        <c:crossAx val="351463669"/>
      </c:catAx>
      <c:valAx>
        <c:axId val="351463669"/>
        <c:scaling>
          <c:orientation val="minMax"/>
        </c:scaling>
        <c:delete val="0"/>
        <c:axPos val="l"/>
        <c:tickLblPos val="nextTo"/>
        <c:spPr>
          <a:ln>
            <a:noFill/>
          </a:ln>
        </c:spPr>
        <c:crossAx val="1009864628"/>
      </c:valAx>
    </c:plotArea>
    <c:plotVisOnly val="0"/>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Deadlift Projection</a:t>
            </a:r>
          </a:p>
        </c:rich>
      </c:tx>
      <c:overlay val="0"/>
    </c:title>
    <c:plotArea>
      <c:layout/>
      <c:lineChart>
        <c:varyColors val="0"/>
        <c:axId val="2055486025"/>
        <c:axId val="1676781369"/>
      </c:lineChart>
      <c:catAx>
        <c:axId val="2055486025"/>
        <c:scaling>
          <c:orientation val="minMax"/>
        </c:scaling>
        <c:delete val="0"/>
        <c:axPos val="b"/>
        <c:crossAx val="1676781369"/>
      </c:catAx>
      <c:valAx>
        <c:axId val="1676781369"/>
        <c:scaling>
          <c:orientation val="minMax"/>
        </c:scaling>
        <c:delete val="0"/>
        <c:axPos val="l"/>
        <c:tickLblPos val="nextTo"/>
        <c:spPr>
          <a:ln>
            <a:noFill/>
          </a:ln>
        </c:spPr>
        <c:crossAx val="2055486025"/>
      </c:valAx>
    </c:plotArea>
    <c:plotVisOnly val="0"/>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OHP Projection</a:t>
            </a:r>
          </a:p>
        </c:rich>
      </c:tx>
      <c:overlay val="0"/>
    </c:title>
    <c:plotArea>
      <c:layout/>
      <c:lineChart>
        <c:varyColors val="0"/>
        <c:axId val="660938259"/>
        <c:axId val="386272212"/>
      </c:lineChart>
      <c:catAx>
        <c:axId val="660938259"/>
        <c:scaling>
          <c:orientation val="minMax"/>
        </c:scaling>
        <c:delete val="0"/>
        <c:axPos val="b"/>
        <c:crossAx val="386272212"/>
      </c:catAx>
      <c:valAx>
        <c:axId val="386272212"/>
        <c:scaling>
          <c:orientation val="minMax"/>
        </c:scaling>
        <c:delete val="0"/>
        <c:axPos val="l"/>
        <c:tickLblPos val="nextTo"/>
        <c:spPr>
          <a:ln>
            <a:noFill/>
          </a:ln>
        </c:spPr>
        <c:crossAx val="660938259"/>
      </c:valAx>
    </c:plotArea>
    <c:plotVisOnly val="0"/>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Squat/Weight Ratio</a:t>
            </a:r>
          </a:p>
        </c:rich>
      </c:tx>
      <c:overlay val="0"/>
    </c:title>
    <c:plotArea>
      <c:layout/>
      <c:lineChart>
        <c:varyColors val="0"/>
        <c:axId val="1774360906"/>
        <c:axId val="174034612"/>
      </c:lineChart>
      <c:catAx>
        <c:axId val="1774360906"/>
        <c:scaling>
          <c:orientation val="minMax"/>
        </c:scaling>
        <c:delete val="0"/>
        <c:axPos val="b"/>
        <c:crossAx val="174034612"/>
      </c:catAx>
      <c:valAx>
        <c:axId val="174034612"/>
        <c:scaling>
          <c:orientation val="minMax"/>
        </c:scaling>
        <c:delete val="0"/>
        <c:axPos val="l"/>
        <c:tickLblPos val="nextTo"/>
        <c:spPr>
          <a:ln>
            <a:noFill/>
          </a:ln>
        </c:spPr>
        <c:crossAx val="1774360906"/>
      </c:valAx>
    </c:plotArea>
    <c:plotVisOnly val="0"/>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Bench/Weight Ratio</a:t>
            </a:r>
          </a:p>
        </c:rich>
      </c:tx>
      <c:overlay val="0"/>
    </c:title>
    <c:plotArea>
      <c:layout/>
      <c:lineChart>
        <c:varyColors val="0"/>
        <c:axId val="1449366244"/>
        <c:axId val="965438759"/>
      </c:lineChart>
      <c:catAx>
        <c:axId val="1449366244"/>
        <c:scaling>
          <c:orientation val="minMax"/>
        </c:scaling>
        <c:delete val="0"/>
        <c:axPos val="b"/>
        <c:crossAx val="965438759"/>
      </c:catAx>
      <c:valAx>
        <c:axId val="965438759"/>
        <c:scaling>
          <c:orientation val="minMax"/>
        </c:scaling>
        <c:delete val="0"/>
        <c:axPos val="l"/>
        <c:tickLblPos val="nextTo"/>
        <c:spPr>
          <a:ln>
            <a:noFill/>
          </a:ln>
        </c:spPr>
        <c:crossAx val="1449366244"/>
      </c:valAx>
    </c:plotArea>
    <c:plotVisOnly val="0"/>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Deadlift/Weight Ratio</a:t>
            </a:r>
          </a:p>
        </c:rich>
      </c:tx>
      <c:overlay val="0"/>
    </c:title>
    <c:plotArea>
      <c:layout/>
      <c:lineChart>
        <c:varyColors val="0"/>
        <c:axId val="1760231082"/>
        <c:axId val="362920666"/>
      </c:lineChart>
      <c:catAx>
        <c:axId val="1760231082"/>
        <c:scaling>
          <c:orientation val="minMax"/>
        </c:scaling>
        <c:delete val="0"/>
        <c:axPos val="b"/>
        <c:crossAx val="362920666"/>
      </c:catAx>
      <c:valAx>
        <c:axId val="362920666"/>
        <c:scaling>
          <c:orientation val="minMax"/>
        </c:scaling>
        <c:delete val="0"/>
        <c:axPos val="l"/>
        <c:tickLblPos val="nextTo"/>
        <c:spPr>
          <a:ln>
            <a:noFill/>
          </a:ln>
        </c:spPr>
        <c:crossAx val="1760231082"/>
      </c:valAx>
    </c:plotArea>
    <c:plotVisOnly val="0"/>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OHP/Weight Ratio</a:t>
            </a:r>
          </a:p>
        </c:rich>
      </c:tx>
      <c:overlay val="0"/>
    </c:title>
    <c:plotArea>
      <c:layout/>
      <c:lineChart>
        <c:varyColors val="0"/>
        <c:axId val="1374755408"/>
        <c:axId val="1809661898"/>
      </c:lineChart>
      <c:catAx>
        <c:axId val="1374755408"/>
        <c:scaling>
          <c:orientation val="minMax"/>
        </c:scaling>
        <c:delete val="0"/>
        <c:axPos val="b"/>
        <c:crossAx val="1809661898"/>
      </c:catAx>
      <c:valAx>
        <c:axId val="1809661898"/>
        <c:scaling>
          <c:orientation val="minMax"/>
        </c:scaling>
        <c:delete val="0"/>
        <c:axPos val="l"/>
        <c:tickLblPos val="nextTo"/>
        <c:spPr>
          <a:ln>
            <a:noFill/>
          </a:ln>
        </c:spPr>
        <c:crossAx val="1374755408"/>
      </c:valAx>
    </c:plotArea>
    <c:plotVisOnly val="0"/>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Weight</a:t>
            </a:r>
          </a:p>
        </c:rich>
      </c:tx>
      <c:overlay val="0"/>
    </c:title>
    <c:plotArea>
      <c:layout/>
      <c:lineChart>
        <c:varyColors val="0"/>
        <c:axId val="1049248113"/>
        <c:axId val="1163043252"/>
      </c:lineChart>
      <c:catAx>
        <c:axId val="1049248113"/>
        <c:scaling>
          <c:orientation val="minMax"/>
        </c:scaling>
        <c:delete val="0"/>
        <c:axPos val="b"/>
        <c:crossAx val="1163043252"/>
      </c:catAx>
      <c:valAx>
        <c:axId val="1163043252"/>
        <c:scaling>
          <c:orientation val="minMax"/>
        </c:scaling>
        <c:delete val="0"/>
        <c:axPos val="l"/>
        <c:tickLblPos val="nextTo"/>
        <c:spPr>
          <a:ln>
            <a:noFill/>
          </a:ln>
        </c:spPr>
        <c:crossAx val="1049248113"/>
      </c:valAx>
    </c:plotArea>
    <c:plotVisOnly val="0"/>
  </c:chart>
</c:chartSpace>
</file>

<file path=xl/drawings/_rels/drawing4.xml.rels><?xml version="1.0" encoding="UTF-8" standalone="yes"?><Relationships xmlns="http://schemas.openxmlformats.org/package/2006/relationships"><Relationship Id="rId11" Type="http://schemas.openxmlformats.org/officeDocument/2006/relationships/chart" Target="../charts/chart11.xml"/><Relationship Id="rId10" Type="http://schemas.openxmlformats.org/officeDocument/2006/relationships/chart" Target="../charts/chart10.xml"/><Relationship Id="rId13" Type="http://schemas.openxmlformats.org/officeDocument/2006/relationships/chart" Target="../charts/chart13.xml"/><Relationship Id="rId12" Type="http://schemas.openxmlformats.org/officeDocument/2006/relationships/chart" Target="../charts/chart12.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18</xdr:row>
      <xdr:rowOff>0</xdr:rowOff>
    </xdr:from>
    <xdr:ext cx="4838700" cy="233362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0</xdr:colOff>
      <xdr:row>18</xdr:row>
      <xdr:rowOff>0</xdr:rowOff>
    </xdr:from>
    <xdr:ext cx="4819650" cy="2333625"/>
    <xdr:graphicFrame>
      <xdr:nvGraphicFramePr>
        <xdr:cNvPr id="2"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1943100</xdr:colOff>
      <xdr:row>30</xdr:row>
      <xdr:rowOff>485775</xdr:rowOff>
    </xdr:from>
    <xdr:ext cx="4838700" cy="2333625"/>
    <xdr:graphicFrame>
      <xdr:nvGraphicFramePr>
        <xdr:cNvPr id="3"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7</xdr:col>
      <xdr:colOff>0</xdr:colOff>
      <xdr:row>33</xdr:row>
      <xdr:rowOff>0</xdr:rowOff>
    </xdr:from>
    <xdr:ext cx="4819650" cy="2333625"/>
    <xdr:graphicFrame>
      <xdr:nvGraphicFramePr>
        <xdr:cNvPr id="4" name="Chart 4"/>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xdr:col>
      <xdr:colOff>0</xdr:colOff>
      <xdr:row>65</xdr:row>
      <xdr:rowOff>0</xdr:rowOff>
    </xdr:from>
    <xdr:ext cx="4838700" cy="2333625"/>
    <xdr:graphicFrame>
      <xdr:nvGraphicFramePr>
        <xdr:cNvPr id="5" name="Chart 5"/>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7</xdr:col>
      <xdr:colOff>0</xdr:colOff>
      <xdr:row>65</xdr:row>
      <xdr:rowOff>0</xdr:rowOff>
    </xdr:from>
    <xdr:ext cx="4819650" cy="2333625"/>
    <xdr:graphicFrame>
      <xdr:nvGraphicFramePr>
        <xdr:cNvPr id="6" name="Chart 6"/>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xdr:col>
      <xdr:colOff>0</xdr:colOff>
      <xdr:row>80</xdr:row>
      <xdr:rowOff>0</xdr:rowOff>
    </xdr:from>
    <xdr:ext cx="4838700" cy="2333625"/>
    <xdr:graphicFrame>
      <xdr:nvGraphicFramePr>
        <xdr:cNvPr id="7" name="Chart 7"/>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7</xdr:col>
      <xdr:colOff>0</xdr:colOff>
      <xdr:row>80</xdr:row>
      <xdr:rowOff>0</xdr:rowOff>
    </xdr:from>
    <xdr:ext cx="4819650" cy="2333625"/>
    <xdr:graphicFrame>
      <xdr:nvGraphicFramePr>
        <xdr:cNvPr id="8" name="Chart 8"/>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6</xdr:col>
      <xdr:colOff>933450</xdr:colOff>
      <xdr:row>45</xdr:row>
      <xdr:rowOff>476250</xdr:rowOff>
    </xdr:from>
    <xdr:ext cx="4838700" cy="2333625"/>
    <xdr:graphicFrame>
      <xdr:nvGraphicFramePr>
        <xdr:cNvPr id="9" name="Chart 9"/>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xdr:col>
      <xdr:colOff>0</xdr:colOff>
      <xdr:row>48</xdr:row>
      <xdr:rowOff>0</xdr:rowOff>
    </xdr:from>
    <xdr:ext cx="4838700" cy="2333625"/>
    <xdr:graphicFrame>
      <xdr:nvGraphicFramePr>
        <xdr:cNvPr id="10" name="Chart 10"/>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xdr:col>
      <xdr:colOff>0</xdr:colOff>
      <xdr:row>95</xdr:row>
      <xdr:rowOff>38100</xdr:rowOff>
    </xdr:from>
    <xdr:ext cx="4838700" cy="2343150"/>
    <xdr:graphicFrame>
      <xdr:nvGraphicFramePr>
        <xdr:cNvPr id="11" name="Chart 11"/>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12</xdr:col>
      <xdr:colOff>876300</xdr:colOff>
      <xdr:row>16</xdr:row>
      <xdr:rowOff>352425</xdr:rowOff>
    </xdr:from>
    <xdr:ext cx="4619625" cy="2324100"/>
    <xdr:graphicFrame>
      <xdr:nvGraphicFramePr>
        <xdr:cNvPr id="12" name="Chart 12"/>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12</xdr:col>
      <xdr:colOff>885825</xdr:colOff>
      <xdr:row>30</xdr:row>
      <xdr:rowOff>495300</xdr:rowOff>
    </xdr:from>
    <xdr:ext cx="4629150" cy="2362200"/>
    <xdr:graphicFrame>
      <xdr:nvGraphicFramePr>
        <xdr:cNvPr id="13" name="Chart 13"/>
        <xdr:cNvGraphicFramePr/>
      </xdr:nvGraphicFramePr>
      <xdr:xfrm>
        <a:off x="0" y="0"/>
        <a:ext cx="0" cy="0"/>
      </xdr:xfrm>
      <a:graphic>
        <a:graphicData uri="http://schemas.openxmlformats.org/drawingml/2006/chart">
          <c:chart r:id="rId13"/>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57"/>
    <col customWidth="1" min="2" max="2" width="47.29"/>
    <col customWidth="1" min="3" max="3" width="31.29"/>
    <col customWidth="1" min="4" max="4" width="7.29"/>
    <col customWidth="1" min="5" max="5" width="8.29"/>
    <col customWidth="1" min="6" max="7" width="8.86"/>
    <col customWidth="1" min="8" max="8" width="9.71"/>
    <col customWidth="1" min="9" max="9" width="8.0"/>
    <col customWidth="1" min="10" max="10" width="16.43"/>
    <col customWidth="1" min="11" max="11" width="8.86"/>
  </cols>
  <sheetData>
    <row r="1" ht="31.5" customHeight="1">
      <c r="A1" s="1"/>
      <c r="B1" s="2"/>
      <c r="C1" s="3"/>
      <c r="D1" s="3"/>
      <c r="E1" s="3"/>
      <c r="F1" s="4"/>
      <c r="G1" s="4"/>
      <c r="H1" s="4"/>
      <c r="I1" s="4"/>
      <c r="J1" s="4"/>
      <c r="K1" s="4"/>
    </row>
    <row r="2" ht="31.5" customHeight="1">
      <c r="A2" s="4"/>
      <c r="B2" s="5" t="s">
        <v>0</v>
      </c>
      <c r="C2" s="4"/>
      <c r="D2" s="4"/>
      <c r="E2" s="4"/>
      <c r="F2" s="4"/>
      <c r="G2" s="4"/>
      <c r="H2" s="4"/>
      <c r="I2" s="4"/>
      <c r="J2" s="4"/>
      <c r="K2" s="4"/>
    </row>
    <row r="3" ht="21.0" customHeight="1">
      <c r="A3" s="4"/>
      <c r="B3" s="6" t="s">
        <v>1</v>
      </c>
      <c r="C3" s="4"/>
      <c r="D3" s="4"/>
      <c r="E3" s="4"/>
      <c r="F3" s="4"/>
      <c r="G3" s="4"/>
      <c r="H3" s="4"/>
      <c r="I3" s="4"/>
      <c r="J3" s="4"/>
      <c r="K3" s="4"/>
    </row>
    <row r="4">
      <c r="A4" s="4"/>
      <c r="B4" s="4"/>
      <c r="C4" s="7" t="s">
        <v>2</v>
      </c>
      <c r="I4" s="4"/>
      <c r="J4" s="4"/>
      <c r="K4" s="4"/>
    </row>
    <row r="5" ht="21.0" customHeight="1">
      <c r="A5" s="4"/>
      <c r="B5" s="8" t="s">
        <v>3</v>
      </c>
      <c r="I5" s="4"/>
      <c r="J5" s="4"/>
      <c r="K5" s="4"/>
    </row>
    <row r="6" ht="21.0" customHeight="1">
      <c r="A6" s="4"/>
      <c r="B6" s="9"/>
      <c r="I6" s="4"/>
      <c r="J6" s="4"/>
      <c r="K6" s="4"/>
    </row>
    <row r="7" ht="21.0" customHeight="1">
      <c r="A7" s="4"/>
      <c r="B7" s="10" t="s">
        <v>4</v>
      </c>
      <c r="C7" s="11" t="s">
        <v>5</v>
      </c>
      <c r="D7" s="12"/>
      <c r="E7" s="4"/>
      <c r="F7" s="4"/>
      <c r="G7" s="4"/>
      <c r="H7" s="4"/>
      <c r="I7" s="4"/>
      <c r="J7" s="4"/>
      <c r="K7" s="4"/>
    </row>
    <row r="8" ht="21.0" customHeight="1">
      <c r="A8" s="4"/>
      <c r="B8" s="13" t="s">
        <v>6</v>
      </c>
      <c r="C8" s="14">
        <v>380.0</v>
      </c>
      <c r="D8" s="15" t="str">
        <f t="shared" ref="D8:D12" si="1">$C$7</f>
        <v>lbs</v>
      </c>
      <c r="E8" s="16" t="s">
        <v>7</v>
      </c>
      <c r="F8" s="11">
        <v>5.0</v>
      </c>
      <c r="G8" s="17" t="s">
        <v>8</v>
      </c>
      <c r="H8" s="18" t="s">
        <v>9</v>
      </c>
      <c r="I8" s="19">
        <f t="shared" ref="I8:I12" si="2">ROUND((C8/(1.0278-(0.0278*F8))),0)</f>
        <v>428</v>
      </c>
      <c r="J8" s="19" t="str">
        <f t="shared" ref="J8:J12" si="3">$C$7&amp;")"</f>
        <v>lbs)</v>
      </c>
      <c r="K8" s="4"/>
    </row>
    <row r="9" ht="21.0" customHeight="1">
      <c r="A9" s="4"/>
      <c r="B9" s="13" t="s">
        <v>10</v>
      </c>
      <c r="C9" s="14">
        <v>250.0</v>
      </c>
      <c r="D9" s="15" t="str">
        <f t="shared" si="1"/>
        <v>lbs</v>
      </c>
      <c r="E9" s="16" t="s">
        <v>7</v>
      </c>
      <c r="F9" s="20">
        <v>5.0</v>
      </c>
      <c r="G9" s="17" t="s">
        <v>8</v>
      </c>
      <c r="H9" s="18" t="s">
        <v>9</v>
      </c>
      <c r="I9" s="19">
        <f t="shared" si="2"/>
        <v>281</v>
      </c>
      <c r="J9" s="19" t="str">
        <f t="shared" si="3"/>
        <v>lbs)</v>
      </c>
      <c r="K9" s="4"/>
    </row>
    <row r="10" ht="21.0" customHeight="1">
      <c r="A10" s="4"/>
      <c r="B10" s="13" t="s">
        <v>11</v>
      </c>
      <c r="C10" s="14">
        <v>390.0</v>
      </c>
      <c r="D10" s="15" t="str">
        <f t="shared" si="1"/>
        <v>lbs</v>
      </c>
      <c r="E10" s="16" t="s">
        <v>7</v>
      </c>
      <c r="F10" s="20">
        <v>5.0</v>
      </c>
      <c r="G10" s="17" t="s">
        <v>8</v>
      </c>
      <c r="H10" s="18" t="s">
        <v>9</v>
      </c>
      <c r="I10" s="19">
        <f t="shared" si="2"/>
        <v>439</v>
      </c>
      <c r="J10" s="19" t="str">
        <f t="shared" si="3"/>
        <v>lbs)</v>
      </c>
      <c r="K10" s="4"/>
    </row>
    <row r="11" ht="21.0" customHeight="1">
      <c r="A11" s="4"/>
      <c r="B11" s="13" t="s">
        <v>12</v>
      </c>
      <c r="C11" s="20">
        <v>170.0</v>
      </c>
      <c r="D11" s="15" t="str">
        <f t="shared" si="1"/>
        <v>lbs</v>
      </c>
      <c r="E11" s="16" t="s">
        <v>7</v>
      </c>
      <c r="F11" s="20">
        <v>5.0</v>
      </c>
      <c r="G11" s="17" t="s">
        <v>8</v>
      </c>
      <c r="H11" s="18" t="s">
        <v>9</v>
      </c>
      <c r="I11" s="19">
        <f t="shared" si="2"/>
        <v>191</v>
      </c>
      <c r="J11" s="19" t="str">
        <f t="shared" si="3"/>
        <v>lbs)</v>
      </c>
      <c r="K11" s="4"/>
    </row>
    <row r="12" ht="21.0" customHeight="1">
      <c r="A12" s="4"/>
      <c r="B12" s="13" t="s">
        <v>13</v>
      </c>
      <c r="C12" s="20">
        <v>155.0</v>
      </c>
      <c r="D12" s="15" t="str">
        <f t="shared" si="1"/>
        <v>lbs</v>
      </c>
      <c r="E12" s="16" t="s">
        <v>7</v>
      </c>
      <c r="F12" s="20">
        <v>5.0</v>
      </c>
      <c r="G12" s="17" t="s">
        <v>8</v>
      </c>
      <c r="H12" s="18" t="s">
        <v>9</v>
      </c>
      <c r="I12" s="19">
        <f t="shared" si="2"/>
        <v>174</v>
      </c>
      <c r="J12" s="19" t="str">
        <f t="shared" si="3"/>
        <v>lbs)</v>
      </c>
      <c r="K12" s="4"/>
    </row>
    <row r="13" ht="21.0" customHeight="1">
      <c r="A13" s="4"/>
      <c r="B13" s="4"/>
      <c r="C13" s="21"/>
      <c r="D13" s="4"/>
      <c r="E13" s="4"/>
      <c r="F13" s="21"/>
      <c r="G13" s="4"/>
      <c r="H13" s="4"/>
      <c r="I13" s="12"/>
      <c r="J13" s="4"/>
      <c r="K13" s="4"/>
    </row>
    <row r="14">
      <c r="A14" s="4"/>
      <c r="B14" s="4"/>
      <c r="C14" s="22" t="s">
        <v>14</v>
      </c>
      <c r="H14" s="4"/>
      <c r="I14" s="4"/>
      <c r="J14" s="4"/>
      <c r="K14" s="4"/>
    </row>
    <row r="15" ht="21.0" customHeight="1">
      <c r="A15" s="4"/>
      <c r="B15" s="8" t="s">
        <v>15</v>
      </c>
      <c r="H15" s="4"/>
      <c r="I15" s="4"/>
      <c r="J15" s="4"/>
      <c r="K15" s="4"/>
    </row>
    <row r="16" ht="21.0" customHeight="1">
      <c r="A16" s="4"/>
      <c r="B16" s="9"/>
      <c r="H16" s="4"/>
      <c r="I16" s="4"/>
      <c r="J16" s="4"/>
      <c r="K16" s="12"/>
    </row>
    <row r="17" ht="21.0" customHeight="1">
      <c r="A17" s="4"/>
      <c r="B17" s="23"/>
      <c r="C17" s="24"/>
      <c r="D17" s="4"/>
      <c r="E17" s="4"/>
      <c r="F17" s="4"/>
      <c r="G17" s="4"/>
      <c r="H17" s="4"/>
      <c r="I17" s="4"/>
      <c r="J17" s="4"/>
      <c r="K17" s="12"/>
    </row>
    <row r="18" ht="21.0" customHeight="1">
      <c r="A18" s="4"/>
      <c r="B18" s="25" t="str">
        <f t="shared" ref="B18:B22" si="4">B8</f>
        <v>Squat:</v>
      </c>
      <c r="C18" s="11">
        <v>10.0</v>
      </c>
      <c r="D18" s="15" t="str">
        <f t="shared" ref="D18:D22" si="5">$C$7</f>
        <v>lbs</v>
      </c>
      <c r="E18" s="26">
        <f>C18/2</f>
        <v>5</v>
      </c>
      <c r="F18" s="4"/>
      <c r="G18" s="4"/>
      <c r="H18" s="4"/>
      <c r="I18" s="4"/>
      <c r="J18" s="4"/>
      <c r="K18" s="4"/>
    </row>
    <row r="19" ht="21.0" customHeight="1">
      <c r="A19" s="4"/>
      <c r="B19" s="25" t="str">
        <f t="shared" si="4"/>
        <v>Bench Press:</v>
      </c>
      <c r="C19" s="20">
        <v>5.0</v>
      </c>
      <c r="D19" s="15" t="str">
        <f t="shared" si="5"/>
        <v>lbs</v>
      </c>
      <c r="E19" s="26">
        <f>C19</f>
        <v>5</v>
      </c>
      <c r="F19" s="4"/>
      <c r="G19" s="4"/>
      <c r="H19" s="4"/>
      <c r="I19" s="4"/>
      <c r="J19" s="4"/>
      <c r="K19" s="4"/>
    </row>
    <row r="20" ht="21.0" customHeight="1">
      <c r="A20" s="4"/>
      <c r="B20" s="25" t="str">
        <f t="shared" si="4"/>
        <v>Deadlift:</v>
      </c>
      <c r="C20" s="20">
        <v>10.0</v>
      </c>
      <c r="D20" s="15" t="str">
        <f t="shared" si="5"/>
        <v>lbs</v>
      </c>
      <c r="E20" s="26">
        <f>C20/2</f>
        <v>5</v>
      </c>
      <c r="F20" s="4"/>
      <c r="G20" s="4"/>
      <c r="H20" s="4"/>
      <c r="I20" s="4"/>
      <c r="J20" s="4"/>
      <c r="K20" s="4"/>
    </row>
    <row r="21" ht="21.0" customHeight="1">
      <c r="A21" s="4"/>
      <c r="B21" s="25" t="str">
        <f t="shared" si="4"/>
        <v>Press:</v>
      </c>
      <c r="C21" s="20">
        <v>5.0</v>
      </c>
      <c r="D21" s="15" t="str">
        <f t="shared" si="5"/>
        <v>lbs</v>
      </c>
      <c r="E21" s="26">
        <f>C21</f>
        <v>5</v>
      </c>
      <c r="F21" s="4"/>
      <c r="G21" s="4"/>
      <c r="H21" s="4"/>
      <c r="I21" s="4"/>
      <c r="J21" s="4"/>
      <c r="K21" s="4"/>
    </row>
    <row r="22" ht="21.0" customHeight="1">
      <c r="A22" s="4"/>
      <c r="B22" s="25" t="str">
        <f t="shared" si="4"/>
        <v>Power Clean:</v>
      </c>
      <c r="C22" s="20">
        <v>5.0</v>
      </c>
      <c r="D22" s="15" t="str">
        <f t="shared" si="5"/>
        <v>lbs</v>
      </c>
      <c r="E22" s="26">
        <f>C22/2</f>
        <v>2.5</v>
      </c>
      <c r="F22" s="4"/>
      <c r="G22" s="4"/>
      <c r="H22" s="4"/>
      <c r="I22" s="4"/>
      <c r="J22" s="4"/>
      <c r="K22" s="4"/>
    </row>
    <row r="23">
      <c r="A23" s="4"/>
      <c r="B23" s="4"/>
      <c r="C23" s="21"/>
      <c r="D23" s="4"/>
      <c r="E23" s="4"/>
      <c r="F23" s="4"/>
      <c r="G23" s="4"/>
      <c r="H23" s="4"/>
      <c r="I23" s="4"/>
      <c r="J23" s="4"/>
      <c r="K23" s="4"/>
    </row>
    <row r="24">
      <c r="A24" s="4"/>
      <c r="B24" s="4"/>
      <c r="C24" s="7" t="s">
        <v>16</v>
      </c>
      <c r="I24" s="4"/>
      <c r="J24" s="4"/>
      <c r="K24" s="4"/>
    </row>
    <row r="25" ht="21.0" customHeight="1">
      <c r="A25" s="4"/>
      <c r="B25" s="8" t="s">
        <v>17</v>
      </c>
      <c r="I25" s="4"/>
      <c r="J25" s="4"/>
      <c r="K25" s="4"/>
    </row>
    <row r="26" ht="33.75" customHeight="1">
      <c r="A26" s="4"/>
      <c r="B26" s="4"/>
      <c r="I26" s="4"/>
      <c r="J26" s="4"/>
      <c r="K26" s="4"/>
    </row>
    <row r="27" ht="21.0" customHeight="1">
      <c r="A27" s="4"/>
      <c r="B27" s="4"/>
      <c r="C27" s="27"/>
      <c r="D27" s="27"/>
      <c r="E27" s="27"/>
      <c r="F27" s="27"/>
      <c r="G27" s="27"/>
      <c r="H27" s="4"/>
      <c r="I27" s="4"/>
      <c r="J27" s="4"/>
      <c r="K27" s="4"/>
    </row>
    <row r="28" ht="21.0" customHeight="1">
      <c r="A28" s="4"/>
      <c r="B28" s="25" t="str">
        <f t="shared" ref="B28:B32" si="6">B8</f>
        <v>Squat:</v>
      </c>
      <c r="C28" s="28">
        <v>5.0</v>
      </c>
      <c r="D28" s="15" t="str">
        <f t="shared" ref="D28:D32" si="7">$C$7</f>
        <v>lbs</v>
      </c>
      <c r="E28" s="29">
        <f t="shared" ref="E28:E32" si="8">IF((C28&gt;E18), 1, 0)</f>
        <v>0</v>
      </c>
      <c r="F28" s="27"/>
      <c r="G28" s="27"/>
      <c r="H28" s="4"/>
      <c r="I28" s="4"/>
      <c r="J28" s="4"/>
      <c r="K28" s="4"/>
    </row>
    <row r="29" ht="21.0" customHeight="1">
      <c r="A29" s="4"/>
      <c r="B29" s="25" t="str">
        <f t="shared" si="6"/>
        <v>Bench Press:</v>
      </c>
      <c r="C29" s="30">
        <v>2.5</v>
      </c>
      <c r="D29" s="15" t="str">
        <f t="shared" si="7"/>
        <v>lbs</v>
      </c>
      <c r="E29" s="29">
        <f t="shared" si="8"/>
        <v>0</v>
      </c>
      <c r="F29" s="4"/>
      <c r="G29" s="4"/>
      <c r="H29" s="4"/>
      <c r="I29" s="4"/>
      <c r="J29" s="4"/>
      <c r="K29" s="4"/>
    </row>
    <row r="30" ht="21.0" customHeight="1">
      <c r="A30" s="4"/>
      <c r="B30" s="25" t="str">
        <f t="shared" si="6"/>
        <v>Deadlift:</v>
      </c>
      <c r="C30" s="30">
        <v>5.0</v>
      </c>
      <c r="D30" s="15" t="str">
        <f t="shared" si="7"/>
        <v>lbs</v>
      </c>
      <c r="E30" s="29">
        <f t="shared" si="8"/>
        <v>0</v>
      </c>
      <c r="F30" s="4"/>
      <c r="G30" s="4"/>
      <c r="H30" s="4"/>
      <c r="I30" s="4"/>
      <c r="J30" s="4"/>
      <c r="K30" s="4"/>
    </row>
    <row r="31" ht="21.0" customHeight="1">
      <c r="A31" s="4"/>
      <c r="B31" s="25" t="str">
        <f t="shared" si="6"/>
        <v>Press:</v>
      </c>
      <c r="C31" s="30">
        <v>2.5</v>
      </c>
      <c r="D31" s="15" t="str">
        <f t="shared" si="7"/>
        <v>lbs</v>
      </c>
      <c r="E31" s="29">
        <f t="shared" si="8"/>
        <v>0</v>
      </c>
      <c r="F31" s="4"/>
      <c r="G31" s="4"/>
      <c r="H31" s="4"/>
      <c r="I31" s="4"/>
      <c r="J31" s="4"/>
      <c r="K31" s="4"/>
    </row>
    <row r="32" ht="21.0" customHeight="1">
      <c r="A32" s="4"/>
      <c r="B32" s="25" t="str">
        <f t="shared" si="6"/>
        <v>Power Clean:</v>
      </c>
      <c r="C32" s="30">
        <v>2.5</v>
      </c>
      <c r="D32" s="15" t="str">
        <f t="shared" si="7"/>
        <v>lbs</v>
      </c>
      <c r="E32" s="29">
        <f t="shared" si="8"/>
        <v>0</v>
      </c>
      <c r="F32" s="31">
        <f>IF((SUM(E28:E32)&gt;0),1,0)</f>
        <v>0</v>
      </c>
      <c r="G32" s="4"/>
      <c r="H32" s="4"/>
      <c r="I32" s="4"/>
      <c r="J32" s="4"/>
      <c r="K32" s="4"/>
    </row>
    <row r="33" ht="21.0" customHeight="1">
      <c r="A33" s="4"/>
      <c r="B33" s="23"/>
      <c r="C33" s="32"/>
      <c r="D33" s="4"/>
      <c r="E33" s="33"/>
      <c r="F33" s="34"/>
      <c r="G33" s="4"/>
      <c r="H33" s="4"/>
      <c r="I33" s="4"/>
      <c r="J33" s="4"/>
      <c r="K33" s="4"/>
    </row>
    <row r="34" ht="21.0" customHeight="1">
      <c r="A34" s="4"/>
      <c r="B34" s="35" t="s">
        <v>18</v>
      </c>
      <c r="C34" s="36" t="s">
        <v>19</v>
      </c>
      <c r="D34" s="37"/>
      <c r="E34" s="38">
        <f>IF((C34="Limit"),1,IF((C34="Slow-roll"),2,3))</f>
        <v>3</v>
      </c>
      <c r="F34" s="39"/>
      <c r="G34" s="37"/>
      <c r="H34" s="37"/>
      <c r="I34" s="37"/>
      <c r="J34" s="37"/>
      <c r="K34" s="4"/>
    </row>
    <row r="35" ht="15.0" customHeight="1">
      <c r="A35" s="4"/>
      <c r="B35" s="40" t="s">
        <v>20</v>
      </c>
      <c r="K35" s="4"/>
    </row>
    <row r="36" ht="21.0" customHeight="1">
      <c r="A36" s="4"/>
      <c r="B36" s="41" t="s">
        <v>21</v>
      </c>
      <c r="K36" s="4"/>
    </row>
    <row r="37" ht="21.0" customHeight="1">
      <c r="A37" s="4"/>
      <c r="B37" s="41" t="s">
        <v>22</v>
      </c>
      <c r="K37" s="4"/>
    </row>
    <row r="38" ht="21.0" customHeight="1">
      <c r="A38" s="4"/>
      <c r="B38" s="35" t="s">
        <v>23</v>
      </c>
      <c r="C38" s="42">
        <v>0.95</v>
      </c>
      <c r="D38" s="37"/>
      <c r="E38" s="38">
        <f>IF((C38&gt;=1),1,0)</f>
        <v>0</v>
      </c>
      <c r="F38" s="38">
        <f>IF((C38&lt;0.9),1,0)</f>
        <v>0</v>
      </c>
      <c r="G38" s="37"/>
      <c r="H38" s="37"/>
      <c r="I38" s="37"/>
      <c r="J38" s="37"/>
      <c r="K38" s="4"/>
    </row>
    <row r="39" ht="15.0" customHeight="1">
      <c r="A39" s="4"/>
      <c r="B39" s="40" t="s">
        <v>24</v>
      </c>
      <c r="K39" s="4"/>
    </row>
    <row r="40" ht="21.0" customHeight="1">
      <c r="A40" s="4"/>
      <c r="B40" s="31">
        <f>(F32+E38)+F38</f>
        <v>0</v>
      </c>
      <c r="C40" s="4"/>
      <c r="D40" s="4"/>
      <c r="E40" s="4"/>
      <c r="F40" s="4"/>
      <c r="G40" s="4"/>
      <c r="H40" s="4"/>
      <c r="I40" s="4"/>
      <c r="J40" s="4"/>
      <c r="K40" s="4"/>
    </row>
    <row r="41">
      <c r="A41" s="4"/>
      <c r="B41" s="43" t="str">
        <f>IF((B40=0), "Good, on to the workout!", "God dammit, you fucked up your progression, increments, or OHP decrement!")</f>
        <v>Good, on to the workout!</v>
      </c>
      <c r="K41" s="4"/>
    </row>
    <row r="42">
      <c r="A42" s="4"/>
      <c r="K42" s="4"/>
    </row>
    <row r="43">
      <c r="A43" s="4"/>
      <c r="K43" s="4"/>
    </row>
    <row r="44">
      <c r="A44" s="4"/>
      <c r="K44" s="4"/>
    </row>
  </sheetData>
  <mergeCells count="9">
    <mergeCell ref="B39:J39"/>
    <mergeCell ref="B41:J44"/>
    <mergeCell ref="A1:B1"/>
    <mergeCell ref="C4:H6"/>
    <mergeCell ref="C14:G16"/>
    <mergeCell ref="C24:H26"/>
    <mergeCell ref="B35:J35"/>
    <mergeCell ref="B36:J36"/>
    <mergeCell ref="B37:J37"/>
  </mergeCells>
  <dataValidations>
    <dataValidation type="list" allowBlank="1" showErrorMessage="1" sqref="C7">
      <formula1>"kg,lbs"</formula1>
    </dataValidation>
    <dataValidation type="list" allowBlank="1" showErrorMessage="1" sqref="C34">
      <formula1>"Limit,Slow-roll,Let 'er rip!"</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29"/>
    <col customWidth="1" min="2" max="14" width="8.86"/>
  </cols>
  <sheetData>
    <row r="1">
      <c r="A1" s="4"/>
      <c r="B1" s="4"/>
      <c r="C1" s="4"/>
      <c r="D1" s="4"/>
      <c r="E1" s="4"/>
      <c r="F1" s="4"/>
      <c r="G1" s="4"/>
      <c r="H1" s="4"/>
      <c r="I1" s="4"/>
      <c r="J1" s="4"/>
      <c r="K1" s="4"/>
      <c r="L1" s="4"/>
      <c r="M1" s="4"/>
      <c r="N1" s="4"/>
    </row>
    <row r="2" ht="164.25" customHeight="1">
      <c r="A2" s="4"/>
      <c r="B2" s="44" t="s">
        <v>25</v>
      </c>
    </row>
    <row r="3">
      <c r="A3" s="4"/>
      <c r="B3" s="4"/>
      <c r="C3" s="4"/>
      <c r="D3" s="4"/>
      <c r="E3" s="4"/>
      <c r="F3" s="4"/>
      <c r="G3" s="4"/>
      <c r="H3" s="4"/>
      <c r="I3" s="4"/>
      <c r="J3" s="4"/>
      <c r="K3" s="4"/>
      <c r="L3" s="4"/>
      <c r="M3" s="4"/>
      <c r="N3" s="4"/>
    </row>
    <row r="4" ht="186.0" customHeight="1">
      <c r="A4" s="4"/>
      <c r="B4" s="45" t="s">
        <v>26</v>
      </c>
    </row>
    <row r="5">
      <c r="A5" s="4"/>
      <c r="B5" s="4"/>
      <c r="C5" s="4"/>
      <c r="D5" s="4"/>
      <c r="E5" s="4"/>
      <c r="F5" s="4"/>
      <c r="G5" s="4"/>
      <c r="H5" s="4"/>
      <c r="I5" s="4"/>
      <c r="J5" s="4"/>
      <c r="K5" s="4"/>
      <c r="L5" s="4"/>
      <c r="M5" s="4"/>
      <c r="N5" s="4"/>
    </row>
    <row r="6" ht="141.0" customHeight="1">
      <c r="A6" s="4"/>
      <c r="B6" s="45" t="s">
        <v>27</v>
      </c>
    </row>
    <row r="7">
      <c r="A7" s="4"/>
      <c r="B7" s="4"/>
      <c r="C7" s="4"/>
      <c r="D7" s="4"/>
      <c r="E7" s="4"/>
      <c r="F7" s="4"/>
      <c r="G7" s="4"/>
      <c r="H7" s="4"/>
      <c r="I7" s="4"/>
      <c r="J7" s="4"/>
      <c r="K7" s="4"/>
      <c r="L7" s="4"/>
      <c r="M7" s="4"/>
      <c r="N7" s="4"/>
    </row>
    <row r="8" ht="118.5" customHeight="1">
      <c r="A8" s="4"/>
      <c r="B8" s="45" t="s">
        <v>28</v>
      </c>
    </row>
    <row r="9">
      <c r="A9" s="4"/>
      <c r="B9" s="4"/>
      <c r="C9" s="4"/>
      <c r="D9" s="4"/>
      <c r="E9" s="4"/>
      <c r="F9" s="4"/>
      <c r="G9" s="4"/>
      <c r="H9" s="4"/>
      <c r="I9" s="4"/>
      <c r="J9" s="4"/>
      <c r="K9" s="4"/>
      <c r="L9" s="4"/>
      <c r="M9" s="4"/>
      <c r="N9" s="4"/>
    </row>
    <row r="10" ht="116.25" customHeight="1">
      <c r="A10" s="4"/>
      <c r="B10" s="46" t="s">
        <v>29</v>
      </c>
    </row>
    <row r="11">
      <c r="A11" s="4"/>
      <c r="B11" s="4"/>
      <c r="C11" s="4"/>
      <c r="D11" s="4"/>
      <c r="E11" s="4"/>
      <c r="F11" s="4"/>
      <c r="G11" s="4"/>
      <c r="H11" s="4"/>
      <c r="I11" s="4"/>
      <c r="J11" s="4"/>
      <c r="K11" s="4"/>
      <c r="L11" s="4"/>
      <c r="M11" s="4"/>
      <c r="N11" s="4"/>
    </row>
    <row r="12">
      <c r="A12" s="4"/>
      <c r="B12" s="47" t="s">
        <v>30</v>
      </c>
    </row>
    <row r="13">
      <c r="A13" s="4"/>
      <c r="B13" s="4"/>
      <c r="C13" s="4"/>
      <c r="D13" s="4"/>
      <c r="E13" s="4"/>
      <c r="F13" s="4"/>
      <c r="G13" s="4"/>
      <c r="H13" s="4"/>
      <c r="I13" s="4"/>
      <c r="J13" s="4"/>
      <c r="K13" s="4"/>
      <c r="L13" s="4"/>
      <c r="M13" s="4"/>
      <c r="N13" s="4"/>
    </row>
    <row r="14">
      <c r="A14" s="4"/>
      <c r="B14" s="4"/>
      <c r="C14" s="4"/>
      <c r="D14" s="4"/>
      <c r="E14" s="4"/>
      <c r="F14" s="4"/>
      <c r="G14" s="4"/>
      <c r="H14" s="4"/>
      <c r="I14" s="4"/>
      <c r="J14" s="4"/>
      <c r="K14" s="4"/>
      <c r="L14" s="4"/>
      <c r="M14" s="4"/>
      <c r="N14" s="4"/>
    </row>
    <row r="15">
      <c r="A15" s="4"/>
      <c r="B15" s="4"/>
      <c r="C15" s="4"/>
      <c r="D15" s="4"/>
      <c r="E15" s="4"/>
      <c r="F15" s="4"/>
      <c r="G15" s="4"/>
      <c r="H15" s="4"/>
      <c r="I15" s="4"/>
      <c r="J15" s="4"/>
      <c r="K15" s="4"/>
      <c r="L15" s="4"/>
      <c r="M15" s="4"/>
      <c r="N15" s="4"/>
    </row>
    <row r="16">
      <c r="A16" s="4"/>
      <c r="B16" s="4"/>
      <c r="C16" s="4"/>
      <c r="D16" s="4"/>
      <c r="E16" s="4"/>
      <c r="F16" s="4"/>
      <c r="G16" s="4"/>
      <c r="H16" s="4"/>
      <c r="I16" s="4"/>
      <c r="J16" s="4"/>
      <c r="K16" s="4"/>
      <c r="L16" s="4"/>
      <c r="M16" s="4"/>
      <c r="N16" s="4"/>
    </row>
    <row r="17">
      <c r="A17" s="4"/>
      <c r="B17" s="4"/>
      <c r="C17" s="4"/>
      <c r="D17" s="4"/>
      <c r="E17" s="4"/>
      <c r="F17" s="4"/>
      <c r="G17" s="4"/>
      <c r="H17" s="4"/>
      <c r="I17" s="4"/>
      <c r="J17" s="4"/>
      <c r="K17" s="4"/>
      <c r="L17" s="4"/>
      <c r="M17" s="4"/>
      <c r="N17" s="4"/>
    </row>
    <row r="18">
      <c r="A18" s="4"/>
      <c r="B18" s="4"/>
      <c r="C18" s="4"/>
      <c r="D18" s="4"/>
      <c r="E18" s="4"/>
      <c r="F18" s="4"/>
      <c r="G18" s="4"/>
      <c r="H18" s="4"/>
      <c r="I18" s="4"/>
      <c r="J18" s="4"/>
      <c r="K18" s="4"/>
      <c r="L18" s="4"/>
      <c r="M18" s="4"/>
      <c r="N18" s="4"/>
    </row>
    <row r="19">
      <c r="A19" s="4"/>
      <c r="B19" s="4"/>
      <c r="C19" s="4"/>
      <c r="D19" s="4"/>
      <c r="E19" s="4"/>
      <c r="F19" s="4"/>
      <c r="G19" s="4"/>
      <c r="H19" s="4"/>
      <c r="I19" s="4"/>
      <c r="J19" s="4"/>
      <c r="K19" s="4"/>
      <c r="L19" s="4"/>
      <c r="M19" s="4"/>
      <c r="N19" s="4"/>
    </row>
    <row r="20">
      <c r="A20" s="4"/>
      <c r="B20" s="4"/>
      <c r="C20" s="4"/>
      <c r="D20" s="4"/>
      <c r="E20" s="4"/>
      <c r="F20" s="4"/>
      <c r="G20" s="4"/>
      <c r="H20" s="4"/>
      <c r="I20" s="4"/>
      <c r="J20" s="4"/>
      <c r="K20" s="4"/>
      <c r="L20" s="4"/>
      <c r="M20" s="4"/>
      <c r="N20" s="4"/>
    </row>
    <row r="21">
      <c r="A21" s="4"/>
      <c r="B21" s="4"/>
      <c r="C21" s="4"/>
      <c r="D21" s="4"/>
      <c r="E21" s="4"/>
      <c r="F21" s="4"/>
      <c r="G21" s="4"/>
      <c r="H21" s="4"/>
      <c r="I21" s="4"/>
      <c r="J21" s="4"/>
      <c r="K21" s="4"/>
      <c r="L21" s="4"/>
      <c r="M21" s="4"/>
      <c r="N21" s="4"/>
    </row>
    <row r="22">
      <c r="A22" s="4"/>
      <c r="B22" s="4"/>
      <c r="C22" s="4"/>
      <c r="D22" s="4"/>
      <c r="E22" s="4"/>
      <c r="F22" s="4"/>
      <c r="G22" s="4"/>
      <c r="H22" s="4"/>
      <c r="I22" s="4"/>
      <c r="J22" s="4"/>
      <c r="K22" s="4"/>
      <c r="L22" s="4"/>
      <c r="M22" s="4"/>
      <c r="N22" s="4"/>
    </row>
    <row r="23">
      <c r="A23" s="4"/>
      <c r="B23" s="4"/>
      <c r="C23" s="4"/>
      <c r="D23" s="4"/>
      <c r="E23" s="4"/>
      <c r="F23" s="4"/>
      <c r="G23" s="4"/>
      <c r="H23" s="4"/>
      <c r="I23" s="4"/>
      <c r="J23" s="4"/>
      <c r="K23" s="4"/>
      <c r="L23" s="4"/>
      <c r="M23" s="4"/>
      <c r="N23" s="4"/>
    </row>
    <row r="24">
      <c r="A24" s="4"/>
      <c r="B24" s="4"/>
      <c r="C24" s="4"/>
      <c r="D24" s="4"/>
      <c r="E24" s="4"/>
      <c r="F24" s="4"/>
      <c r="G24" s="4"/>
      <c r="H24" s="4"/>
      <c r="I24" s="4"/>
      <c r="J24" s="4"/>
      <c r="K24" s="4"/>
      <c r="L24" s="4"/>
      <c r="M24" s="4"/>
      <c r="N24" s="4"/>
    </row>
    <row r="25">
      <c r="A25" s="4"/>
      <c r="B25" s="4"/>
      <c r="C25" s="4"/>
      <c r="D25" s="4"/>
      <c r="E25" s="4"/>
      <c r="F25" s="4"/>
      <c r="G25" s="4"/>
      <c r="H25" s="4"/>
      <c r="I25" s="4"/>
      <c r="J25" s="4"/>
      <c r="K25" s="4"/>
      <c r="L25" s="4"/>
      <c r="M25" s="4"/>
      <c r="N25" s="4"/>
    </row>
    <row r="26">
      <c r="A26" s="4"/>
      <c r="B26" s="4"/>
      <c r="C26" s="4"/>
      <c r="D26" s="4"/>
      <c r="E26" s="4"/>
      <c r="F26" s="4"/>
      <c r="G26" s="4"/>
      <c r="H26" s="4"/>
      <c r="I26" s="4"/>
      <c r="J26" s="4"/>
      <c r="K26" s="4"/>
      <c r="L26" s="4"/>
      <c r="M26" s="4"/>
      <c r="N26" s="4"/>
    </row>
  </sheetData>
  <mergeCells count="6">
    <mergeCell ref="B2:N2"/>
    <mergeCell ref="B4:N4"/>
    <mergeCell ref="B6:N6"/>
    <mergeCell ref="B8:N8"/>
    <mergeCell ref="B10:N10"/>
    <mergeCell ref="B12:N1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9.14"/>
    <col customWidth="1" min="3" max="3" width="10.71"/>
    <col customWidth="1" min="4" max="4" width="10.43"/>
    <col customWidth="1" min="5" max="10" width="9.57"/>
    <col customWidth="1" min="11" max="11" width="9.29"/>
    <col customWidth="1" min="12" max="12" width="38.43"/>
  </cols>
  <sheetData>
    <row r="1" ht="15.75" customHeight="1">
      <c r="A1" s="48"/>
      <c r="B1" s="12"/>
      <c r="C1" s="49"/>
      <c r="D1" s="50" t="s">
        <v>31</v>
      </c>
      <c r="E1" s="51" t="s">
        <v>32</v>
      </c>
      <c r="F1" s="52"/>
      <c r="G1" s="52"/>
      <c r="H1" s="52"/>
      <c r="I1" s="53"/>
      <c r="J1" s="12"/>
      <c r="K1" s="12"/>
      <c r="L1" s="12"/>
    </row>
    <row r="2" ht="16.5" customHeight="1">
      <c r="A2" s="48"/>
      <c r="B2" s="12"/>
      <c r="C2" s="12"/>
      <c r="D2" s="54"/>
      <c r="E2" s="55" t="b">
        <f>(Questions!C8/(1.0278-(0.0278*F7))) =(Questions!C8/(1.0278-(0.0278*F7)))</f>
        <v>1</v>
      </c>
      <c r="F2" s="56">
        <v>2.0</v>
      </c>
      <c r="G2" s="56">
        <v>3.0</v>
      </c>
      <c r="H2" s="56">
        <v>5.0</v>
      </c>
      <c r="I2" s="53"/>
      <c r="J2" s="57" t="s">
        <v>33</v>
      </c>
    </row>
    <row r="3" ht="16.5" customHeight="1">
      <c r="A3" s="48"/>
      <c r="B3" s="12"/>
      <c r="C3" s="49"/>
      <c r="D3" s="58" t="s">
        <v>34</v>
      </c>
      <c r="E3" s="59">
        <f>ROUND(((Questions!C8/(1.0278-(0.0278*Questions!F8)))/Questions!E18),0)*Questions!E18</f>
        <v>430</v>
      </c>
      <c r="F3" s="59">
        <f t="shared" ref="F3:H3" si="1">$E$3*(1.0278-(0.0278*F2))</f>
        <v>418.046</v>
      </c>
      <c r="G3" s="59">
        <f t="shared" si="1"/>
        <v>406.092</v>
      </c>
      <c r="H3" s="59">
        <f t="shared" si="1"/>
        <v>382.184</v>
      </c>
      <c r="I3" s="53"/>
    </row>
    <row r="4" ht="16.5" customHeight="1">
      <c r="A4" s="48"/>
      <c r="B4" s="12"/>
      <c r="C4" s="49"/>
      <c r="D4" s="58" t="s">
        <v>35</v>
      </c>
      <c r="E4" s="59">
        <f>Questions!C9/(1.0278-(0.0278*Questions!F9))</f>
        <v>281.2781278</v>
      </c>
      <c r="F4" s="59">
        <f>$E$4*(1.0278-(0.0278*$F$2))</f>
        <v>273.4585959</v>
      </c>
      <c r="G4" s="59">
        <f t="shared" ref="G4:H4" si="2">$E$4*(1.0278-(0.0278*G2))</f>
        <v>265.6390639</v>
      </c>
      <c r="H4" s="59">
        <f t="shared" si="2"/>
        <v>250</v>
      </c>
      <c r="I4" s="53"/>
    </row>
    <row r="5" ht="16.5" customHeight="1">
      <c r="A5" s="48"/>
      <c r="B5" s="12"/>
      <c r="C5" s="49"/>
      <c r="D5" s="58" t="s">
        <v>36</v>
      </c>
      <c r="E5" s="59">
        <f>Questions!C10/(1.0278-(0.0278*Questions!F10))</f>
        <v>438.7938794</v>
      </c>
      <c r="F5" s="59">
        <f t="shared" ref="F5:H5" si="3">$E$5*(1.0278-(0.0278*F2))</f>
        <v>426.5954095</v>
      </c>
      <c r="G5" s="59">
        <f t="shared" si="3"/>
        <v>414.3969397</v>
      </c>
      <c r="H5" s="59">
        <f t="shared" si="3"/>
        <v>390</v>
      </c>
      <c r="I5" s="53"/>
    </row>
    <row r="6" ht="16.5" customHeight="1">
      <c r="A6" s="48"/>
      <c r="B6" s="12"/>
      <c r="C6" s="49"/>
      <c r="D6" s="58" t="s">
        <v>37</v>
      </c>
      <c r="E6" s="59">
        <f>Questions!C11/(1.0278-(0.0278*Questions!F11))</f>
        <v>191.2691269</v>
      </c>
      <c r="F6" s="59">
        <f>$E$6*(1.0278-(0.0278*$F$2))</f>
        <v>185.9518452</v>
      </c>
      <c r="G6" s="59">
        <f t="shared" ref="G6:H6" si="4">$E$6*(1.0278-(0.0278*G2))</f>
        <v>180.6345635</v>
      </c>
      <c r="H6" s="59">
        <f t="shared" si="4"/>
        <v>170</v>
      </c>
      <c r="I6" s="53"/>
    </row>
    <row r="7" ht="16.5" customHeight="1">
      <c r="A7" s="48"/>
      <c r="B7" s="12"/>
      <c r="C7" s="49"/>
      <c r="D7" s="58" t="s">
        <v>38</v>
      </c>
      <c r="E7" s="59">
        <f>Questions!C12/(1.0278-(0.0278*Questions!F12))</f>
        <v>174.3924392</v>
      </c>
      <c r="F7" s="59">
        <f t="shared" ref="F7:H7" si="5">$E$7*(1.0278-(0.0278*F2))</f>
        <v>169.5443294</v>
      </c>
      <c r="G7" s="59">
        <f t="shared" si="5"/>
        <v>164.6962196</v>
      </c>
      <c r="H7" s="59">
        <f t="shared" si="5"/>
        <v>155</v>
      </c>
      <c r="I7" s="53"/>
      <c r="J7" s="12"/>
      <c r="K7" s="12"/>
      <c r="L7" s="12"/>
    </row>
    <row r="8" ht="12.0" customHeight="1">
      <c r="A8" s="12"/>
      <c r="B8" s="60"/>
      <c r="C8" s="61"/>
      <c r="D8" s="62"/>
      <c r="E8" s="62"/>
      <c r="F8" s="62"/>
      <c r="G8" s="62"/>
      <c r="H8" s="62"/>
      <c r="I8" s="63"/>
      <c r="J8" s="63"/>
      <c r="K8" s="64"/>
      <c r="L8" s="12"/>
    </row>
    <row r="9" ht="15.75" customHeight="1">
      <c r="A9" s="65"/>
      <c r="B9" s="66" t="s">
        <v>39</v>
      </c>
      <c r="C9" s="52"/>
      <c r="D9" s="67"/>
      <c r="E9" s="68" t="s">
        <v>40</v>
      </c>
      <c r="F9" s="52"/>
      <c r="G9" s="52"/>
      <c r="H9" s="52"/>
      <c r="I9" s="52"/>
      <c r="J9" s="52"/>
      <c r="K9" s="53"/>
      <c r="L9" s="69"/>
    </row>
    <row r="10" ht="12.0" customHeight="1">
      <c r="A10" s="65"/>
      <c r="B10" s="70" t="s">
        <v>0</v>
      </c>
      <c r="C10" s="71"/>
      <c r="D10" s="72" t="s">
        <v>41</v>
      </c>
      <c r="E10" s="73" t="s">
        <v>42</v>
      </c>
      <c r="F10" s="73" t="s">
        <v>43</v>
      </c>
      <c r="G10" s="73" t="s">
        <v>44</v>
      </c>
      <c r="H10" s="73" t="s">
        <v>42</v>
      </c>
      <c r="I10" s="73" t="s">
        <v>43</v>
      </c>
      <c r="J10" s="73" t="s">
        <v>44</v>
      </c>
      <c r="K10" s="74"/>
      <c r="L10" s="75" t="s">
        <v>45</v>
      </c>
    </row>
    <row r="11" ht="12.0" customHeight="1">
      <c r="A11" s="12"/>
      <c r="B11" s="76"/>
      <c r="C11" s="77"/>
      <c r="D11" s="54"/>
      <c r="E11" s="78" t="s">
        <v>46</v>
      </c>
      <c r="F11" s="78" t="s">
        <v>47</v>
      </c>
      <c r="G11" s="78" t="s">
        <v>48</v>
      </c>
      <c r="H11" s="78" t="s">
        <v>46</v>
      </c>
      <c r="I11" s="78" t="s">
        <v>47</v>
      </c>
      <c r="J11" s="78" t="s">
        <v>48</v>
      </c>
      <c r="K11" s="74"/>
      <c r="L11" s="79"/>
    </row>
    <row r="12" ht="12.0" customHeight="1">
      <c r="A12" s="65"/>
      <c r="B12" s="80"/>
      <c r="C12" s="52"/>
      <c r="D12" s="52"/>
      <c r="E12" s="81" t="s">
        <v>49</v>
      </c>
      <c r="F12" s="81" t="s">
        <v>50</v>
      </c>
      <c r="G12" s="81" t="s">
        <v>51</v>
      </c>
      <c r="H12" s="81" t="s">
        <v>49</v>
      </c>
      <c r="I12" s="81" t="s">
        <v>50</v>
      </c>
      <c r="J12" s="81" t="s">
        <v>51</v>
      </c>
      <c r="K12" s="74"/>
      <c r="L12" s="82"/>
    </row>
    <row r="13" ht="12.0" customHeight="1">
      <c r="A13" s="65"/>
      <c r="B13" s="83" t="s">
        <v>34</v>
      </c>
      <c r="C13" s="84" t="s">
        <v>52</v>
      </c>
      <c r="D13" s="85" t="s">
        <v>50</v>
      </c>
      <c r="E13" s="86">
        <f>IF((Questions!$C$7="lbs"),45,20)</f>
        <v>45</v>
      </c>
      <c r="F13" s="86">
        <f>IF((Questions!$C$7="lbs"),45,20)</f>
        <v>45</v>
      </c>
      <c r="G13" s="86">
        <f>IF((Questions!$C$7="lbs"),45,20)</f>
        <v>45</v>
      </c>
      <c r="H13" s="86">
        <f>IF((Questions!$C$7="lbs"),45,20)</f>
        <v>45</v>
      </c>
      <c r="I13" s="86">
        <f>IF((Questions!$C$7="lbs"),45,20)</f>
        <v>45</v>
      </c>
      <c r="J13" s="86">
        <f>IF((Questions!$C$7="lbs"),45,20)</f>
        <v>45</v>
      </c>
      <c r="K13" s="74"/>
      <c r="L13" s="82"/>
    </row>
    <row r="14" ht="12.0" customHeight="1">
      <c r="A14" s="12"/>
      <c r="B14" s="54"/>
      <c r="C14" s="54"/>
      <c r="D14" s="85" t="s">
        <v>51</v>
      </c>
      <c r="E14" s="86">
        <f t="shared" ref="E14:J14" si="6">FLOOR(PRODUCT(0.4,E17),5)</f>
        <v>135</v>
      </c>
      <c r="F14" s="86">
        <f t="shared" si="6"/>
        <v>105</v>
      </c>
      <c r="G14" s="86">
        <f t="shared" si="6"/>
        <v>150</v>
      </c>
      <c r="H14" s="86">
        <f t="shared" si="6"/>
        <v>135</v>
      </c>
      <c r="I14" s="86">
        <f t="shared" si="6"/>
        <v>105</v>
      </c>
      <c r="J14" s="86">
        <f t="shared" si="6"/>
        <v>150</v>
      </c>
      <c r="K14" s="74"/>
      <c r="L14" s="82"/>
    </row>
    <row r="15" ht="12.0" customHeight="1">
      <c r="A15" s="12"/>
      <c r="B15" s="54"/>
      <c r="C15" s="54"/>
      <c r="D15" s="85" t="s">
        <v>53</v>
      </c>
      <c r="E15" s="86">
        <f t="shared" ref="E15:J15" si="7">FLOOR(PRODUCT(0.6,E17),5)</f>
        <v>200</v>
      </c>
      <c r="F15" s="86">
        <f t="shared" si="7"/>
        <v>160</v>
      </c>
      <c r="G15" s="86">
        <f t="shared" si="7"/>
        <v>225</v>
      </c>
      <c r="H15" s="86">
        <f t="shared" si="7"/>
        <v>200</v>
      </c>
      <c r="I15" s="86">
        <f t="shared" si="7"/>
        <v>160</v>
      </c>
      <c r="J15" s="86">
        <f t="shared" si="7"/>
        <v>225</v>
      </c>
      <c r="K15" s="74"/>
      <c r="L15" s="82"/>
    </row>
    <row r="16" ht="12.0" customHeight="1">
      <c r="A16" s="12"/>
      <c r="B16" s="54"/>
      <c r="C16" s="54"/>
      <c r="D16" s="85" t="s">
        <v>54</v>
      </c>
      <c r="E16" s="86">
        <f t="shared" ref="E16:J16" si="8">FLOOR(PRODUCT(0.8,E17),5)</f>
        <v>270</v>
      </c>
      <c r="F16" s="86">
        <f t="shared" si="8"/>
        <v>215</v>
      </c>
      <c r="G16" s="86">
        <f t="shared" si="8"/>
        <v>300</v>
      </c>
      <c r="H16" s="86">
        <f t="shared" si="8"/>
        <v>270</v>
      </c>
      <c r="I16" s="86">
        <f t="shared" si="8"/>
        <v>215</v>
      </c>
      <c r="J16" s="86">
        <f t="shared" si="8"/>
        <v>300</v>
      </c>
      <c r="K16" s="74"/>
      <c r="L16" s="82"/>
    </row>
    <row r="17" ht="12.0" customHeight="1">
      <c r="A17" s="12"/>
      <c r="B17" s="54"/>
      <c r="C17" s="87" t="s">
        <v>55</v>
      </c>
      <c r="D17" s="52"/>
      <c r="E17" s="88">
        <f>ROUND(((G17*0.9)/Questions!$C$28),0)*Questions!$C$28</f>
        <v>340</v>
      </c>
      <c r="F17" s="88">
        <f>ROUND(((E17*0.8)/Questions!$C$28),0)*Questions!$C$28</f>
        <v>270</v>
      </c>
      <c r="G17" s="88">
        <f>ROUNDDOWN((H3/Questions!$C$28),0)*Questions!$C$28</f>
        <v>380</v>
      </c>
      <c r="H17" s="88">
        <f>ROUND(((J17*0.9)/Questions!$C$28),0)*Questions!$C$28</f>
        <v>340</v>
      </c>
      <c r="I17" s="88">
        <f>ROUND(((H17*0.8)/Questions!$C$28),0)*Questions!$C$28</f>
        <v>270</v>
      </c>
      <c r="J17" s="88">
        <f>IF((G18&gt;4),(G17+Questions!$E$18),G17)</f>
        <v>380</v>
      </c>
      <c r="K17" s="74"/>
      <c r="L17" s="82"/>
    </row>
    <row r="18" ht="12.0" customHeight="1">
      <c r="A18" s="12"/>
      <c r="B18" s="54"/>
      <c r="C18" s="89" t="s">
        <v>56</v>
      </c>
      <c r="D18" s="52"/>
      <c r="E18" s="90"/>
      <c r="F18" s="90"/>
      <c r="G18" s="90"/>
      <c r="H18" s="90"/>
      <c r="I18" s="90"/>
      <c r="J18" s="90"/>
      <c r="K18" s="74"/>
      <c r="L18" s="82"/>
    </row>
    <row r="19" ht="12.0" customHeight="1">
      <c r="A19" s="65"/>
      <c r="B19" s="91"/>
      <c r="C19" s="80"/>
      <c r="D19" s="52"/>
      <c r="E19" s="81" t="s">
        <v>49</v>
      </c>
      <c r="F19" s="92"/>
      <c r="G19" s="81">
        <v>1.0</v>
      </c>
      <c r="H19" s="92"/>
      <c r="I19" s="81" t="s">
        <v>57</v>
      </c>
      <c r="J19" s="92"/>
      <c r="K19" s="74"/>
      <c r="L19" s="82"/>
    </row>
    <row r="20" ht="12.0" customHeight="1">
      <c r="A20" s="65"/>
      <c r="B20" s="83" t="s">
        <v>35</v>
      </c>
      <c r="C20" s="84" t="s">
        <v>52</v>
      </c>
      <c r="D20" s="85" t="s">
        <v>50</v>
      </c>
      <c r="E20" s="86">
        <f>IF((Questions!$C$7="lbs"),45,20)</f>
        <v>45</v>
      </c>
      <c r="F20" s="93"/>
      <c r="G20" s="86">
        <f>IF((Questions!$C$7="lbs"),45,20)</f>
        <v>45</v>
      </c>
      <c r="H20" s="93"/>
      <c r="I20" s="86">
        <f>IF((Questions!$C$7="lbs"),45,20)</f>
        <v>45</v>
      </c>
      <c r="J20" s="93"/>
      <c r="K20" s="74"/>
      <c r="L20" s="82"/>
    </row>
    <row r="21" ht="12.0" customHeight="1">
      <c r="A21" s="12"/>
      <c r="B21" s="54"/>
      <c r="C21" s="54"/>
      <c r="D21" s="85" t="s">
        <v>51</v>
      </c>
      <c r="E21" s="86">
        <f>FLOOR(PRODUCT(0.5,E24),5)</f>
        <v>110</v>
      </c>
      <c r="F21" s="94"/>
      <c r="G21" s="86">
        <f>FLOOR(PRODUCT(0.5,G24),5)</f>
        <v>140</v>
      </c>
      <c r="H21" s="94"/>
      <c r="I21" s="86">
        <f>FLOOR(PRODUCT(0.5,I24),5)</f>
        <v>100</v>
      </c>
      <c r="J21" s="94"/>
      <c r="K21" s="74"/>
      <c r="L21" s="82"/>
    </row>
    <row r="22" ht="12.0" customHeight="1">
      <c r="A22" s="12"/>
      <c r="B22" s="54"/>
      <c r="C22" s="54"/>
      <c r="D22" s="85" t="s">
        <v>53</v>
      </c>
      <c r="E22" s="86">
        <f>FLOOR(PRODUCT(0.7,E24),5)</f>
        <v>155</v>
      </c>
      <c r="F22" s="94"/>
      <c r="G22" s="86">
        <f>FLOOR(PRODUCT(0.7,G24),5)</f>
        <v>195</v>
      </c>
      <c r="H22" s="94"/>
      <c r="I22" s="86">
        <f>FLOOR(PRODUCT(0.7,I24),5)</f>
        <v>140</v>
      </c>
      <c r="J22" s="94"/>
      <c r="K22" s="74"/>
      <c r="L22" s="82"/>
    </row>
    <row r="23" ht="12.0" customHeight="1">
      <c r="A23" s="12"/>
      <c r="B23" s="54"/>
      <c r="C23" s="54"/>
      <c r="D23" s="85" t="s">
        <v>54</v>
      </c>
      <c r="E23" s="86">
        <f>FLOOR(PRODUCT(0.9,E24),5)</f>
        <v>200</v>
      </c>
      <c r="F23" s="94"/>
      <c r="G23" s="86">
        <f>FLOOR(PRODUCT(0.9,G24),5)</f>
        <v>250</v>
      </c>
      <c r="H23" s="94"/>
      <c r="I23" s="86">
        <f>FLOOR(PRODUCT(0.9,I24),5)</f>
        <v>180</v>
      </c>
      <c r="J23" s="94"/>
      <c r="K23" s="74"/>
      <c r="L23" s="95"/>
    </row>
    <row r="24" ht="12.0" customHeight="1">
      <c r="A24" s="12"/>
      <c r="B24" s="54"/>
      <c r="C24" s="87" t="s">
        <v>55</v>
      </c>
      <c r="D24" s="52"/>
      <c r="E24" s="88">
        <f>ROUND((((G24*(1.0278-(0.0278*5)))*0.9)/Questions!$C$29),0)*Questions!$C$29</f>
        <v>225</v>
      </c>
      <c r="F24" s="96"/>
      <c r="G24" s="88">
        <f>ROUNDDOWN((E4/Questions!$C$29),0)*Questions!$C$29</f>
        <v>280</v>
      </c>
      <c r="H24" s="96"/>
      <c r="I24" s="88">
        <f>ROUND(((E24*0.9)/Questions!$C$29),0)*Questions!$C$29</f>
        <v>202.5</v>
      </c>
      <c r="J24" s="96"/>
      <c r="K24" s="53"/>
      <c r="L24" s="97"/>
    </row>
    <row r="25" ht="12.0" customHeight="1">
      <c r="A25" s="12"/>
      <c r="B25" s="54"/>
      <c r="C25" s="89" t="s">
        <v>56</v>
      </c>
      <c r="D25" s="52"/>
      <c r="E25" s="90"/>
      <c r="F25" s="90"/>
      <c r="G25" s="90"/>
      <c r="H25" s="90"/>
      <c r="I25" s="90"/>
      <c r="J25" s="90"/>
      <c r="K25" s="74"/>
      <c r="L25" s="75" t="s">
        <v>58</v>
      </c>
    </row>
    <row r="26" ht="12.0" customHeight="1">
      <c r="A26" s="65"/>
      <c r="B26" s="80"/>
      <c r="C26" s="52"/>
      <c r="D26" s="52"/>
      <c r="E26" s="92"/>
      <c r="F26" s="81" t="s">
        <v>57</v>
      </c>
      <c r="G26" s="92"/>
      <c r="H26" s="81" t="s">
        <v>49</v>
      </c>
      <c r="I26" s="92"/>
      <c r="J26" s="81">
        <v>1.0</v>
      </c>
      <c r="K26" s="74"/>
      <c r="L26" s="79"/>
    </row>
    <row r="27" ht="12.0" customHeight="1">
      <c r="A27" s="65"/>
      <c r="B27" s="83" t="s">
        <v>37</v>
      </c>
      <c r="C27" s="84" t="s">
        <v>52</v>
      </c>
      <c r="D27" s="85" t="s">
        <v>50</v>
      </c>
      <c r="E27" s="93"/>
      <c r="F27" s="86">
        <f>IF((Questions!$C$7="lbs"),45,20)</f>
        <v>45</v>
      </c>
      <c r="G27" s="93"/>
      <c r="H27" s="86">
        <f>IF((Questions!$C$7="lbs"),45,20)</f>
        <v>45</v>
      </c>
      <c r="I27" s="93"/>
      <c r="J27" s="86">
        <f>IF((Questions!$C$7="lbs"),45,20)</f>
        <v>45</v>
      </c>
      <c r="K27" s="74"/>
      <c r="L27" s="54"/>
    </row>
    <row r="28" ht="12.0" customHeight="1">
      <c r="A28" s="12"/>
      <c r="B28" s="54"/>
      <c r="C28" s="54"/>
      <c r="D28" s="85" t="s">
        <v>51</v>
      </c>
      <c r="E28" s="94"/>
      <c r="F28" s="86">
        <f>FLOOR(PRODUCT(0.55,F31),5)</f>
        <v>75</v>
      </c>
      <c r="G28" s="94"/>
      <c r="H28" s="86">
        <f>FLOOR(PRODUCT(0.55,H31),5)</f>
        <v>80</v>
      </c>
      <c r="I28" s="94"/>
      <c r="J28" s="86">
        <f>FLOOR(PRODUCT(0.55,J31),5)</f>
        <v>100</v>
      </c>
      <c r="K28" s="74"/>
      <c r="L28" s="54"/>
    </row>
    <row r="29" ht="12.0" customHeight="1">
      <c r="A29" s="12"/>
      <c r="B29" s="54"/>
      <c r="C29" s="54"/>
      <c r="D29" s="85" t="s">
        <v>53</v>
      </c>
      <c r="E29" s="94"/>
      <c r="F29" s="86">
        <f>FLOOR(PRODUCT(0.7,F31),5)</f>
        <v>95</v>
      </c>
      <c r="G29" s="94"/>
      <c r="H29" s="86">
        <f>FLOOR(PRODUCT(0.7,H31),5)</f>
        <v>105</v>
      </c>
      <c r="I29" s="94"/>
      <c r="J29" s="86">
        <f>FLOOR(PRODUCT(0.7,J31),5)</f>
        <v>130</v>
      </c>
      <c r="K29" s="74"/>
      <c r="L29" s="54"/>
    </row>
    <row r="30" ht="12.0" customHeight="1">
      <c r="A30" s="12"/>
      <c r="B30" s="54"/>
      <c r="C30" s="54"/>
      <c r="D30" s="85" t="s">
        <v>54</v>
      </c>
      <c r="E30" s="94"/>
      <c r="F30" s="86">
        <f>FLOOR(PRODUCT(0.85,F31),5)</f>
        <v>115</v>
      </c>
      <c r="G30" s="94"/>
      <c r="H30" s="86">
        <f>FLOOR(PRODUCT(0.85,H31),5)</f>
        <v>125</v>
      </c>
      <c r="I30" s="94"/>
      <c r="J30" s="86">
        <f>FLOOR(PRODUCT(0.85,J31),5)</f>
        <v>160</v>
      </c>
      <c r="K30" s="74"/>
      <c r="L30" s="54"/>
    </row>
    <row r="31" ht="12.0" customHeight="1">
      <c r="A31" s="12"/>
      <c r="B31" s="54"/>
      <c r="C31" s="87" t="s">
        <v>55</v>
      </c>
      <c r="D31" s="52"/>
      <c r="E31" s="96"/>
      <c r="F31" s="88">
        <f>ROUND((((H31-Questions!$E$21)*Questions!C38)/Questions!C31),0)*Questions!C31</f>
        <v>140</v>
      </c>
      <c r="G31" s="96"/>
      <c r="H31" s="88">
        <f>ROUND((((J31*(1.0278-(0.0278*5)))*0.9)/Questions!$C$31),0)*Questions!$C$31</f>
        <v>152.5</v>
      </c>
      <c r="I31" s="96"/>
      <c r="J31" s="88">
        <f>ROUNDDOWN((E6/Questions!$C$31),0)*Questions!$C$31</f>
        <v>190</v>
      </c>
      <c r="K31" s="74"/>
      <c r="L31" s="54"/>
    </row>
    <row r="32" ht="12.0" customHeight="1">
      <c r="A32" s="12"/>
      <c r="B32" s="54"/>
      <c r="C32" s="89" t="s">
        <v>56</v>
      </c>
      <c r="D32" s="52"/>
      <c r="E32" s="90"/>
      <c r="F32" s="90"/>
      <c r="G32" s="90"/>
      <c r="H32" s="90"/>
      <c r="I32" s="90"/>
      <c r="J32" s="90"/>
      <c r="K32" s="74"/>
      <c r="L32" s="54"/>
    </row>
    <row r="33" ht="12.0" customHeight="1">
      <c r="A33" s="65"/>
      <c r="B33" s="98"/>
      <c r="C33" s="52"/>
      <c r="D33" s="52"/>
      <c r="E33" s="81" t="s">
        <v>51</v>
      </c>
      <c r="F33" s="92"/>
      <c r="G33" s="92"/>
      <c r="H33" s="81" t="s">
        <v>51</v>
      </c>
      <c r="I33" s="92"/>
      <c r="J33" s="92"/>
      <c r="K33" s="74"/>
      <c r="L33" s="54"/>
    </row>
    <row r="34" ht="12.0" customHeight="1">
      <c r="A34" s="65"/>
      <c r="B34" s="83" t="s">
        <v>36</v>
      </c>
      <c r="C34" s="84" t="s">
        <v>52</v>
      </c>
      <c r="D34" s="85" t="s">
        <v>50</v>
      </c>
      <c r="E34" s="86">
        <f>FLOOR(PRODUCT(0.4,E37),5)</f>
        <v>140</v>
      </c>
      <c r="F34" s="93"/>
      <c r="G34" s="93"/>
      <c r="H34" s="86">
        <f>FLOOR(PRODUCT(0.4,H37),5)</f>
        <v>140</v>
      </c>
      <c r="I34" s="93"/>
      <c r="J34" s="93"/>
      <c r="K34" s="74"/>
      <c r="L34" s="54"/>
    </row>
    <row r="35" ht="12.0" customHeight="1">
      <c r="A35" s="12"/>
      <c r="B35" s="54"/>
      <c r="C35" s="54"/>
      <c r="D35" s="85" t="s">
        <v>53</v>
      </c>
      <c r="E35" s="86">
        <f>FLOOR(PRODUCT(0.6,E37),5)</f>
        <v>210</v>
      </c>
      <c r="F35" s="94"/>
      <c r="G35" s="94"/>
      <c r="H35" s="86">
        <f>FLOOR(PRODUCT(0.6,H37),5)</f>
        <v>210</v>
      </c>
      <c r="I35" s="94"/>
      <c r="J35" s="94"/>
      <c r="K35" s="74"/>
      <c r="L35" s="54"/>
    </row>
    <row r="36" ht="12.0" customHeight="1">
      <c r="A36" s="12"/>
      <c r="B36" s="54"/>
      <c r="C36" s="54"/>
      <c r="D36" s="85" t="s">
        <v>54</v>
      </c>
      <c r="E36" s="86">
        <f>FLOOR(PRODUCT(0.85,E37),5)</f>
        <v>295</v>
      </c>
      <c r="F36" s="94"/>
      <c r="G36" s="94"/>
      <c r="H36" s="86">
        <f>FLOOR(PRODUCT(0.85,H37),5)</f>
        <v>295</v>
      </c>
      <c r="I36" s="94"/>
      <c r="J36" s="94"/>
      <c r="K36" s="74"/>
      <c r="L36" s="54"/>
    </row>
    <row r="37" ht="12.0" customHeight="1">
      <c r="A37" s="12"/>
      <c r="B37" s="54"/>
      <c r="C37" s="87" t="s">
        <v>55</v>
      </c>
      <c r="D37" s="52"/>
      <c r="E37" s="88">
        <f>ROUNDDOWN(((H5*0.9)/Questions!$C$30),0)*Questions!$C$30</f>
        <v>350</v>
      </c>
      <c r="F37" s="96"/>
      <c r="G37" s="96"/>
      <c r="H37" s="88">
        <f>IF((E38&gt;4),(E37+Questions!$E$20),E37)</f>
        <v>350</v>
      </c>
      <c r="I37" s="96"/>
      <c r="J37" s="96"/>
      <c r="K37" s="74"/>
      <c r="L37" s="54"/>
    </row>
    <row r="38" ht="12.0" customHeight="1">
      <c r="A38" s="12"/>
      <c r="B38" s="54"/>
      <c r="C38" s="89" t="s">
        <v>59</v>
      </c>
      <c r="D38" s="52"/>
      <c r="E38" s="90"/>
      <c r="F38" s="90"/>
      <c r="G38" s="90"/>
      <c r="H38" s="90"/>
      <c r="I38" s="90"/>
      <c r="J38" s="90"/>
      <c r="K38" s="74"/>
      <c r="L38" s="54"/>
    </row>
    <row r="39" ht="12.0" customHeight="1">
      <c r="A39" s="65"/>
      <c r="B39" s="98"/>
      <c r="C39" s="52"/>
      <c r="D39" s="52"/>
      <c r="E39" s="92"/>
      <c r="F39" s="92"/>
      <c r="G39" s="81" t="s">
        <v>60</v>
      </c>
      <c r="H39" s="92"/>
      <c r="I39" s="92"/>
      <c r="J39" s="81" t="s">
        <v>60</v>
      </c>
      <c r="K39" s="74"/>
      <c r="L39" s="54"/>
    </row>
    <row r="40" ht="12.0" customHeight="1">
      <c r="A40" s="65"/>
      <c r="B40" s="83" t="s">
        <v>38</v>
      </c>
      <c r="C40" s="84" t="s">
        <v>52</v>
      </c>
      <c r="D40" s="85" t="s">
        <v>50</v>
      </c>
      <c r="E40" s="99"/>
      <c r="F40" s="93"/>
      <c r="G40" s="86">
        <f>IF((Questions!$C$7="lbs"),45,20)</f>
        <v>45</v>
      </c>
      <c r="H40" s="93"/>
      <c r="I40" s="99"/>
      <c r="J40" s="86">
        <f>IF((Questions!$C$7="lbs"),45,20)</f>
        <v>45</v>
      </c>
      <c r="K40" s="74"/>
      <c r="L40" s="54"/>
    </row>
    <row r="41" ht="12.0" customHeight="1">
      <c r="A41" s="12"/>
      <c r="B41" s="54"/>
      <c r="C41" s="54"/>
      <c r="D41" s="85" t="s">
        <v>51</v>
      </c>
      <c r="E41" s="100"/>
      <c r="F41" s="94"/>
      <c r="G41" s="86">
        <f>FLOOR(PRODUCT(0.55,G44),5)</f>
        <v>85</v>
      </c>
      <c r="H41" s="94"/>
      <c r="I41" s="100"/>
      <c r="J41" s="86">
        <f>FLOOR(PRODUCT(0.55,J44),5)</f>
        <v>85</v>
      </c>
      <c r="K41" s="74"/>
      <c r="L41" s="54"/>
    </row>
    <row r="42" ht="12.0" customHeight="1">
      <c r="A42" s="12"/>
      <c r="B42" s="54"/>
      <c r="C42" s="54"/>
      <c r="D42" s="85" t="s">
        <v>53</v>
      </c>
      <c r="E42" s="100"/>
      <c r="F42" s="94"/>
      <c r="G42" s="86">
        <f>FLOOR(PRODUCT(0.7,G44),5)</f>
        <v>110</v>
      </c>
      <c r="H42" s="94"/>
      <c r="I42" s="100"/>
      <c r="J42" s="86">
        <f>FLOOR(PRODUCT(0.7,J44),5)</f>
        <v>110</v>
      </c>
      <c r="K42" s="74"/>
      <c r="L42" s="54"/>
    </row>
    <row r="43" ht="12.0" customHeight="1">
      <c r="A43" s="12"/>
      <c r="B43" s="54"/>
      <c r="C43" s="54"/>
      <c r="D43" s="85" t="s">
        <v>54</v>
      </c>
      <c r="E43" s="100"/>
      <c r="F43" s="94"/>
      <c r="G43" s="86">
        <f>FLOOR(PRODUCT(0.85,G44),5)</f>
        <v>135</v>
      </c>
      <c r="H43" s="94"/>
      <c r="I43" s="100"/>
      <c r="J43" s="86">
        <f>FLOOR(PRODUCT(0.85,J44),5)</f>
        <v>135</v>
      </c>
      <c r="K43" s="74"/>
      <c r="L43" s="54"/>
    </row>
    <row r="44" ht="12.0" customHeight="1">
      <c r="A44" s="12"/>
      <c r="B44" s="54"/>
      <c r="C44" s="87" t="s">
        <v>55</v>
      </c>
      <c r="D44" s="52"/>
      <c r="E44" s="100"/>
      <c r="F44" s="101"/>
      <c r="G44" s="88">
        <f>ROUNDDOWN((G7/Questions!$C$32),0)*Questions!$C$32</f>
        <v>162.5</v>
      </c>
      <c r="H44" s="101"/>
      <c r="I44" s="100"/>
      <c r="J44" s="88">
        <f>IF((G45&gt;3),(G44+Questions!$E$22),G44)</f>
        <v>162.5</v>
      </c>
      <c r="K44" s="74"/>
      <c r="L44" s="54"/>
    </row>
    <row r="45" ht="12.0" customHeight="1">
      <c r="A45" s="102"/>
      <c r="B45" s="103"/>
      <c r="C45" s="89" t="s">
        <v>61</v>
      </c>
      <c r="D45" s="52"/>
      <c r="E45" s="104"/>
      <c r="F45" s="104"/>
      <c r="G45" s="90"/>
      <c r="H45" s="104"/>
      <c r="I45" s="104"/>
      <c r="J45" s="90"/>
      <c r="K45" s="74"/>
      <c r="L45" s="54"/>
    </row>
    <row r="46" ht="12.0" customHeight="1">
      <c r="A46" s="65"/>
      <c r="B46" s="105" t="s">
        <v>62</v>
      </c>
      <c r="C46" s="87" t="s">
        <v>55</v>
      </c>
      <c r="D46" s="52"/>
      <c r="E46" s="106"/>
      <c r="F46" s="107" t="s">
        <v>63</v>
      </c>
      <c r="G46" s="106"/>
      <c r="H46" s="106"/>
      <c r="I46" s="107" t="s">
        <v>63</v>
      </c>
      <c r="J46" s="106"/>
      <c r="K46" s="74"/>
      <c r="L46" s="54"/>
    </row>
    <row r="47" ht="12.0" customHeight="1">
      <c r="A47" s="65"/>
      <c r="B47" s="105" t="s">
        <v>64</v>
      </c>
      <c r="C47" s="87" t="s">
        <v>55</v>
      </c>
      <c r="D47" s="52"/>
      <c r="E47" s="106"/>
      <c r="F47" s="107" t="s">
        <v>65</v>
      </c>
      <c r="G47" s="106"/>
      <c r="H47" s="106"/>
      <c r="I47" s="107" t="s">
        <v>65</v>
      </c>
      <c r="J47" s="106"/>
      <c r="K47" s="74"/>
      <c r="L47" s="108"/>
    </row>
    <row r="48" ht="12.0" customHeight="1">
      <c r="A48" s="65"/>
      <c r="B48" s="109" t="s">
        <v>66</v>
      </c>
      <c r="C48" s="52"/>
      <c r="D48" s="52"/>
      <c r="E48" s="110">
        <f>(((((((((((((E13*10)+(E14*5))+(E15*3))+(E16*2))+(E17*25))+(E20*10))+(E21*5))+(E22*3))+(E23*2))+(E24*25))+(E34*10))+(E35*3))+(E36*2))+(E37*5)</f>
        <v>22625</v>
      </c>
      <c r="F48" s="110">
        <f>(((((((((F13*10)+(F14*5))+(F15*3))+(F16*2))+(F17*10))+(F27*10))+(F28*5))+(F29*3))+(F30*2))+(F31*15)</f>
        <v>8025</v>
      </c>
      <c r="G48" s="110">
        <f>((((((((((((((G13*10)+(G14*5))+(G15*3))+(G16*2))+(G17*5))+(G20*10))+(G21*5))+(G22*3))+(G23*2))+(G24*G19))+(G40*10))+(G41*5))+(G42*3))+(G43*2))+(G44*15)</f>
        <v>10802.5</v>
      </c>
      <c r="H48" s="110">
        <f>(((((((((((((H13*10)+(H14*5))+(H15*3))+(H16*2))+(H17*25))+(H27*10))+(H28*5))+(H29*3))+(H30*2))+(H31*25))+(H34*10))+(H35*3))+(H36*2))+(H37*5)</f>
        <v>20362.5</v>
      </c>
      <c r="I48" s="110">
        <f>(((((((((I13*10)+(I14*5))+(I15*3))+(I16*2))+(I17*10))+(I20*10))+(I21*5))+(I22*3))+(I23*2))+(I24*15)</f>
        <v>9352.5</v>
      </c>
      <c r="J48" s="110">
        <f>((((((((((((((J13*10)+(J14*5))+(J15*3))+(J16*2))+(J17*5))+(J27*10))+(J28*5))+(J29*3))+(J30*2))+(J31*J26))+(J40*10))+(J41*5))+(J42*3))+(J43*2))+(J44*15)</f>
        <v>10137.5</v>
      </c>
      <c r="K48" s="53"/>
      <c r="L48" s="111"/>
    </row>
    <row r="49" ht="12.0" customHeight="1">
      <c r="A49" s="12"/>
      <c r="B49" s="112"/>
      <c r="C49" s="113"/>
      <c r="D49" s="113"/>
      <c r="E49" s="113"/>
      <c r="F49" s="113"/>
      <c r="G49" s="113"/>
      <c r="H49" s="113"/>
      <c r="I49" s="113"/>
      <c r="J49" s="113"/>
      <c r="K49" s="114"/>
      <c r="L49" s="114"/>
    </row>
    <row r="50" ht="15.75" customHeight="1">
      <c r="A50" s="65"/>
      <c r="B50" s="66" t="s">
        <v>39</v>
      </c>
      <c r="C50" s="52"/>
      <c r="D50" s="67"/>
      <c r="E50" s="68" t="s">
        <v>67</v>
      </c>
      <c r="F50" s="52"/>
      <c r="G50" s="52"/>
      <c r="H50" s="52"/>
      <c r="I50" s="52"/>
      <c r="J50" s="52"/>
      <c r="K50" s="53"/>
      <c r="L50" s="115"/>
    </row>
    <row r="51" ht="12.0" customHeight="1">
      <c r="A51" s="65"/>
      <c r="B51" s="70" t="s">
        <v>0</v>
      </c>
      <c r="C51" s="71"/>
      <c r="D51" s="72" t="s">
        <v>41</v>
      </c>
      <c r="E51" s="73" t="s">
        <v>42</v>
      </c>
      <c r="F51" s="73" t="s">
        <v>43</v>
      </c>
      <c r="G51" s="73" t="s">
        <v>44</v>
      </c>
      <c r="H51" s="73" t="s">
        <v>42</v>
      </c>
      <c r="I51" s="73" t="s">
        <v>43</v>
      </c>
      <c r="J51" s="73" t="s">
        <v>44</v>
      </c>
      <c r="K51" s="74"/>
      <c r="L51" s="75" t="s">
        <v>68</v>
      </c>
    </row>
    <row r="52" ht="12.0" customHeight="1">
      <c r="A52" s="12"/>
      <c r="B52" s="76"/>
      <c r="C52" s="77"/>
      <c r="D52" s="54"/>
      <c r="E52" s="78" t="s">
        <v>46</v>
      </c>
      <c r="F52" s="78" t="s">
        <v>47</v>
      </c>
      <c r="G52" s="78" t="s">
        <v>48</v>
      </c>
      <c r="H52" s="78" t="s">
        <v>46</v>
      </c>
      <c r="I52" s="78" t="s">
        <v>47</v>
      </c>
      <c r="J52" s="78" t="s">
        <v>48</v>
      </c>
      <c r="K52" s="74"/>
      <c r="L52" s="79"/>
    </row>
    <row r="53" ht="12.0" customHeight="1">
      <c r="A53" s="65"/>
      <c r="B53" s="91"/>
      <c r="C53" s="91"/>
      <c r="D53" s="92"/>
      <c r="E53" s="81" t="s">
        <v>49</v>
      </c>
      <c r="F53" s="81" t="s">
        <v>50</v>
      </c>
      <c r="G53" s="81" t="s">
        <v>51</v>
      </c>
      <c r="H53" s="81" t="s">
        <v>49</v>
      </c>
      <c r="I53" s="81" t="s">
        <v>50</v>
      </c>
      <c r="J53" s="81" t="s">
        <v>51</v>
      </c>
      <c r="K53" s="74"/>
      <c r="L53" s="82"/>
    </row>
    <row r="54" ht="12.0" customHeight="1">
      <c r="A54" s="65"/>
      <c r="B54" s="83" t="s">
        <v>34</v>
      </c>
      <c r="C54" s="84" t="s">
        <v>52</v>
      </c>
      <c r="D54" s="85" t="s">
        <v>50</v>
      </c>
      <c r="E54" s="86">
        <f>IF((Questions!$C$7="lbs"),45,20)</f>
        <v>45</v>
      </c>
      <c r="F54" s="86">
        <f>IF((Questions!$C$7="lbs"),45,20)</f>
        <v>45</v>
      </c>
      <c r="G54" s="86">
        <f>IF((Questions!$C$7="lbs"),45,20)</f>
        <v>45</v>
      </c>
      <c r="H54" s="86">
        <f>IF((Questions!$C$7="lbs"),45,20)</f>
        <v>45</v>
      </c>
      <c r="I54" s="86">
        <f>IF((Questions!$C$7="lbs"),45,20)</f>
        <v>45</v>
      </c>
      <c r="J54" s="86">
        <f>IF((Questions!$C$7="lbs"),45,20)</f>
        <v>45</v>
      </c>
      <c r="K54" s="74"/>
      <c r="L54" s="82"/>
    </row>
    <row r="55" ht="12.0" customHeight="1">
      <c r="A55" s="12"/>
      <c r="B55" s="54"/>
      <c r="C55" s="54"/>
      <c r="D55" s="85" t="s">
        <v>51</v>
      </c>
      <c r="E55" s="86">
        <f t="shared" ref="E55:J55" si="9">FLOOR(PRODUCT(0.4,E58),5)</f>
        <v>135</v>
      </c>
      <c r="F55" s="86">
        <f t="shared" si="9"/>
        <v>105</v>
      </c>
      <c r="G55" s="86">
        <f t="shared" si="9"/>
        <v>150</v>
      </c>
      <c r="H55" s="86">
        <f t="shared" si="9"/>
        <v>135</v>
      </c>
      <c r="I55" s="86">
        <f t="shared" si="9"/>
        <v>105</v>
      </c>
      <c r="J55" s="86">
        <f t="shared" si="9"/>
        <v>150</v>
      </c>
      <c r="K55" s="74"/>
      <c r="L55" s="82"/>
    </row>
    <row r="56" ht="12.0" customHeight="1">
      <c r="A56" s="12"/>
      <c r="B56" s="54"/>
      <c r="C56" s="54"/>
      <c r="D56" s="85" t="s">
        <v>53</v>
      </c>
      <c r="E56" s="86">
        <f t="shared" ref="E56:J56" si="10">FLOOR(PRODUCT(0.6,E58),5)</f>
        <v>200</v>
      </c>
      <c r="F56" s="86">
        <f t="shared" si="10"/>
        <v>160</v>
      </c>
      <c r="G56" s="86">
        <f t="shared" si="10"/>
        <v>225</v>
      </c>
      <c r="H56" s="86">
        <f t="shared" si="10"/>
        <v>200</v>
      </c>
      <c r="I56" s="86">
        <f t="shared" si="10"/>
        <v>160</v>
      </c>
      <c r="J56" s="86">
        <f t="shared" si="10"/>
        <v>225</v>
      </c>
      <c r="K56" s="74"/>
      <c r="L56" s="82"/>
    </row>
    <row r="57" ht="12.0" customHeight="1">
      <c r="A57" s="12"/>
      <c r="B57" s="54"/>
      <c r="C57" s="54"/>
      <c r="D57" s="85" t="s">
        <v>54</v>
      </c>
      <c r="E57" s="86">
        <f t="shared" ref="E57:J57" si="11">FLOOR(PRODUCT(0.8,E58),5)</f>
        <v>270</v>
      </c>
      <c r="F57" s="86">
        <f t="shared" si="11"/>
        <v>215</v>
      </c>
      <c r="G57" s="86">
        <f t="shared" si="11"/>
        <v>300</v>
      </c>
      <c r="H57" s="86">
        <f t="shared" si="11"/>
        <v>270</v>
      </c>
      <c r="I57" s="86">
        <f t="shared" si="11"/>
        <v>215</v>
      </c>
      <c r="J57" s="86">
        <f t="shared" si="11"/>
        <v>300</v>
      </c>
      <c r="K57" s="74"/>
      <c r="L57" s="82"/>
    </row>
    <row r="58" ht="12.0" customHeight="1">
      <c r="A58" s="12"/>
      <c r="B58" s="54"/>
      <c r="C58" s="87" t="s">
        <v>55</v>
      </c>
      <c r="D58" s="52"/>
      <c r="E58" s="88">
        <f>ROUND(((G58*0.9)/Questions!$C$28),0)*Questions!$C$28</f>
        <v>340</v>
      </c>
      <c r="F58" s="88">
        <f>ROUND(((E58*0.8)/Questions!$C$28),0)*Questions!$C$28</f>
        <v>270</v>
      </c>
      <c r="G58" s="88">
        <f>IF((J18&gt;4),(J17+Questions!$E$18),J17)</f>
        <v>380</v>
      </c>
      <c r="H58" s="88">
        <f>ROUND(((J58*0.9)/Questions!$C$28),0)*Questions!$C$28</f>
        <v>340</v>
      </c>
      <c r="I58" s="88">
        <f>ROUND(((H58*0.8)/Questions!$C$28),0)*Questions!$C$28</f>
        <v>270</v>
      </c>
      <c r="J58" s="88">
        <f>IF((G59&gt;4),(G58+Questions!$E$18),G58)</f>
        <v>380</v>
      </c>
      <c r="K58" s="74"/>
      <c r="L58" s="82"/>
    </row>
    <row r="59" ht="12.0" customHeight="1">
      <c r="A59" s="12"/>
      <c r="B59" s="54"/>
      <c r="C59" s="89" t="s">
        <v>56</v>
      </c>
      <c r="D59" s="52"/>
      <c r="E59" s="90"/>
      <c r="F59" s="90"/>
      <c r="G59" s="90"/>
      <c r="H59" s="90"/>
      <c r="I59" s="90"/>
      <c r="J59" s="90"/>
      <c r="K59" s="74"/>
      <c r="L59" s="82"/>
    </row>
    <row r="60" ht="12.0" customHeight="1">
      <c r="A60" s="65"/>
      <c r="B60" s="91"/>
      <c r="C60" s="80"/>
      <c r="D60" s="52"/>
      <c r="E60" s="81" t="s">
        <v>49</v>
      </c>
      <c r="F60" s="92"/>
      <c r="G60" s="81">
        <v>2.0</v>
      </c>
      <c r="H60" s="92"/>
      <c r="I60" s="81" t="s">
        <v>57</v>
      </c>
      <c r="J60" s="92"/>
      <c r="K60" s="74"/>
      <c r="L60" s="82"/>
    </row>
    <row r="61" ht="12.0" customHeight="1">
      <c r="A61" s="65"/>
      <c r="B61" s="83" t="s">
        <v>35</v>
      </c>
      <c r="C61" s="84" t="s">
        <v>52</v>
      </c>
      <c r="D61" s="85" t="s">
        <v>50</v>
      </c>
      <c r="E61" s="86">
        <f>IF((Questions!$J$8="lbs)"),45,20)</f>
        <v>45</v>
      </c>
      <c r="F61" s="93"/>
      <c r="G61" s="86">
        <f>IF((Questions!$J$8="lbs)"),45,20)</f>
        <v>45</v>
      </c>
      <c r="H61" s="93"/>
      <c r="I61" s="86">
        <f>IF((Questions!$J$8="lbs)"),45,20)</f>
        <v>45</v>
      </c>
      <c r="J61" s="93"/>
      <c r="K61" s="74"/>
      <c r="L61" s="82"/>
    </row>
    <row r="62" ht="12.0" customHeight="1">
      <c r="A62" s="12"/>
      <c r="B62" s="54"/>
      <c r="C62" s="54"/>
      <c r="D62" s="85" t="s">
        <v>51</v>
      </c>
      <c r="E62" s="86">
        <f>FLOOR(PRODUCT(0.5,E65),5)</f>
        <v>115</v>
      </c>
      <c r="F62" s="94"/>
      <c r="G62" s="86">
        <f>FLOOR(PRODUCT(0.5,G65),5)</f>
        <v>140</v>
      </c>
      <c r="H62" s="94"/>
      <c r="I62" s="86">
        <f>FLOOR(PRODUCT(0.5,I65),5)</f>
        <v>100</v>
      </c>
      <c r="J62" s="94"/>
      <c r="K62" s="74"/>
      <c r="L62" s="82"/>
    </row>
    <row r="63" ht="12.0" customHeight="1">
      <c r="A63" s="12"/>
      <c r="B63" s="54"/>
      <c r="C63" s="54"/>
      <c r="D63" s="85" t="s">
        <v>53</v>
      </c>
      <c r="E63" s="86">
        <f>FLOOR(PRODUCT(0.7,E65),5)</f>
        <v>160</v>
      </c>
      <c r="F63" s="94"/>
      <c r="G63" s="86">
        <f>FLOOR(PRODUCT(0.7,G65),5)</f>
        <v>195</v>
      </c>
      <c r="H63" s="94"/>
      <c r="I63" s="86">
        <f>FLOOR(PRODUCT(0.7,I65),5)</f>
        <v>145</v>
      </c>
      <c r="J63" s="94"/>
      <c r="K63" s="74"/>
      <c r="L63" s="82"/>
    </row>
    <row r="64" ht="12.0" customHeight="1">
      <c r="A64" s="12"/>
      <c r="B64" s="54"/>
      <c r="C64" s="54"/>
      <c r="D64" s="85" t="s">
        <v>54</v>
      </c>
      <c r="E64" s="86">
        <f>FLOOR(PRODUCT(0.9,E65),5)</f>
        <v>205</v>
      </c>
      <c r="F64" s="94"/>
      <c r="G64" s="86">
        <f>FLOOR(PRODUCT(0.9,G65),5)</f>
        <v>250</v>
      </c>
      <c r="H64" s="94"/>
      <c r="I64" s="86">
        <f>FLOOR(PRODUCT(0.9,I65),5)</f>
        <v>185</v>
      </c>
      <c r="J64" s="94"/>
      <c r="K64" s="74"/>
      <c r="L64" s="95"/>
    </row>
    <row r="65" ht="12.0" customHeight="1">
      <c r="A65" s="12"/>
      <c r="B65" s="54"/>
      <c r="C65" s="87" t="s">
        <v>55</v>
      </c>
      <c r="D65" s="52"/>
      <c r="E65" s="88">
        <f>ROUND(((((G65/(1.0278-(0.0278*G60)))*(1.0278-(0.0278*5)))*0.9)/Questions!$C$29),0)*Questions!$C$29</f>
        <v>230</v>
      </c>
      <c r="F65" s="96"/>
      <c r="G65" s="88">
        <f>G24</f>
        <v>280</v>
      </c>
      <c r="H65" s="96"/>
      <c r="I65" s="88">
        <f>ROUND(((E65*0.9)/Questions!$C$29),0)*Questions!$C$29</f>
        <v>207.5</v>
      </c>
      <c r="J65" s="96"/>
      <c r="K65" s="53"/>
      <c r="L65" s="97"/>
    </row>
    <row r="66" ht="12.0" customHeight="1">
      <c r="A66" s="12"/>
      <c r="B66" s="54"/>
      <c r="C66" s="89" t="s">
        <v>56</v>
      </c>
      <c r="D66" s="52"/>
      <c r="E66" s="90"/>
      <c r="F66" s="90"/>
      <c r="G66" s="90"/>
      <c r="H66" s="90"/>
      <c r="I66" s="90"/>
      <c r="J66" s="90"/>
      <c r="K66" s="74"/>
      <c r="L66" s="75" t="s">
        <v>69</v>
      </c>
    </row>
    <row r="67" ht="12.0" customHeight="1">
      <c r="A67" s="65"/>
      <c r="B67" s="80"/>
      <c r="C67" s="52"/>
      <c r="D67" s="52"/>
      <c r="E67" s="92"/>
      <c r="F67" s="81" t="s">
        <v>57</v>
      </c>
      <c r="G67" s="92"/>
      <c r="H67" s="81" t="s">
        <v>49</v>
      </c>
      <c r="I67" s="92"/>
      <c r="J67" s="81">
        <v>2.0</v>
      </c>
      <c r="K67" s="74"/>
      <c r="L67" s="79"/>
    </row>
    <row r="68" ht="12.0" customHeight="1">
      <c r="A68" s="65"/>
      <c r="B68" s="83" t="s">
        <v>37</v>
      </c>
      <c r="C68" s="84" t="s">
        <v>52</v>
      </c>
      <c r="D68" s="85" t="s">
        <v>50</v>
      </c>
      <c r="E68" s="93"/>
      <c r="F68" s="86">
        <f>IF((Questions!$J$8="lbs)"),45,20)</f>
        <v>45</v>
      </c>
      <c r="G68" s="93"/>
      <c r="H68" s="86">
        <f>IF((Questions!$J$8="lbs)"),45,20)</f>
        <v>45</v>
      </c>
      <c r="I68" s="93"/>
      <c r="J68" s="86">
        <f>IF((Questions!$J$8="lbs)"),45,20)</f>
        <v>45</v>
      </c>
      <c r="K68" s="74"/>
      <c r="L68" s="54"/>
    </row>
    <row r="69" ht="12.0" customHeight="1">
      <c r="A69" s="12"/>
      <c r="B69" s="54"/>
      <c r="C69" s="54"/>
      <c r="D69" s="85" t="s">
        <v>51</v>
      </c>
      <c r="E69" s="94"/>
      <c r="F69" s="86">
        <f>FLOOR(PRODUCT(0.55,F72),5)</f>
        <v>80</v>
      </c>
      <c r="G69" s="94"/>
      <c r="H69" s="86">
        <f>FLOOR(PRODUCT(0.55,H72),5)</f>
        <v>85</v>
      </c>
      <c r="I69" s="94"/>
      <c r="J69" s="86">
        <f>FLOOR(PRODUCT(0.55,J72),5)</f>
        <v>100</v>
      </c>
      <c r="K69" s="74"/>
      <c r="L69" s="54"/>
    </row>
    <row r="70" ht="12.0" customHeight="1">
      <c r="A70" s="12"/>
      <c r="B70" s="54"/>
      <c r="C70" s="54"/>
      <c r="D70" s="85" t="s">
        <v>53</v>
      </c>
      <c r="E70" s="94"/>
      <c r="F70" s="86">
        <f>FLOOR(PRODUCT(0.7,F72),5)</f>
        <v>105</v>
      </c>
      <c r="G70" s="94"/>
      <c r="H70" s="86">
        <f>FLOOR(PRODUCT(0.7,H72),5)</f>
        <v>110</v>
      </c>
      <c r="I70" s="94"/>
      <c r="J70" s="86">
        <f>FLOOR(PRODUCT(0.7,J72),5)</f>
        <v>130</v>
      </c>
      <c r="K70" s="74"/>
      <c r="L70" s="54"/>
    </row>
    <row r="71" ht="12.0" customHeight="1">
      <c r="A71" s="12"/>
      <c r="B71" s="54"/>
      <c r="C71" s="54"/>
      <c r="D71" s="85" t="s">
        <v>54</v>
      </c>
      <c r="E71" s="94"/>
      <c r="F71" s="86">
        <f>FLOOR(PRODUCT(0.85,F72),5)</f>
        <v>125</v>
      </c>
      <c r="G71" s="94"/>
      <c r="H71" s="86">
        <f>FLOOR(PRODUCT(0.85,H72),5)</f>
        <v>130</v>
      </c>
      <c r="I71" s="94"/>
      <c r="J71" s="86">
        <f>FLOOR(PRODUCT(0.85,J72),5)</f>
        <v>160</v>
      </c>
      <c r="K71" s="74"/>
      <c r="L71" s="54"/>
    </row>
    <row r="72" ht="12.0" customHeight="1">
      <c r="A72" s="12"/>
      <c r="B72" s="54"/>
      <c r="C72" s="87" t="s">
        <v>55</v>
      </c>
      <c r="D72" s="52"/>
      <c r="E72" s="96"/>
      <c r="F72" s="88">
        <f>ROUND(((H72*Questions!C38)/Questions!$C$31),0)*Questions!$C$31</f>
        <v>150</v>
      </c>
      <c r="G72" s="96"/>
      <c r="H72" s="88">
        <f>ROUND(((((J72/(1.0278-(0.0278*J67)))*(1.0278-(0.0278*5)))*0.9)/Questions!$C$31),0)*Questions!$C$31</f>
        <v>157.5</v>
      </c>
      <c r="I72" s="96"/>
      <c r="J72" s="88">
        <f>J31</f>
        <v>190</v>
      </c>
      <c r="K72" s="74"/>
      <c r="L72" s="54"/>
    </row>
    <row r="73" ht="12.0" customHeight="1">
      <c r="A73" s="12"/>
      <c r="B73" s="54"/>
      <c r="C73" s="89" t="s">
        <v>56</v>
      </c>
      <c r="D73" s="52"/>
      <c r="E73" s="90"/>
      <c r="F73" s="90"/>
      <c r="G73" s="90"/>
      <c r="H73" s="90"/>
      <c r="I73" s="90"/>
      <c r="J73" s="90"/>
      <c r="K73" s="74"/>
      <c r="L73" s="54"/>
    </row>
    <row r="74" ht="12.0" customHeight="1">
      <c r="A74" s="65"/>
      <c r="B74" s="98"/>
      <c r="C74" s="52"/>
      <c r="D74" s="52"/>
      <c r="E74" s="81" t="s">
        <v>51</v>
      </c>
      <c r="F74" s="92"/>
      <c r="G74" s="92"/>
      <c r="H74" s="81" t="s">
        <v>51</v>
      </c>
      <c r="I74" s="92"/>
      <c r="J74" s="92"/>
      <c r="K74" s="74"/>
      <c r="L74" s="54"/>
    </row>
    <row r="75" ht="12.0" customHeight="1">
      <c r="A75" s="65"/>
      <c r="B75" s="83" t="s">
        <v>36</v>
      </c>
      <c r="C75" s="84" t="s">
        <v>52</v>
      </c>
      <c r="D75" s="85" t="s">
        <v>50</v>
      </c>
      <c r="E75" s="86">
        <f>FLOOR(PRODUCT(0.4,E78),5)</f>
        <v>140</v>
      </c>
      <c r="F75" s="93"/>
      <c r="G75" s="93"/>
      <c r="H75" s="86">
        <f>FLOOR(PRODUCT(0.4,H78),5)</f>
        <v>140</v>
      </c>
      <c r="I75" s="93"/>
      <c r="J75" s="93"/>
      <c r="K75" s="74"/>
      <c r="L75" s="54"/>
    </row>
    <row r="76" ht="12.0" customHeight="1">
      <c r="A76" s="12"/>
      <c r="B76" s="54"/>
      <c r="C76" s="54"/>
      <c r="D76" s="85" t="s">
        <v>53</v>
      </c>
      <c r="E76" s="86">
        <f>FLOOR(PRODUCT(0.6,E78),5)</f>
        <v>210</v>
      </c>
      <c r="F76" s="94"/>
      <c r="G76" s="94"/>
      <c r="H76" s="86">
        <f>FLOOR(PRODUCT(0.6,H78),5)</f>
        <v>210</v>
      </c>
      <c r="I76" s="94"/>
      <c r="J76" s="94"/>
      <c r="K76" s="74"/>
      <c r="L76" s="54"/>
    </row>
    <row r="77" ht="12.0" customHeight="1">
      <c r="A77" s="12"/>
      <c r="B77" s="54"/>
      <c r="C77" s="54"/>
      <c r="D77" s="85" t="s">
        <v>54</v>
      </c>
      <c r="E77" s="86">
        <f>FLOOR(PRODUCT(0.85,E78),5)</f>
        <v>295</v>
      </c>
      <c r="F77" s="94"/>
      <c r="G77" s="94"/>
      <c r="H77" s="86">
        <f>FLOOR(PRODUCT(0.85,H78),5)</f>
        <v>295</v>
      </c>
      <c r="I77" s="94"/>
      <c r="J77" s="94"/>
      <c r="K77" s="74"/>
      <c r="L77" s="54"/>
    </row>
    <row r="78" ht="12.0" customHeight="1">
      <c r="A78" s="12"/>
      <c r="B78" s="54"/>
      <c r="C78" s="87" t="s">
        <v>55</v>
      </c>
      <c r="D78" s="52"/>
      <c r="E78" s="88">
        <f>IF((H38&gt;4),(H37+Questions!$E$20),H37)</f>
        <v>350</v>
      </c>
      <c r="F78" s="96"/>
      <c r="G78" s="96"/>
      <c r="H78" s="88">
        <f>IF((E79&gt;4),(E78+Questions!$E$20),E78)</f>
        <v>350</v>
      </c>
      <c r="I78" s="96"/>
      <c r="J78" s="96"/>
      <c r="K78" s="74"/>
      <c r="L78" s="54"/>
    </row>
    <row r="79" ht="12.0" customHeight="1">
      <c r="A79" s="12"/>
      <c r="B79" s="54"/>
      <c r="C79" s="89" t="s">
        <v>59</v>
      </c>
      <c r="D79" s="52"/>
      <c r="E79" s="90"/>
      <c r="F79" s="90"/>
      <c r="G79" s="90"/>
      <c r="H79" s="90"/>
      <c r="I79" s="90"/>
      <c r="J79" s="90"/>
      <c r="K79" s="74"/>
      <c r="L79" s="54"/>
    </row>
    <row r="80" ht="12.0" customHeight="1">
      <c r="A80" s="65"/>
      <c r="B80" s="92"/>
      <c r="C80" s="92"/>
      <c r="D80" s="92"/>
      <c r="E80" s="92"/>
      <c r="F80" s="92"/>
      <c r="G80" s="81" t="s">
        <v>60</v>
      </c>
      <c r="H80" s="92"/>
      <c r="I80" s="92"/>
      <c r="J80" s="81" t="s">
        <v>60</v>
      </c>
      <c r="K80" s="74"/>
      <c r="L80" s="54"/>
    </row>
    <row r="81" ht="12.0" customHeight="1">
      <c r="A81" s="65"/>
      <c r="B81" s="83" t="s">
        <v>38</v>
      </c>
      <c r="C81" s="84" t="s">
        <v>52</v>
      </c>
      <c r="D81" s="85" t="s">
        <v>50</v>
      </c>
      <c r="E81" s="99"/>
      <c r="F81" s="93"/>
      <c r="G81" s="86">
        <f>IF((Questions!$J$8="lbs)"),45,20)</f>
        <v>45</v>
      </c>
      <c r="H81" s="93"/>
      <c r="I81" s="99"/>
      <c r="J81" s="86">
        <f>IF((Questions!$J$8="lbs)"),45,20)</f>
        <v>45</v>
      </c>
      <c r="K81" s="74"/>
      <c r="L81" s="54"/>
    </row>
    <row r="82" ht="12.0" customHeight="1">
      <c r="A82" s="12"/>
      <c r="B82" s="54"/>
      <c r="C82" s="54"/>
      <c r="D82" s="85" t="s">
        <v>51</v>
      </c>
      <c r="E82" s="100"/>
      <c r="F82" s="94"/>
      <c r="G82" s="86">
        <f>FLOOR(PRODUCT(0.55,G85),5)</f>
        <v>85</v>
      </c>
      <c r="H82" s="94"/>
      <c r="I82" s="100"/>
      <c r="J82" s="86">
        <f>FLOOR(PRODUCT(0.55,J85),5)</f>
        <v>90</v>
      </c>
      <c r="K82" s="74"/>
      <c r="L82" s="54"/>
    </row>
    <row r="83" ht="12.0" customHeight="1">
      <c r="A83" s="12"/>
      <c r="B83" s="54"/>
      <c r="C83" s="54"/>
      <c r="D83" s="85" t="s">
        <v>53</v>
      </c>
      <c r="E83" s="100"/>
      <c r="F83" s="94"/>
      <c r="G83" s="86">
        <f>FLOOR(PRODUCT(0.7,G85),5)</f>
        <v>110</v>
      </c>
      <c r="H83" s="94"/>
      <c r="I83" s="100"/>
      <c r="J83" s="86">
        <f>FLOOR(PRODUCT(0.7,J85),5)</f>
        <v>115</v>
      </c>
      <c r="K83" s="74"/>
      <c r="L83" s="54"/>
    </row>
    <row r="84" ht="12.0" customHeight="1">
      <c r="A84" s="12"/>
      <c r="B84" s="54"/>
      <c r="C84" s="54"/>
      <c r="D84" s="85" t="s">
        <v>54</v>
      </c>
      <c r="E84" s="100"/>
      <c r="F84" s="94"/>
      <c r="G84" s="86">
        <f>FLOOR(PRODUCT(0.85,G85),5)</f>
        <v>135</v>
      </c>
      <c r="H84" s="94"/>
      <c r="I84" s="100"/>
      <c r="J84" s="86">
        <f>FLOOR(PRODUCT(0.85,J85),5)</f>
        <v>140</v>
      </c>
      <c r="K84" s="74"/>
      <c r="L84" s="54"/>
    </row>
    <row r="85" ht="12.0" customHeight="1">
      <c r="A85" s="12"/>
      <c r="B85" s="54"/>
      <c r="C85" s="87" t="s">
        <v>55</v>
      </c>
      <c r="D85" s="52"/>
      <c r="E85" s="100"/>
      <c r="F85" s="101"/>
      <c r="G85" s="88">
        <f>IF((J45&gt;3),(J44+Questions!$E$22),J44)</f>
        <v>162.5</v>
      </c>
      <c r="H85" s="101"/>
      <c r="I85" s="100"/>
      <c r="J85" s="88">
        <f>IF((G86&gt;3),(G85+Questions!$E$22),G85)</f>
        <v>165</v>
      </c>
      <c r="K85" s="74"/>
      <c r="L85" s="54"/>
    </row>
    <row r="86" ht="12.0" customHeight="1">
      <c r="A86" s="102"/>
      <c r="B86" s="116"/>
      <c r="C86" s="89" t="s">
        <v>61</v>
      </c>
      <c r="D86" s="52"/>
      <c r="E86" s="104"/>
      <c r="F86" s="104"/>
      <c r="G86" s="85">
        <v>5.0</v>
      </c>
      <c r="H86" s="104"/>
      <c r="I86" s="104"/>
      <c r="J86" s="85">
        <v>5.0</v>
      </c>
      <c r="K86" s="74"/>
      <c r="L86" s="54"/>
    </row>
    <row r="87" ht="12.0" customHeight="1">
      <c r="A87" s="65"/>
      <c r="B87" s="105" t="s">
        <v>62</v>
      </c>
      <c r="C87" s="87" t="s">
        <v>55</v>
      </c>
      <c r="D87" s="52"/>
      <c r="E87" s="106"/>
      <c r="F87" s="107" t="s">
        <v>63</v>
      </c>
      <c r="G87" s="106"/>
      <c r="H87" s="106"/>
      <c r="I87" s="107" t="s">
        <v>63</v>
      </c>
      <c r="J87" s="106"/>
      <c r="K87" s="74"/>
      <c r="L87" s="54"/>
    </row>
    <row r="88" ht="12.0" customHeight="1">
      <c r="A88" s="65"/>
      <c r="B88" s="105" t="s">
        <v>64</v>
      </c>
      <c r="C88" s="87" t="s">
        <v>55</v>
      </c>
      <c r="D88" s="52"/>
      <c r="E88" s="106"/>
      <c r="F88" s="107" t="s">
        <v>65</v>
      </c>
      <c r="G88" s="106"/>
      <c r="H88" s="106"/>
      <c r="I88" s="107" t="s">
        <v>65</v>
      </c>
      <c r="J88" s="106"/>
      <c r="K88" s="74"/>
      <c r="L88" s="108"/>
    </row>
    <row r="89" ht="12.0" customHeight="1">
      <c r="A89" s="65"/>
      <c r="B89" s="109" t="s">
        <v>66</v>
      </c>
      <c r="C89" s="52"/>
      <c r="D89" s="52"/>
      <c r="E89" s="110">
        <f>(((((((((((((E54*10)+(E55*5))+(E56*3))+(E57*2))+(E58*25))+(E61*10))+(E62*5))+(E63*3))+(E64*2))+(E65*25))+(E75*10))+(E76*3))+(E77*2))+(E78*5)</f>
        <v>22800</v>
      </c>
      <c r="F89" s="110">
        <f>(((((((((F54*10)+(F55*5))+(F56*3))+(F57*2))+(F58*10))+(F68*10))+(F69*5))+(F70*3))+(F71*2))+(F72*15)</f>
        <v>8250</v>
      </c>
      <c r="G89" s="110">
        <f>((((((((((((((G54*10)+(G55*5))+(G56*3))+(G57*2))+(G58*5))+(G61*10))+(G62*5))+(G63*3))+(G64*2))+(G65*G60))+(G81*10))+(G82*5))+(G83*3))+(G84*2))+(G85*15)</f>
        <v>11082.5</v>
      </c>
      <c r="H89" s="110">
        <f>(((((((((((((H54*10)+(H55*5))+(H56*3))+(H57*2))+(H58*25))+(H68*10))+(H69*5))+(H70*3))+(H71*2))+(H72*25))+(H75*10))+(H76*3))+(H77*2))+(H78*5)</f>
        <v>20537.5</v>
      </c>
      <c r="I89" s="110">
        <f>(((((((((I54*10)+(I55*5))+(I56*3))+(I57*2))+(I58*10))+(I61*10))+(I62*5))+(I63*3))+(I64*2))+(I65*15)</f>
        <v>9452.5</v>
      </c>
      <c r="J89" s="110">
        <f>((((((((((((((J54*10)+(J55*5))+(J56*3))+(J57*2))+(J58*5))+(J68*10))+(J69*5))+(J70*3))+(J71*2))+(J72*J67))+(J81*10))+(J82*5))+(J83*3))+(J84*2))+(J85*15)</f>
        <v>10415</v>
      </c>
      <c r="K89" s="53"/>
      <c r="L89" s="111"/>
    </row>
    <row r="90" ht="12.0" customHeight="1">
      <c r="A90" s="12"/>
      <c r="B90" s="112"/>
      <c r="C90" s="113"/>
      <c r="D90" s="113"/>
      <c r="E90" s="113"/>
      <c r="F90" s="113"/>
      <c r="G90" s="113"/>
      <c r="H90" s="113"/>
      <c r="I90" s="113"/>
      <c r="J90" s="113"/>
      <c r="K90" s="114"/>
      <c r="L90" s="114"/>
    </row>
    <row r="91" ht="15.75" customHeight="1">
      <c r="A91" s="65"/>
      <c r="B91" s="66" t="s">
        <v>39</v>
      </c>
      <c r="C91" s="52"/>
      <c r="D91" s="67"/>
      <c r="E91" s="68" t="s">
        <v>70</v>
      </c>
      <c r="F91" s="52"/>
      <c r="G91" s="52"/>
      <c r="H91" s="52"/>
      <c r="I91" s="52"/>
      <c r="J91" s="52"/>
      <c r="K91" s="53"/>
      <c r="L91" s="115"/>
    </row>
    <row r="92" ht="12.0" customHeight="1">
      <c r="A92" s="65"/>
      <c r="B92" s="70" t="s">
        <v>0</v>
      </c>
      <c r="C92" s="71"/>
      <c r="D92" s="72" t="s">
        <v>41</v>
      </c>
      <c r="E92" s="73" t="s">
        <v>42</v>
      </c>
      <c r="F92" s="73" t="s">
        <v>43</v>
      </c>
      <c r="G92" s="73" t="s">
        <v>44</v>
      </c>
      <c r="H92" s="73" t="s">
        <v>42</v>
      </c>
      <c r="I92" s="73" t="s">
        <v>43</v>
      </c>
      <c r="J92" s="73" t="s">
        <v>44</v>
      </c>
      <c r="K92" s="74"/>
      <c r="L92" s="75" t="s">
        <v>71</v>
      </c>
    </row>
    <row r="93" ht="12.0" customHeight="1">
      <c r="A93" s="12"/>
      <c r="B93" s="76"/>
      <c r="C93" s="77"/>
      <c r="D93" s="54"/>
      <c r="E93" s="78" t="s">
        <v>46</v>
      </c>
      <c r="F93" s="78" t="s">
        <v>47</v>
      </c>
      <c r="G93" s="78" t="s">
        <v>48</v>
      </c>
      <c r="H93" s="78" t="s">
        <v>46</v>
      </c>
      <c r="I93" s="78" t="s">
        <v>47</v>
      </c>
      <c r="J93" s="78" t="s">
        <v>48</v>
      </c>
      <c r="K93" s="74"/>
      <c r="L93" s="79"/>
    </row>
    <row r="94" ht="12.0" customHeight="1">
      <c r="A94" s="65"/>
      <c r="B94" s="91"/>
      <c r="C94" s="91"/>
      <c r="D94" s="92"/>
      <c r="E94" s="81" t="s">
        <v>49</v>
      </c>
      <c r="F94" s="81" t="s">
        <v>50</v>
      </c>
      <c r="G94" s="81" t="s">
        <v>51</v>
      </c>
      <c r="H94" s="81" t="s">
        <v>49</v>
      </c>
      <c r="I94" s="81" t="s">
        <v>50</v>
      </c>
      <c r="J94" s="81" t="s">
        <v>51</v>
      </c>
      <c r="K94" s="74"/>
      <c r="L94" s="82"/>
    </row>
    <row r="95" ht="12.0" customHeight="1">
      <c r="A95" s="65"/>
      <c r="B95" s="83" t="s">
        <v>34</v>
      </c>
      <c r="C95" s="84" t="s">
        <v>52</v>
      </c>
      <c r="D95" s="85" t="s">
        <v>50</v>
      </c>
      <c r="E95" s="86">
        <f>IF((Questions!$C$7="lbs"),45,20)</f>
        <v>45</v>
      </c>
      <c r="F95" s="86">
        <f>IF((Questions!$C$7="lbs"),45,20)</f>
        <v>45</v>
      </c>
      <c r="G95" s="86">
        <f>IF((Questions!$C$7="lbs"),45,20)</f>
        <v>45</v>
      </c>
      <c r="H95" s="86">
        <f>IF((Questions!$C$7="lbs"),45,20)</f>
        <v>45</v>
      </c>
      <c r="I95" s="86">
        <f>IF((Questions!$C$7="lbs"),45,20)</f>
        <v>45</v>
      </c>
      <c r="J95" s="86">
        <f>IF((Questions!$C$7="lbs"),45,20)</f>
        <v>45</v>
      </c>
      <c r="K95" s="74"/>
      <c r="L95" s="82"/>
    </row>
    <row r="96" ht="12.0" customHeight="1">
      <c r="A96" s="12"/>
      <c r="B96" s="54"/>
      <c r="C96" s="54"/>
      <c r="D96" s="85" t="s">
        <v>51</v>
      </c>
      <c r="E96" s="86">
        <f t="shared" ref="E96:J96" si="12">FLOOR(PRODUCT(0.4,E99),5)</f>
        <v>135</v>
      </c>
      <c r="F96" s="86">
        <f t="shared" si="12"/>
        <v>105</v>
      </c>
      <c r="G96" s="86">
        <f t="shared" si="12"/>
        <v>150</v>
      </c>
      <c r="H96" s="86">
        <f t="shared" si="12"/>
        <v>135</v>
      </c>
      <c r="I96" s="86">
        <f t="shared" si="12"/>
        <v>105</v>
      </c>
      <c r="J96" s="86">
        <f t="shared" si="12"/>
        <v>150</v>
      </c>
      <c r="K96" s="74"/>
      <c r="L96" s="82"/>
    </row>
    <row r="97" ht="12.0" customHeight="1">
      <c r="A97" s="12"/>
      <c r="B97" s="54"/>
      <c r="C97" s="54"/>
      <c r="D97" s="85" t="s">
        <v>53</v>
      </c>
      <c r="E97" s="86">
        <f t="shared" ref="E97:J97" si="13">FLOOR(PRODUCT(0.6,E99),5)</f>
        <v>200</v>
      </c>
      <c r="F97" s="86">
        <f t="shared" si="13"/>
        <v>160</v>
      </c>
      <c r="G97" s="86">
        <f t="shared" si="13"/>
        <v>225</v>
      </c>
      <c r="H97" s="86">
        <f t="shared" si="13"/>
        <v>200</v>
      </c>
      <c r="I97" s="86">
        <f t="shared" si="13"/>
        <v>160</v>
      </c>
      <c r="J97" s="86">
        <f t="shared" si="13"/>
        <v>225</v>
      </c>
      <c r="K97" s="74"/>
      <c r="L97" s="82"/>
    </row>
    <row r="98" ht="12.0" customHeight="1">
      <c r="A98" s="12"/>
      <c r="B98" s="54"/>
      <c r="C98" s="54"/>
      <c r="D98" s="85" t="s">
        <v>54</v>
      </c>
      <c r="E98" s="86">
        <f t="shared" ref="E98:J98" si="14">FLOOR(PRODUCT(0.8,E99),5)</f>
        <v>270</v>
      </c>
      <c r="F98" s="86">
        <f t="shared" si="14"/>
        <v>215</v>
      </c>
      <c r="G98" s="86">
        <f t="shared" si="14"/>
        <v>300</v>
      </c>
      <c r="H98" s="86">
        <f t="shared" si="14"/>
        <v>270</v>
      </c>
      <c r="I98" s="86">
        <f t="shared" si="14"/>
        <v>215</v>
      </c>
      <c r="J98" s="86">
        <f t="shared" si="14"/>
        <v>300</v>
      </c>
      <c r="K98" s="74"/>
      <c r="L98" s="82"/>
    </row>
    <row r="99" ht="12.0" customHeight="1">
      <c r="A99" s="12"/>
      <c r="B99" s="54"/>
      <c r="C99" s="87" t="s">
        <v>55</v>
      </c>
      <c r="D99" s="52"/>
      <c r="E99" s="88">
        <f>ROUND(((G99*0.9)/Questions!$C$28),0)*Questions!$C$28</f>
        <v>340</v>
      </c>
      <c r="F99" s="88">
        <f>ROUND(((E99*0.8)/Questions!$C$28),0)*Questions!$C$28</f>
        <v>270</v>
      </c>
      <c r="G99" s="88">
        <f>IF((J59&gt;4),(J58+Questions!$E$18),J58)</f>
        <v>380</v>
      </c>
      <c r="H99" s="88">
        <f>ROUND(((J99*0.9)/Questions!$C$28),0)*Questions!$C$28</f>
        <v>340</v>
      </c>
      <c r="I99" s="88">
        <f>ROUND(((H99*0.8)/Questions!$C$28),0)*Questions!$C$28</f>
        <v>270</v>
      </c>
      <c r="J99" s="88">
        <f>IF((G100&gt;4),(G99+Questions!$E$18),G99)</f>
        <v>380</v>
      </c>
      <c r="K99" s="74"/>
      <c r="L99" s="82"/>
    </row>
    <row r="100" ht="12.0" customHeight="1">
      <c r="A100" s="12"/>
      <c r="B100" s="54"/>
      <c r="C100" s="89" t="s">
        <v>56</v>
      </c>
      <c r="D100" s="52"/>
      <c r="E100" s="90"/>
      <c r="F100" s="90"/>
      <c r="G100" s="90"/>
      <c r="H100" s="90"/>
      <c r="I100" s="90"/>
      <c r="J100" s="90"/>
      <c r="K100" s="74"/>
      <c r="L100" s="82"/>
    </row>
    <row r="101" ht="12.0" customHeight="1">
      <c r="A101" s="65"/>
      <c r="B101" s="91"/>
      <c r="C101" s="80"/>
      <c r="D101" s="52"/>
      <c r="E101" s="81" t="s">
        <v>49</v>
      </c>
      <c r="F101" s="92"/>
      <c r="G101" s="81">
        <v>3.0</v>
      </c>
      <c r="H101" s="92"/>
      <c r="I101" s="81" t="s">
        <v>57</v>
      </c>
      <c r="J101" s="92"/>
      <c r="K101" s="74"/>
      <c r="L101" s="82"/>
    </row>
    <row r="102" ht="12.0" customHeight="1">
      <c r="A102" s="65"/>
      <c r="B102" s="83" t="s">
        <v>35</v>
      </c>
      <c r="C102" s="84" t="s">
        <v>52</v>
      </c>
      <c r="D102" s="85" t="s">
        <v>50</v>
      </c>
      <c r="E102" s="86">
        <f>IF((Questions!$J$8="lbs)"),45,20)</f>
        <v>45</v>
      </c>
      <c r="F102" s="93"/>
      <c r="G102" s="86">
        <f>IF((Questions!$J$8="lbs)"),45,20)</f>
        <v>45</v>
      </c>
      <c r="H102" s="93"/>
      <c r="I102" s="86">
        <f>IF((Questions!$J$8="lbs)"),45,20)</f>
        <v>45</v>
      </c>
      <c r="J102" s="93"/>
      <c r="K102" s="74"/>
      <c r="L102" s="82"/>
    </row>
    <row r="103" ht="12.0" customHeight="1">
      <c r="A103" s="12"/>
      <c r="B103" s="54"/>
      <c r="C103" s="54"/>
      <c r="D103" s="85" t="s">
        <v>51</v>
      </c>
      <c r="E103" s="86">
        <f>FLOOR(PRODUCT(0.5,E106),5)</f>
        <v>115</v>
      </c>
      <c r="F103" s="94"/>
      <c r="G103" s="86">
        <f>FLOOR(PRODUCT(0.5,G106),5)</f>
        <v>140</v>
      </c>
      <c r="H103" s="94"/>
      <c r="I103" s="86">
        <f>FLOOR(PRODUCT(0.5,I106),5)</f>
        <v>105</v>
      </c>
      <c r="J103" s="94"/>
      <c r="K103" s="74"/>
      <c r="L103" s="82"/>
    </row>
    <row r="104" ht="12.0" customHeight="1">
      <c r="A104" s="12"/>
      <c r="B104" s="54"/>
      <c r="C104" s="54"/>
      <c r="D104" s="85" t="s">
        <v>53</v>
      </c>
      <c r="E104" s="86">
        <f>FLOOR(PRODUCT(0.7,E106),5)</f>
        <v>165</v>
      </c>
      <c r="F104" s="94"/>
      <c r="G104" s="86">
        <f>FLOOR(PRODUCT(0.7,G106),5)</f>
        <v>195</v>
      </c>
      <c r="H104" s="94"/>
      <c r="I104" s="86">
        <f>FLOOR(PRODUCT(0.7,I106),5)</f>
        <v>150</v>
      </c>
      <c r="J104" s="94"/>
      <c r="K104" s="74"/>
      <c r="L104" s="82"/>
    </row>
    <row r="105" ht="12.0" customHeight="1">
      <c r="A105" s="12"/>
      <c r="B105" s="54"/>
      <c r="C105" s="54"/>
      <c r="D105" s="85" t="s">
        <v>54</v>
      </c>
      <c r="E105" s="86">
        <f>FLOOR(PRODUCT(0.9,E106),5)</f>
        <v>210</v>
      </c>
      <c r="F105" s="94"/>
      <c r="G105" s="86">
        <f>FLOOR(PRODUCT(0.9,G106),5)</f>
        <v>250</v>
      </c>
      <c r="H105" s="94"/>
      <c r="I105" s="86">
        <f>FLOOR(PRODUCT(0.9,I106),5)</f>
        <v>190</v>
      </c>
      <c r="J105" s="94"/>
      <c r="K105" s="74"/>
      <c r="L105" s="95"/>
    </row>
    <row r="106" ht="12.0" customHeight="1">
      <c r="A106" s="12"/>
      <c r="B106" s="54"/>
      <c r="C106" s="87" t="s">
        <v>55</v>
      </c>
      <c r="D106" s="52"/>
      <c r="E106" s="88">
        <f>ROUND(((((G106/(1.0278-(0.0278*G101)))*(1.0278-(0.0278*5)))*0.9)/Questions!$C$29),0)*Questions!$C$29</f>
        <v>237.5</v>
      </c>
      <c r="F106" s="96"/>
      <c r="G106" s="88">
        <f>G65</f>
        <v>280</v>
      </c>
      <c r="H106" s="96"/>
      <c r="I106" s="88">
        <f>ROUND(((E106*0.9)/Questions!$C$29),0)*Questions!$C$29</f>
        <v>215</v>
      </c>
      <c r="J106" s="96"/>
      <c r="K106" s="53"/>
      <c r="L106" s="97"/>
    </row>
    <row r="107" ht="12.0" customHeight="1">
      <c r="A107" s="12"/>
      <c r="B107" s="54"/>
      <c r="C107" s="89" t="s">
        <v>56</v>
      </c>
      <c r="D107" s="52"/>
      <c r="E107" s="90"/>
      <c r="F107" s="90"/>
      <c r="G107" s="90"/>
      <c r="H107" s="90"/>
      <c r="I107" s="90"/>
      <c r="J107" s="90"/>
      <c r="K107" s="74"/>
      <c r="L107" s="75" t="s">
        <v>72</v>
      </c>
    </row>
    <row r="108" ht="12.0" customHeight="1">
      <c r="A108" s="65"/>
      <c r="B108" s="80"/>
      <c r="C108" s="52"/>
      <c r="D108" s="52"/>
      <c r="E108" s="92"/>
      <c r="F108" s="81" t="s">
        <v>57</v>
      </c>
      <c r="G108" s="92"/>
      <c r="H108" s="81" t="s">
        <v>49</v>
      </c>
      <c r="I108" s="92"/>
      <c r="J108" s="81">
        <v>3.0</v>
      </c>
      <c r="K108" s="74"/>
      <c r="L108" s="79"/>
    </row>
    <row r="109" ht="12.0" customHeight="1">
      <c r="A109" s="65"/>
      <c r="B109" s="83" t="s">
        <v>37</v>
      </c>
      <c r="C109" s="84" t="s">
        <v>52</v>
      </c>
      <c r="D109" s="85" t="s">
        <v>50</v>
      </c>
      <c r="E109" s="93"/>
      <c r="F109" s="86">
        <f>IF((Questions!$J$8="lbs)"),45,20)</f>
        <v>45</v>
      </c>
      <c r="G109" s="93"/>
      <c r="H109" s="86">
        <f>IF((Questions!$J$8="lbs)"),45,20)</f>
        <v>45</v>
      </c>
      <c r="I109" s="93"/>
      <c r="J109" s="86">
        <f>IF((Questions!$J$8="lbs)"),45,20)</f>
        <v>45</v>
      </c>
      <c r="K109" s="74"/>
      <c r="L109" s="54"/>
    </row>
    <row r="110" ht="12.0" customHeight="1">
      <c r="A110" s="12"/>
      <c r="B110" s="54"/>
      <c r="C110" s="54"/>
      <c r="D110" s="85" t="s">
        <v>51</v>
      </c>
      <c r="E110" s="94"/>
      <c r="F110" s="86">
        <f>FLOOR(PRODUCT(0.55,F113),5)</f>
        <v>80</v>
      </c>
      <c r="G110" s="94"/>
      <c r="H110" s="86">
        <f>FLOOR(PRODUCT(0.55,H113),5)</f>
        <v>85</v>
      </c>
      <c r="I110" s="94"/>
      <c r="J110" s="86">
        <f>FLOOR(PRODUCT(0.55,J113),5)</f>
        <v>100</v>
      </c>
      <c r="K110" s="74"/>
      <c r="L110" s="54"/>
    </row>
    <row r="111" ht="12.0" customHeight="1">
      <c r="A111" s="12"/>
      <c r="B111" s="54"/>
      <c r="C111" s="54"/>
      <c r="D111" s="85" t="s">
        <v>53</v>
      </c>
      <c r="E111" s="94"/>
      <c r="F111" s="86">
        <f>FLOOR(PRODUCT(0.7,F113),5)</f>
        <v>105</v>
      </c>
      <c r="G111" s="94"/>
      <c r="H111" s="86">
        <f>FLOOR(PRODUCT(0.7,H113),5)</f>
        <v>110</v>
      </c>
      <c r="I111" s="94"/>
      <c r="J111" s="86">
        <f>FLOOR(PRODUCT(0.7,J113),5)</f>
        <v>130</v>
      </c>
      <c r="K111" s="74"/>
      <c r="L111" s="54"/>
    </row>
    <row r="112" ht="12.0" customHeight="1">
      <c r="A112" s="12"/>
      <c r="B112" s="54"/>
      <c r="C112" s="54"/>
      <c r="D112" s="85" t="s">
        <v>54</v>
      </c>
      <c r="E112" s="94"/>
      <c r="F112" s="86">
        <f>FLOOR(PRODUCT(0.85,F113),5)</f>
        <v>125</v>
      </c>
      <c r="G112" s="94"/>
      <c r="H112" s="86">
        <f>FLOOR(PRODUCT(0.85,H113),5)</f>
        <v>135</v>
      </c>
      <c r="I112" s="94"/>
      <c r="J112" s="86">
        <f>FLOOR(PRODUCT(0.85,J113),5)</f>
        <v>160</v>
      </c>
      <c r="K112" s="74"/>
      <c r="L112" s="54"/>
    </row>
    <row r="113" ht="12.0" customHeight="1">
      <c r="A113" s="12"/>
      <c r="B113" s="54"/>
      <c r="C113" s="87" t="s">
        <v>55</v>
      </c>
      <c r="D113" s="52"/>
      <c r="E113" s="96"/>
      <c r="F113" s="88">
        <f>ROUND(((H113*Questions!C38)/Questions!$C$31),0)*Questions!$C$31</f>
        <v>152.5</v>
      </c>
      <c r="G113" s="96"/>
      <c r="H113" s="88">
        <f>ROUND(((((J113/(1.0278-(0.0278*J108)))*(1.0278-(0.0278*5)))*0.9)/Questions!$C$31),0)*Questions!$C$31</f>
        <v>160</v>
      </c>
      <c r="I113" s="96"/>
      <c r="J113" s="88">
        <f>J72</f>
        <v>190</v>
      </c>
      <c r="K113" s="74"/>
      <c r="L113" s="54"/>
    </row>
    <row r="114" ht="12.0" customHeight="1">
      <c r="A114" s="12"/>
      <c r="B114" s="54"/>
      <c r="C114" s="89" t="s">
        <v>56</v>
      </c>
      <c r="D114" s="52"/>
      <c r="E114" s="90"/>
      <c r="F114" s="90"/>
      <c r="G114" s="90"/>
      <c r="H114" s="90"/>
      <c r="I114" s="90"/>
      <c r="J114" s="117"/>
      <c r="K114" s="74"/>
      <c r="L114" s="54"/>
    </row>
    <row r="115" ht="12.0" customHeight="1">
      <c r="A115" s="65"/>
      <c r="B115" s="98"/>
      <c r="C115" s="52"/>
      <c r="D115" s="52"/>
      <c r="E115" s="81" t="s">
        <v>51</v>
      </c>
      <c r="F115" s="92"/>
      <c r="G115" s="92"/>
      <c r="H115" s="81" t="s">
        <v>51</v>
      </c>
      <c r="I115" s="92"/>
      <c r="J115" s="92"/>
      <c r="K115" s="74"/>
      <c r="L115" s="54"/>
    </row>
    <row r="116" ht="12.0" customHeight="1">
      <c r="A116" s="65"/>
      <c r="B116" s="83" t="s">
        <v>36</v>
      </c>
      <c r="C116" s="84" t="s">
        <v>52</v>
      </c>
      <c r="D116" s="85" t="s">
        <v>50</v>
      </c>
      <c r="E116" s="86">
        <f>FLOOR(PRODUCT(0.4,E119),5)</f>
        <v>140</v>
      </c>
      <c r="F116" s="93"/>
      <c r="G116" s="93"/>
      <c r="H116" s="86">
        <f>FLOOR(PRODUCT(0.4,H119),5)</f>
        <v>140</v>
      </c>
      <c r="I116" s="93"/>
      <c r="J116" s="93"/>
      <c r="K116" s="74"/>
      <c r="L116" s="54"/>
    </row>
    <row r="117" ht="12.0" customHeight="1">
      <c r="A117" s="12"/>
      <c r="B117" s="54"/>
      <c r="C117" s="54"/>
      <c r="D117" s="85" t="s">
        <v>53</v>
      </c>
      <c r="E117" s="86">
        <f>FLOOR(PRODUCT(0.6,E119),5)</f>
        <v>210</v>
      </c>
      <c r="F117" s="94"/>
      <c r="G117" s="94"/>
      <c r="H117" s="86">
        <f>FLOOR(PRODUCT(0.6,H119),5)</f>
        <v>210</v>
      </c>
      <c r="I117" s="94"/>
      <c r="J117" s="94"/>
      <c r="K117" s="74"/>
      <c r="L117" s="54"/>
    </row>
    <row r="118" ht="12.0" customHeight="1">
      <c r="A118" s="12"/>
      <c r="B118" s="54"/>
      <c r="C118" s="54"/>
      <c r="D118" s="85" t="s">
        <v>54</v>
      </c>
      <c r="E118" s="86">
        <f>FLOOR(PRODUCT(0.85,E119),5)</f>
        <v>295</v>
      </c>
      <c r="F118" s="94"/>
      <c r="G118" s="94"/>
      <c r="H118" s="86">
        <f>FLOOR(PRODUCT(0.85,H119),5)</f>
        <v>295</v>
      </c>
      <c r="I118" s="94"/>
      <c r="J118" s="94"/>
      <c r="K118" s="74"/>
      <c r="L118" s="54"/>
    </row>
    <row r="119" ht="12.0" customHeight="1">
      <c r="A119" s="12"/>
      <c r="B119" s="54"/>
      <c r="C119" s="87" t="s">
        <v>55</v>
      </c>
      <c r="D119" s="52"/>
      <c r="E119" s="88">
        <f>IF((H79&gt;4),(H78+Questions!$E$20),H78)</f>
        <v>350</v>
      </c>
      <c r="F119" s="96"/>
      <c r="G119" s="96"/>
      <c r="H119" s="88">
        <f>IF((E120&gt;4),(E119+Questions!$E$20),E119)</f>
        <v>350</v>
      </c>
      <c r="I119" s="96"/>
      <c r="J119" s="96"/>
      <c r="K119" s="74"/>
      <c r="L119" s="54"/>
    </row>
    <row r="120" ht="12.0" customHeight="1">
      <c r="A120" s="12"/>
      <c r="B120" s="54"/>
      <c r="C120" s="89" t="s">
        <v>59</v>
      </c>
      <c r="D120" s="52"/>
      <c r="E120" s="90"/>
      <c r="F120" s="90"/>
      <c r="G120" s="90"/>
      <c r="H120" s="90"/>
      <c r="I120" s="90"/>
      <c r="J120" s="90"/>
      <c r="K120" s="74"/>
      <c r="L120" s="54"/>
    </row>
    <row r="121" ht="12.0" customHeight="1">
      <c r="A121" s="65"/>
      <c r="B121" s="92"/>
      <c r="C121" s="92"/>
      <c r="D121" s="92"/>
      <c r="E121" s="92"/>
      <c r="F121" s="92"/>
      <c r="G121" s="81" t="s">
        <v>60</v>
      </c>
      <c r="H121" s="92"/>
      <c r="I121" s="92"/>
      <c r="J121" s="81" t="s">
        <v>60</v>
      </c>
      <c r="K121" s="74"/>
      <c r="L121" s="54"/>
    </row>
    <row r="122" ht="12.0" customHeight="1">
      <c r="A122" s="65"/>
      <c r="B122" s="83" t="s">
        <v>38</v>
      </c>
      <c r="C122" s="84" t="s">
        <v>52</v>
      </c>
      <c r="D122" s="85" t="s">
        <v>50</v>
      </c>
      <c r="E122" s="99"/>
      <c r="F122" s="93"/>
      <c r="G122" s="86">
        <f>IF((Questions!$J$8="lbs)"),45,20)</f>
        <v>45</v>
      </c>
      <c r="H122" s="93"/>
      <c r="I122" s="99"/>
      <c r="J122" s="86">
        <f>IF((Questions!$J$8="lbs)"),45,20)</f>
        <v>45</v>
      </c>
      <c r="K122" s="74"/>
      <c r="L122" s="54"/>
    </row>
    <row r="123" ht="12.0" customHeight="1">
      <c r="A123" s="12"/>
      <c r="B123" s="54"/>
      <c r="C123" s="54"/>
      <c r="D123" s="85" t="s">
        <v>51</v>
      </c>
      <c r="E123" s="100"/>
      <c r="F123" s="94"/>
      <c r="G123" s="86">
        <f>FLOOR(PRODUCT(0.55,G126),5)</f>
        <v>90</v>
      </c>
      <c r="H123" s="94"/>
      <c r="I123" s="100"/>
      <c r="J123" s="86">
        <f>FLOOR(PRODUCT(0.55,J126),5)</f>
        <v>90</v>
      </c>
      <c r="K123" s="74"/>
      <c r="L123" s="54"/>
    </row>
    <row r="124" ht="12.0" customHeight="1">
      <c r="A124" s="12"/>
      <c r="B124" s="54"/>
      <c r="C124" s="54"/>
      <c r="D124" s="85" t="s">
        <v>53</v>
      </c>
      <c r="E124" s="100"/>
      <c r="F124" s="94"/>
      <c r="G124" s="86">
        <f>FLOOR(PRODUCT(0.7,G126),5)</f>
        <v>115</v>
      </c>
      <c r="H124" s="94"/>
      <c r="I124" s="100"/>
      <c r="J124" s="86">
        <f>FLOOR(PRODUCT(0.7,J126),5)</f>
        <v>115</v>
      </c>
      <c r="K124" s="74"/>
      <c r="L124" s="54"/>
    </row>
    <row r="125" ht="12.0" customHeight="1">
      <c r="A125" s="12"/>
      <c r="B125" s="54"/>
      <c r="C125" s="54"/>
      <c r="D125" s="85" t="s">
        <v>54</v>
      </c>
      <c r="E125" s="100"/>
      <c r="F125" s="94"/>
      <c r="G125" s="86">
        <f>FLOOR(PRODUCT(0.85,G126),5)</f>
        <v>140</v>
      </c>
      <c r="H125" s="94"/>
      <c r="I125" s="100"/>
      <c r="J125" s="86">
        <f>FLOOR(PRODUCT(0.85,J126),5)</f>
        <v>140</v>
      </c>
      <c r="K125" s="74"/>
      <c r="L125" s="54"/>
    </row>
    <row r="126" ht="12.0" customHeight="1">
      <c r="A126" s="12"/>
      <c r="B126" s="54"/>
      <c r="C126" s="87" t="s">
        <v>55</v>
      </c>
      <c r="D126" s="52"/>
      <c r="E126" s="100"/>
      <c r="F126" s="101"/>
      <c r="G126" s="88">
        <f>IF((J86&gt;3),(J85+Questions!$E$22),J85)</f>
        <v>167.5</v>
      </c>
      <c r="H126" s="101"/>
      <c r="I126" s="100"/>
      <c r="J126" s="88">
        <f>IF((G127&gt;3),(G126+Questions!$E$22),G126)</f>
        <v>167.5</v>
      </c>
      <c r="K126" s="74"/>
      <c r="L126" s="54"/>
    </row>
    <row r="127" ht="12.0" customHeight="1">
      <c r="A127" s="102"/>
      <c r="B127" s="116"/>
      <c r="C127" s="89" t="s">
        <v>61</v>
      </c>
      <c r="D127" s="52"/>
      <c r="E127" s="104"/>
      <c r="F127" s="104"/>
      <c r="G127" s="90"/>
      <c r="H127" s="104"/>
      <c r="I127" s="104"/>
      <c r="J127" s="90"/>
      <c r="K127" s="74"/>
      <c r="L127" s="54"/>
    </row>
    <row r="128" ht="12.0" customHeight="1">
      <c r="A128" s="65"/>
      <c r="B128" s="105" t="s">
        <v>62</v>
      </c>
      <c r="C128" s="87" t="s">
        <v>55</v>
      </c>
      <c r="D128" s="52"/>
      <c r="E128" s="106"/>
      <c r="F128" s="107" t="s">
        <v>63</v>
      </c>
      <c r="G128" s="106"/>
      <c r="H128" s="106"/>
      <c r="I128" s="107" t="s">
        <v>63</v>
      </c>
      <c r="J128" s="106"/>
      <c r="K128" s="74"/>
      <c r="L128" s="54"/>
    </row>
    <row r="129" ht="12.0" customHeight="1">
      <c r="A129" s="65"/>
      <c r="B129" s="105" t="s">
        <v>64</v>
      </c>
      <c r="C129" s="87" t="s">
        <v>55</v>
      </c>
      <c r="D129" s="52"/>
      <c r="E129" s="106"/>
      <c r="F129" s="107" t="s">
        <v>65</v>
      </c>
      <c r="G129" s="106"/>
      <c r="H129" s="106"/>
      <c r="I129" s="107" t="s">
        <v>65</v>
      </c>
      <c r="J129" s="106"/>
      <c r="K129" s="74"/>
      <c r="L129" s="108"/>
    </row>
    <row r="130" ht="12.0" customHeight="1">
      <c r="A130" s="65"/>
      <c r="B130" s="109" t="s">
        <v>66</v>
      </c>
      <c r="C130" s="52"/>
      <c r="D130" s="52"/>
      <c r="E130" s="110">
        <f>(((((((((((((E95*10)+(E96*5))+(E97*3))+(E98*2))+(E99*25))+(E102*10))+(E103*5))+(E104*3))+(E105*2))+(E106*25))+(E116*10))+(E117*3))+(E118*2))+(E119*5)</f>
        <v>23012.5</v>
      </c>
      <c r="F130" s="110">
        <f>(((((((((F95*10)+(F96*5))+(F97*3))+(F98*2))+(F99*10))+(F109*10))+(F110*5))+(F111*3))+(F112*2))+(F113*15)</f>
        <v>8287.5</v>
      </c>
      <c r="G130" s="110">
        <f>((((((((((((((G95*10)+(G96*5))+(G97*3))+(G98*2))+(G99*5))+(G102*10))+(G103*5))+(G104*3))+(G105*2))+(G106*G101))+(G122*10))+(G123*5))+(G124*3))+(G125*2))+(G126*15)</f>
        <v>11487.5</v>
      </c>
      <c r="H130" s="110">
        <f>(((((((((((((H95*10)+(H96*5))+(H97*3))+(H98*2))+(H99*25))+(H109*10))+(H110*5))+(H111*3))+(H112*2))+(H113*25))+(H116*10))+(H117*3))+(H118*2))+(H119*5)</f>
        <v>20610</v>
      </c>
      <c r="I130" s="110">
        <f>(((((((((I95*10)+(I96*5))+(I97*3))+(I98*2))+(I99*10))+(I102*10))+(I103*5))+(I104*3))+(I105*2))+(I106*15)</f>
        <v>9615</v>
      </c>
      <c r="J130" s="110">
        <f>((((((((((((((J95*10)+(J96*5))+(J97*3))+(J98*2))+(J99*5))+(J109*10))+(J110*5))+(J111*3))+(J112*2))+(J113*J108))+(J122*10))+(J123*5))+(J124*3))+(J125*2))+(J126*15)</f>
        <v>10642.5</v>
      </c>
      <c r="K130" s="53"/>
      <c r="L130" s="111"/>
    </row>
    <row r="131" ht="13.5" customHeight="1">
      <c r="A131" s="12"/>
      <c r="B131" s="112"/>
      <c r="C131" s="113"/>
      <c r="D131" s="112"/>
      <c r="E131" s="112"/>
      <c r="F131" s="112"/>
      <c r="G131" s="112"/>
      <c r="H131" s="112"/>
      <c r="I131" s="112"/>
      <c r="J131" s="112"/>
      <c r="K131" s="12"/>
      <c r="L131" s="12"/>
    </row>
    <row r="132" ht="15.75" customHeight="1">
      <c r="A132" s="65"/>
      <c r="B132" s="66" t="s">
        <v>39</v>
      </c>
      <c r="C132" s="52"/>
      <c r="D132" s="67"/>
      <c r="E132" s="118" t="s">
        <v>73</v>
      </c>
      <c r="F132" s="52"/>
      <c r="G132" s="52"/>
      <c r="H132" s="52"/>
      <c r="I132" s="52"/>
      <c r="J132" s="52"/>
      <c r="K132" s="53"/>
      <c r="L132" s="115"/>
    </row>
    <row r="133" ht="12.0" customHeight="1">
      <c r="A133" s="65"/>
      <c r="B133" s="70" t="s">
        <v>0</v>
      </c>
      <c r="C133" s="71"/>
      <c r="D133" s="72" t="s">
        <v>41</v>
      </c>
      <c r="E133" s="73" t="s">
        <v>42</v>
      </c>
      <c r="F133" s="73" t="s">
        <v>43</v>
      </c>
      <c r="G133" s="73" t="s">
        <v>44</v>
      </c>
      <c r="H133" s="73" t="s">
        <v>42</v>
      </c>
      <c r="I133" s="73" t="s">
        <v>43</v>
      </c>
      <c r="J133" s="73" t="s">
        <v>44</v>
      </c>
      <c r="K133" s="74"/>
      <c r="L133" s="75" t="s">
        <v>74</v>
      </c>
    </row>
    <row r="134" ht="12.0" customHeight="1">
      <c r="A134" s="12"/>
      <c r="B134" s="76"/>
      <c r="C134" s="77"/>
      <c r="D134" s="54"/>
      <c r="E134" s="78" t="s">
        <v>46</v>
      </c>
      <c r="F134" s="78" t="s">
        <v>47</v>
      </c>
      <c r="G134" s="78" t="s">
        <v>48</v>
      </c>
      <c r="H134" s="78" t="s">
        <v>46</v>
      </c>
      <c r="I134" s="78" t="s">
        <v>47</v>
      </c>
      <c r="J134" s="78" t="s">
        <v>48</v>
      </c>
      <c r="K134" s="74"/>
      <c r="L134" s="79"/>
    </row>
    <row r="135" ht="12.0" customHeight="1">
      <c r="A135" s="65"/>
      <c r="B135" s="80"/>
      <c r="C135" s="52"/>
      <c r="D135" s="52"/>
      <c r="E135" s="81" t="s">
        <v>49</v>
      </c>
      <c r="F135" s="81" t="s">
        <v>50</v>
      </c>
      <c r="G135" s="81" t="s">
        <v>51</v>
      </c>
      <c r="H135" s="81" t="s">
        <v>49</v>
      </c>
      <c r="I135" s="81" t="s">
        <v>50</v>
      </c>
      <c r="J135" s="81" t="s">
        <v>51</v>
      </c>
      <c r="K135" s="74"/>
      <c r="L135" s="82"/>
    </row>
    <row r="136" ht="12.0" customHeight="1">
      <c r="A136" s="65"/>
      <c r="B136" s="83" t="s">
        <v>34</v>
      </c>
      <c r="C136" s="84" t="s">
        <v>52</v>
      </c>
      <c r="D136" s="85" t="s">
        <v>50</v>
      </c>
      <c r="E136" s="86">
        <f>IF((Questions!$C$7="lbs"),45,20)</f>
        <v>45</v>
      </c>
      <c r="F136" s="86">
        <f>IF((Questions!$C$7="lbs"),45,20)</f>
        <v>45</v>
      </c>
      <c r="G136" s="86">
        <f>IF((Questions!$C$7="lbs"),45,20)</f>
        <v>45</v>
      </c>
      <c r="H136" s="86">
        <f>IF((Questions!$C$7="lbs"),45,20)</f>
        <v>45</v>
      </c>
      <c r="I136" s="86">
        <f>IF((Questions!$C$7="lbs"),45,20)</f>
        <v>45</v>
      </c>
      <c r="J136" s="86">
        <f>IF((Questions!$C$7="lbs"),45,20)</f>
        <v>45</v>
      </c>
      <c r="K136" s="74"/>
      <c r="L136" s="82"/>
    </row>
    <row r="137" ht="12.0" customHeight="1">
      <c r="A137" s="12"/>
      <c r="B137" s="54"/>
      <c r="C137" s="54"/>
      <c r="D137" s="85" t="s">
        <v>51</v>
      </c>
      <c r="E137" s="86">
        <f t="shared" ref="E137:J137" si="15">FLOOR(PRODUCT(0.4,E140),5)</f>
        <v>135</v>
      </c>
      <c r="F137" s="86">
        <f t="shared" si="15"/>
        <v>105</v>
      </c>
      <c r="G137" s="86">
        <f t="shared" si="15"/>
        <v>150</v>
      </c>
      <c r="H137" s="86">
        <f t="shared" si="15"/>
        <v>135</v>
      </c>
      <c r="I137" s="86">
        <f t="shared" si="15"/>
        <v>105</v>
      </c>
      <c r="J137" s="86">
        <f t="shared" si="15"/>
        <v>150</v>
      </c>
      <c r="K137" s="74"/>
      <c r="L137" s="82"/>
    </row>
    <row r="138" ht="12.0" customHeight="1">
      <c r="A138" s="12"/>
      <c r="B138" s="54"/>
      <c r="C138" s="54"/>
      <c r="D138" s="85" t="s">
        <v>53</v>
      </c>
      <c r="E138" s="86">
        <f t="shared" ref="E138:J138" si="16">FLOOR(PRODUCT(0.6,E140),5)</f>
        <v>200</v>
      </c>
      <c r="F138" s="86">
        <f t="shared" si="16"/>
        <v>160</v>
      </c>
      <c r="G138" s="86">
        <f t="shared" si="16"/>
        <v>225</v>
      </c>
      <c r="H138" s="86">
        <f t="shared" si="16"/>
        <v>200</v>
      </c>
      <c r="I138" s="86">
        <f t="shared" si="16"/>
        <v>160</v>
      </c>
      <c r="J138" s="86">
        <f t="shared" si="16"/>
        <v>225</v>
      </c>
      <c r="K138" s="74"/>
      <c r="L138" s="82"/>
    </row>
    <row r="139" ht="12.0" customHeight="1">
      <c r="A139" s="12"/>
      <c r="B139" s="54"/>
      <c r="C139" s="54"/>
      <c r="D139" s="85" t="s">
        <v>54</v>
      </c>
      <c r="E139" s="86">
        <f t="shared" ref="E139:J139" si="17">FLOOR(PRODUCT(0.8,E140),5)</f>
        <v>270</v>
      </c>
      <c r="F139" s="86">
        <f t="shared" si="17"/>
        <v>215</v>
      </c>
      <c r="G139" s="86">
        <f t="shared" si="17"/>
        <v>300</v>
      </c>
      <c r="H139" s="86">
        <f t="shared" si="17"/>
        <v>270</v>
      </c>
      <c r="I139" s="86">
        <f t="shared" si="17"/>
        <v>215</v>
      </c>
      <c r="J139" s="86">
        <f t="shared" si="17"/>
        <v>300</v>
      </c>
      <c r="K139" s="74"/>
      <c r="L139" s="82"/>
    </row>
    <row r="140" ht="12.0" customHeight="1">
      <c r="A140" s="12"/>
      <c r="B140" s="54"/>
      <c r="C140" s="87" t="s">
        <v>55</v>
      </c>
      <c r="D140" s="52"/>
      <c r="E140" s="88">
        <f>ROUND(((G140*0.9)/Questions!$C$28),0)*Questions!$C$28</f>
        <v>340</v>
      </c>
      <c r="F140" s="88">
        <f>ROUND(((E140*0.8)/Questions!$C$28),0)*Questions!$C$28</f>
        <v>270</v>
      </c>
      <c r="G140" s="88">
        <f>IF((J100&gt;4),(J99+Questions!$E$18),J99)</f>
        <v>380</v>
      </c>
      <c r="H140" s="88">
        <f>ROUND(((J140*0.9)/Questions!$C$28),0)*Questions!$C$28</f>
        <v>340</v>
      </c>
      <c r="I140" s="88">
        <f>ROUND(((H140*0.8)/Questions!$C$28),0)*Questions!$C$28</f>
        <v>270</v>
      </c>
      <c r="J140" s="88">
        <f>IF((G141&gt;4),(G140+Questions!$E$18),G140)</f>
        <v>380</v>
      </c>
      <c r="K140" s="74"/>
      <c r="L140" s="82"/>
    </row>
    <row r="141" ht="12.0" customHeight="1">
      <c r="A141" s="12"/>
      <c r="B141" s="54"/>
      <c r="C141" s="89" t="s">
        <v>56</v>
      </c>
      <c r="D141" s="52"/>
      <c r="E141" s="90"/>
      <c r="F141" s="90"/>
      <c r="G141" s="90"/>
      <c r="H141" s="90"/>
      <c r="I141" s="90"/>
      <c r="J141" s="90"/>
      <c r="K141" s="74"/>
      <c r="L141" s="82"/>
    </row>
    <row r="142" ht="12.0" customHeight="1">
      <c r="A142" s="65"/>
      <c r="B142" s="91"/>
      <c r="C142" s="80"/>
      <c r="D142" s="52"/>
      <c r="E142" s="81" t="s">
        <v>49</v>
      </c>
      <c r="F142" s="92"/>
      <c r="G142" s="81">
        <v>1.0</v>
      </c>
      <c r="H142" s="92"/>
      <c r="I142" s="81" t="s">
        <v>57</v>
      </c>
      <c r="J142" s="92"/>
      <c r="K142" s="74"/>
      <c r="L142" s="82"/>
    </row>
    <row r="143" ht="12.0" customHeight="1">
      <c r="A143" s="65"/>
      <c r="B143" s="83" t="s">
        <v>35</v>
      </c>
      <c r="C143" s="84" t="s">
        <v>52</v>
      </c>
      <c r="D143" s="85" t="s">
        <v>50</v>
      </c>
      <c r="E143" s="86">
        <f>IF((Questions!$J$8="lbs)"),45,20)</f>
        <v>45</v>
      </c>
      <c r="F143" s="93"/>
      <c r="G143" s="86">
        <f>IF((Questions!$J$8="lbs)"),45,20)</f>
        <v>45</v>
      </c>
      <c r="H143" s="93"/>
      <c r="I143" s="86">
        <f>IF((Questions!$J$8="lbs)"),45,20)</f>
        <v>45</v>
      </c>
      <c r="J143" s="93"/>
      <c r="K143" s="74"/>
      <c r="L143" s="82"/>
    </row>
    <row r="144" ht="12.0" customHeight="1">
      <c r="A144" s="12"/>
      <c r="B144" s="54"/>
      <c r="C144" s="54"/>
      <c r="D144" s="85" t="s">
        <v>51</v>
      </c>
      <c r="E144" s="86">
        <f>FLOOR(PRODUCT(0.5,E147),5)</f>
        <v>110</v>
      </c>
      <c r="F144" s="94"/>
      <c r="G144" s="86">
        <f>FLOOR(PRODUCT(0.5,G147),5)</f>
        <v>135</v>
      </c>
      <c r="H144" s="94"/>
      <c r="I144" s="86">
        <f>FLOOR(PRODUCT(0.5,I147),5)</f>
        <v>95</v>
      </c>
      <c r="J144" s="94"/>
      <c r="K144" s="74"/>
      <c r="L144" s="82"/>
    </row>
    <row r="145" ht="12.0" customHeight="1">
      <c r="A145" s="12"/>
      <c r="B145" s="54"/>
      <c r="C145" s="54"/>
      <c r="D145" s="85" t="s">
        <v>53</v>
      </c>
      <c r="E145" s="86">
        <f>FLOOR(PRODUCT(0.7,E147),5)</f>
        <v>150</v>
      </c>
      <c r="F145" s="94"/>
      <c r="G145" s="86">
        <f>FLOOR(PRODUCT(0.7,G147),5)</f>
        <v>190</v>
      </c>
      <c r="H145" s="94"/>
      <c r="I145" s="86">
        <f>FLOOR(PRODUCT(0.7,I147),5)</f>
        <v>135</v>
      </c>
      <c r="J145" s="94"/>
      <c r="K145" s="74"/>
      <c r="L145" s="82"/>
    </row>
    <row r="146" ht="12.0" customHeight="1">
      <c r="A146" s="12"/>
      <c r="B146" s="54"/>
      <c r="C146" s="54"/>
      <c r="D146" s="85" t="s">
        <v>54</v>
      </c>
      <c r="E146" s="86">
        <f>FLOOR(PRODUCT(0.9,E147),5)</f>
        <v>195</v>
      </c>
      <c r="F146" s="94"/>
      <c r="G146" s="86">
        <f>FLOOR(PRODUCT(0.9,G147),5)</f>
        <v>245</v>
      </c>
      <c r="H146" s="94"/>
      <c r="I146" s="86">
        <f>FLOOR(PRODUCT(0.9,I147),5)</f>
        <v>175</v>
      </c>
      <c r="J146" s="94"/>
      <c r="K146" s="74"/>
      <c r="L146" s="95"/>
    </row>
    <row r="147" ht="12.0" customHeight="1">
      <c r="A147" s="12"/>
      <c r="B147" s="54"/>
      <c r="C147" s="87" t="s">
        <v>55</v>
      </c>
      <c r="D147" s="52"/>
      <c r="E147" s="88">
        <f>ROUND((((G147*(1.0278-(0.0278*5)))*0.9)/Questions!$C$29),0)*Questions!$C$29</f>
        <v>220</v>
      </c>
      <c r="F147" s="96"/>
      <c r="G147" s="88">
        <f>IF((Questions!$E$34=1),IF((((ROUNDDOWN(((G106/(1.0278-(0.0278*IF((G101&gt;G107),G107,G101))))/Questions!$C$29),0)*Questions!$C$29)+Questions!$E$19)&gt;($G24+(3*Questions!$E$19))),($G24+(3*Questions!$E$19)),((ROUNDDOWN(((G106/(1.0278-(0.0278*IF((G101&gt;G107),G107,G101))))/Questions!$C$29),0)*Questions!$C$29)+Questions!$E$19)),IF((Questions!$E$34=2),IF((((ROUNDDOWN(((G106/(1.0278-(0.0278*IF((G101&gt;G107),G107,G101))))/Questions!$C$29),0)*Questions!$C$29)+Questions!$E$19)&gt;($G24+(2*Questions!$E$19))),($G24+(2*Questions!$E$19)),((ROUNDDOWN(((G106/(1.0278-(0.0278*IF((G101&gt;G107),G107,G101))))/Questions!$C$29),0)*Questions!$C$29)+Questions!$E$19)),((ROUNDDOWN(((G106/(1.0278-(0.0278*IF((G101&gt;G107),G107,G101))))/Questions!$C$29),0)*Questions!$C$29)+Questions!$E$19)))</f>
        <v>275</v>
      </c>
      <c r="H147" s="96"/>
      <c r="I147" s="88">
        <f>ROUND(((E147*0.9)/Questions!$C$29),0)*Questions!$C$29</f>
        <v>197.5</v>
      </c>
      <c r="J147" s="96"/>
      <c r="K147" s="53"/>
      <c r="L147" s="97"/>
    </row>
    <row r="148" ht="12.0" customHeight="1">
      <c r="A148" s="12"/>
      <c r="B148" s="54"/>
      <c r="C148" s="89" t="s">
        <v>56</v>
      </c>
      <c r="D148" s="52"/>
      <c r="E148" s="90"/>
      <c r="F148" s="90"/>
      <c r="G148" s="90"/>
      <c r="H148" s="90"/>
      <c r="I148" s="90"/>
      <c r="J148" s="90"/>
      <c r="K148" s="74"/>
      <c r="L148" s="75" t="s">
        <v>75</v>
      </c>
    </row>
    <row r="149" ht="12.0" customHeight="1">
      <c r="A149" s="65"/>
      <c r="B149" s="80"/>
      <c r="C149" s="52"/>
      <c r="D149" s="52"/>
      <c r="E149" s="92"/>
      <c r="F149" s="81" t="s">
        <v>57</v>
      </c>
      <c r="G149" s="92"/>
      <c r="H149" s="81" t="s">
        <v>49</v>
      </c>
      <c r="I149" s="92"/>
      <c r="J149" s="81">
        <v>1.0</v>
      </c>
      <c r="K149" s="74"/>
      <c r="L149" s="79"/>
    </row>
    <row r="150" ht="12.0" customHeight="1">
      <c r="A150" s="65"/>
      <c r="B150" s="83" t="s">
        <v>37</v>
      </c>
      <c r="C150" s="84" t="s">
        <v>52</v>
      </c>
      <c r="D150" s="85" t="s">
        <v>50</v>
      </c>
      <c r="E150" s="93"/>
      <c r="F150" s="86">
        <f>IF((Questions!$J$8="lbs)"),45,20)</f>
        <v>45</v>
      </c>
      <c r="G150" s="93"/>
      <c r="H150" s="86">
        <f>IF((Questions!$J$8="lbs)"),45,20)</f>
        <v>45</v>
      </c>
      <c r="I150" s="93"/>
      <c r="J150" s="86">
        <f>IF((Questions!$J$8="lbs)"),45,20)</f>
        <v>45</v>
      </c>
      <c r="K150" s="74"/>
      <c r="L150" s="54"/>
    </row>
    <row r="151" ht="12.0" customHeight="1">
      <c r="A151" s="12"/>
      <c r="B151" s="54"/>
      <c r="C151" s="54"/>
      <c r="D151" s="85" t="s">
        <v>51</v>
      </c>
      <c r="E151" s="94"/>
      <c r="F151" s="86">
        <f>FLOOR(PRODUCT(0.55,F154),5)</f>
        <v>75</v>
      </c>
      <c r="G151" s="94"/>
      <c r="H151" s="86">
        <f>FLOOR(PRODUCT(0.55,H154),5)</f>
        <v>80</v>
      </c>
      <c r="I151" s="94"/>
      <c r="J151" s="86">
        <f>FLOOR(PRODUCT(0.55,J154),5)</f>
        <v>100</v>
      </c>
      <c r="K151" s="74"/>
      <c r="L151" s="54"/>
    </row>
    <row r="152" ht="12.0" customHeight="1">
      <c r="A152" s="12"/>
      <c r="B152" s="54"/>
      <c r="C152" s="54"/>
      <c r="D152" s="85" t="s">
        <v>53</v>
      </c>
      <c r="E152" s="94"/>
      <c r="F152" s="86">
        <f>FLOOR(PRODUCT(0.7,F154),5)</f>
        <v>95</v>
      </c>
      <c r="G152" s="94"/>
      <c r="H152" s="86">
        <f>FLOOR(PRODUCT(0.7,H154),5)</f>
        <v>105</v>
      </c>
      <c r="I152" s="94"/>
      <c r="J152" s="86">
        <f>FLOOR(PRODUCT(0.7,J154),5)</f>
        <v>130</v>
      </c>
      <c r="K152" s="74"/>
      <c r="L152" s="54"/>
    </row>
    <row r="153" ht="12.0" customHeight="1">
      <c r="A153" s="12"/>
      <c r="B153" s="54"/>
      <c r="C153" s="54"/>
      <c r="D153" s="85" t="s">
        <v>54</v>
      </c>
      <c r="E153" s="94"/>
      <c r="F153" s="86">
        <f>FLOOR(PRODUCT(0.85,F154),5)</f>
        <v>120</v>
      </c>
      <c r="G153" s="94"/>
      <c r="H153" s="86">
        <f>FLOOR(PRODUCT(0.85,H154),5)</f>
        <v>125</v>
      </c>
      <c r="I153" s="94"/>
      <c r="J153" s="86">
        <f>FLOOR(PRODUCT(0.85,J154),5)</f>
        <v>155</v>
      </c>
      <c r="K153" s="74"/>
      <c r="L153" s="54"/>
    </row>
    <row r="154" ht="12.0" customHeight="1">
      <c r="A154" s="12"/>
      <c r="B154" s="54"/>
      <c r="C154" s="87" t="s">
        <v>55</v>
      </c>
      <c r="D154" s="52"/>
      <c r="E154" s="96"/>
      <c r="F154" s="88">
        <f>ROUND(((H154*Questions!C38)/Questions!$C$31),0)*Questions!$C$31</f>
        <v>142.5</v>
      </c>
      <c r="G154" s="96"/>
      <c r="H154" s="88">
        <f>ROUND((((J154*(1.0278-(0.0278*5)))*0.9)/Questions!$C$31),0)*Questions!$C$31</f>
        <v>150</v>
      </c>
      <c r="I154" s="96"/>
      <c r="J154" s="88">
        <f>IF((Questions!$E$34=1),IF((((ROUNDDOWN(((J113/(1.0278-(0.0278*IF((J114&gt;J108),J108,J114))))/Questions!$C$31),0)*Questions!$C$31)+Questions!$E$21)&gt;(J31+(3*Questions!$E$21))),(J31+(3*Questions!$E$21)),((ROUNDDOWN(((J113/(1.0278-(0.0278*IF((J114&gt;J108),J108,J114))))/Questions!$C$31),0)*Questions!$C$31)+Questions!$E$21)),IF((Questions!$E$34=2),IF((((ROUNDDOWN(((J113/(1.0278-(0.0278*IF((J114&gt;J108),J108,J114))))/Questions!$C$31),0)*Questions!$C$31)+Questions!$E$21)&gt;(J31+(2*Questions!$E$21))),(J31+(2*Questions!$E$21)),((ROUNDDOWN(((J113/(1.0278-(0.0278*IF((J114&gt;J108),J108,J114))))/Questions!$C$31),0)*Questions!$C$31)+Questions!$E$21)),((ROUNDDOWN(((J113/(1.0278-(0.0278*IF((J114&gt;J108),J108,J114))))/Questions!$C$31),0)*Questions!$C$31)+Questions!$E$21)))</f>
        <v>187.5</v>
      </c>
      <c r="K154" s="74"/>
      <c r="L154" s="54"/>
    </row>
    <row r="155" ht="12.0" customHeight="1">
      <c r="A155" s="12"/>
      <c r="B155" s="54"/>
      <c r="C155" s="89" t="s">
        <v>56</v>
      </c>
      <c r="D155" s="52"/>
      <c r="E155" s="90"/>
      <c r="F155" s="90"/>
      <c r="G155" s="90"/>
      <c r="H155" s="90"/>
      <c r="I155" s="90"/>
      <c r="J155" s="90"/>
      <c r="K155" s="74"/>
      <c r="L155" s="54"/>
    </row>
    <row r="156" ht="12.0" customHeight="1">
      <c r="A156" s="65"/>
      <c r="B156" s="98"/>
      <c r="C156" s="52"/>
      <c r="D156" s="52"/>
      <c r="E156" s="81" t="s">
        <v>51</v>
      </c>
      <c r="F156" s="92"/>
      <c r="G156" s="92"/>
      <c r="H156" s="81" t="s">
        <v>51</v>
      </c>
      <c r="I156" s="92"/>
      <c r="J156" s="92"/>
      <c r="K156" s="74"/>
      <c r="L156" s="54"/>
    </row>
    <row r="157" ht="12.0" customHeight="1">
      <c r="A157" s="65"/>
      <c r="B157" s="83" t="s">
        <v>36</v>
      </c>
      <c r="C157" s="84" t="s">
        <v>52</v>
      </c>
      <c r="D157" s="85" t="s">
        <v>50</v>
      </c>
      <c r="E157" s="86">
        <f>FLOOR(PRODUCT(0.4,E160),5)</f>
        <v>140</v>
      </c>
      <c r="F157" s="93"/>
      <c r="G157" s="93"/>
      <c r="H157" s="86">
        <f>FLOOR(PRODUCT(0.4,H160),5)</f>
        <v>140</v>
      </c>
      <c r="I157" s="93"/>
      <c r="J157" s="93"/>
      <c r="K157" s="74"/>
      <c r="L157" s="54"/>
    </row>
    <row r="158" ht="12.0" customHeight="1">
      <c r="A158" s="12"/>
      <c r="B158" s="54"/>
      <c r="C158" s="54"/>
      <c r="D158" s="85" t="s">
        <v>53</v>
      </c>
      <c r="E158" s="86">
        <f>FLOOR(PRODUCT(0.6,E160),5)</f>
        <v>210</v>
      </c>
      <c r="F158" s="94"/>
      <c r="G158" s="94"/>
      <c r="H158" s="86">
        <f>FLOOR(PRODUCT(0.6,H160),5)</f>
        <v>210</v>
      </c>
      <c r="I158" s="94"/>
      <c r="J158" s="94"/>
      <c r="K158" s="74"/>
      <c r="L158" s="54"/>
    </row>
    <row r="159" ht="12.0" customHeight="1">
      <c r="A159" s="12"/>
      <c r="B159" s="54"/>
      <c r="C159" s="54"/>
      <c r="D159" s="85" t="s">
        <v>54</v>
      </c>
      <c r="E159" s="86">
        <f>FLOOR(PRODUCT(0.85,E160),5)</f>
        <v>295</v>
      </c>
      <c r="F159" s="94"/>
      <c r="G159" s="94"/>
      <c r="H159" s="86">
        <f>FLOOR(PRODUCT(0.85,H160),5)</f>
        <v>295</v>
      </c>
      <c r="I159" s="94"/>
      <c r="J159" s="94"/>
      <c r="K159" s="74"/>
      <c r="L159" s="54"/>
    </row>
    <row r="160" ht="12.0" customHeight="1">
      <c r="A160" s="12"/>
      <c r="B160" s="54"/>
      <c r="C160" s="87" t="s">
        <v>55</v>
      </c>
      <c r="D160" s="52"/>
      <c r="E160" s="88">
        <f>IF((H120&gt;4),(H119+Questions!$E$20),H119)</f>
        <v>350</v>
      </c>
      <c r="F160" s="96"/>
      <c r="G160" s="96"/>
      <c r="H160" s="88">
        <f>IF((E161&gt;4),(E160+Questions!$E$20),E160)</f>
        <v>350</v>
      </c>
      <c r="I160" s="96"/>
      <c r="J160" s="96"/>
      <c r="K160" s="74"/>
      <c r="L160" s="54"/>
    </row>
    <row r="161" ht="12.0" customHeight="1">
      <c r="A161" s="12"/>
      <c r="B161" s="54"/>
      <c r="C161" s="89" t="s">
        <v>59</v>
      </c>
      <c r="D161" s="52"/>
      <c r="E161" s="90"/>
      <c r="F161" s="90"/>
      <c r="G161" s="90"/>
      <c r="H161" s="90"/>
      <c r="I161" s="90"/>
      <c r="J161" s="90"/>
      <c r="K161" s="74"/>
      <c r="L161" s="54"/>
    </row>
    <row r="162" ht="12.0" customHeight="1">
      <c r="A162" s="65"/>
      <c r="B162" s="98"/>
      <c r="C162" s="52"/>
      <c r="D162" s="52"/>
      <c r="E162" s="92"/>
      <c r="F162" s="92"/>
      <c r="G162" s="81" t="s">
        <v>60</v>
      </c>
      <c r="H162" s="92"/>
      <c r="I162" s="92"/>
      <c r="J162" s="81" t="s">
        <v>60</v>
      </c>
      <c r="K162" s="74"/>
      <c r="L162" s="54"/>
    </row>
    <row r="163" ht="12.0" customHeight="1">
      <c r="A163" s="65"/>
      <c r="B163" s="83" t="s">
        <v>38</v>
      </c>
      <c r="C163" s="84" t="s">
        <v>52</v>
      </c>
      <c r="D163" s="85" t="s">
        <v>50</v>
      </c>
      <c r="E163" s="99"/>
      <c r="F163" s="93"/>
      <c r="G163" s="86">
        <f>IF((Questions!$J$8="lbs)"),45,20)</f>
        <v>45</v>
      </c>
      <c r="H163" s="93"/>
      <c r="I163" s="99"/>
      <c r="J163" s="86">
        <f>IF((Questions!$J$8="lbs)"),45,20)</f>
        <v>45</v>
      </c>
      <c r="K163" s="74"/>
      <c r="L163" s="54"/>
    </row>
    <row r="164" ht="12.0" customHeight="1">
      <c r="A164" s="12"/>
      <c r="B164" s="54"/>
      <c r="C164" s="54"/>
      <c r="D164" s="85" t="s">
        <v>51</v>
      </c>
      <c r="E164" s="100"/>
      <c r="F164" s="94"/>
      <c r="G164" s="86">
        <f>FLOOR(PRODUCT(0.55,G167),5)</f>
        <v>90</v>
      </c>
      <c r="H164" s="94"/>
      <c r="I164" s="100"/>
      <c r="J164" s="86">
        <f>FLOOR(PRODUCT(0.55,J167),5)</f>
        <v>90</v>
      </c>
      <c r="K164" s="74"/>
      <c r="L164" s="54"/>
    </row>
    <row r="165" ht="12.0" customHeight="1">
      <c r="A165" s="12"/>
      <c r="B165" s="54"/>
      <c r="C165" s="54"/>
      <c r="D165" s="85" t="s">
        <v>53</v>
      </c>
      <c r="E165" s="100"/>
      <c r="F165" s="94"/>
      <c r="G165" s="86">
        <f>FLOOR(PRODUCT(0.7,G167),5)</f>
        <v>115</v>
      </c>
      <c r="H165" s="94"/>
      <c r="I165" s="100"/>
      <c r="J165" s="86">
        <f>FLOOR(PRODUCT(0.7,J167),5)</f>
        <v>115</v>
      </c>
      <c r="K165" s="74"/>
      <c r="L165" s="54"/>
    </row>
    <row r="166" ht="12.0" customHeight="1">
      <c r="A166" s="12"/>
      <c r="B166" s="54"/>
      <c r="C166" s="54"/>
      <c r="D166" s="85" t="s">
        <v>54</v>
      </c>
      <c r="E166" s="100"/>
      <c r="F166" s="94"/>
      <c r="G166" s="86">
        <f>FLOOR(PRODUCT(0.85,G167),5)</f>
        <v>140</v>
      </c>
      <c r="H166" s="94"/>
      <c r="I166" s="100"/>
      <c r="J166" s="86">
        <f>FLOOR(PRODUCT(0.85,J167),5)</f>
        <v>140</v>
      </c>
      <c r="K166" s="74"/>
      <c r="L166" s="54"/>
    </row>
    <row r="167" ht="12.0" customHeight="1">
      <c r="A167" s="12"/>
      <c r="B167" s="54"/>
      <c r="C167" s="87" t="s">
        <v>55</v>
      </c>
      <c r="D167" s="52"/>
      <c r="E167" s="100"/>
      <c r="F167" s="101"/>
      <c r="G167" s="88">
        <f>IF((J127&gt;3),(J126+Questions!$E$22),J126)</f>
        <v>167.5</v>
      </c>
      <c r="H167" s="101"/>
      <c r="I167" s="100"/>
      <c r="J167" s="88">
        <f>IF((G168&gt;3),(G167+Questions!$E$22),G167)</f>
        <v>167.5</v>
      </c>
      <c r="K167" s="74"/>
      <c r="L167" s="54"/>
    </row>
    <row r="168" ht="12.0" customHeight="1">
      <c r="A168" s="102"/>
      <c r="B168" s="116"/>
      <c r="C168" s="89" t="s">
        <v>61</v>
      </c>
      <c r="D168" s="52"/>
      <c r="E168" s="104"/>
      <c r="F168" s="104"/>
      <c r="G168" s="90"/>
      <c r="H168" s="104"/>
      <c r="I168" s="104"/>
      <c r="J168" s="90"/>
      <c r="K168" s="74"/>
      <c r="L168" s="54"/>
    </row>
    <row r="169" ht="12.0" customHeight="1">
      <c r="A169" s="65"/>
      <c r="B169" s="105" t="s">
        <v>62</v>
      </c>
      <c r="C169" s="87" t="s">
        <v>55</v>
      </c>
      <c r="D169" s="52"/>
      <c r="E169" s="106"/>
      <c r="F169" s="107" t="s">
        <v>63</v>
      </c>
      <c r="G169" s="106"/>
      <c r="H169" s="106"/>
      <c r="I169" s="107" t="s">
        <v>63</v>
      </c>
      <c r="J169" s="106"/>
      <c r="K169" s="74"/>
      <c r="L169" s="54"/>
    </row>
    <row r="170" ht="12.0" customHeight="1">
      <c r="A170" s="65"/>
      <c r="B170" s="105" t="s">
        <v>64</v>
      </c>
      <c r="C170" s="87" t="s">
        <v>55</v>
      </c>
      <c r="D170" s="52"/>
      <c r="E170" s="106"/>
      <c r="F170" s="107" t="s">
        <v>65</v>
      </c>
      <c r="G170" s="106"/>
      <c r="H170" s="106"/>
      <c r="I170" s="107" t="s">
        <v>65</v>
      </c>
      <c r="J170" s="106"/>
      <c r="K170" s="74"/>
      <c r="L170" s="108"/>
    </row>
    <row r="171" ht="12.0" customHeight="1">
      <c r="A171" s="65"/>
      <c r="B171" s="109" t="s">
        <v>66</v>
      </c>
      <c r="C171" s="52"/>
      <c r="D171" s="52"/>
      <c r="E171" s="110">
        <f>(((((((((((((E136*10)+(E137*5))+(E138*3))+(E139*2))+(E140*25))+(E143*10))+(E144*5))+(E145*3))+(E146*2))+(E147*25))+(E157*10))+(E158*3))+(E159*2))+(E160*5)</f>
        <v>22475</v>
      </c>
      <c r="F171" s="110">
        <f>(((((((((F136*10)+(F137*5))+(F138*3))+(F139*2))+(F140*10))+(F150*10))+(F151*5))+(F152*3))+(F153*2))+(F154*15)</f>
        <v>8072.5</v>
      </c>
      <c r="G171" s="110">
        <f>((((((((((((((G136*10)+(G137*5))+(G138*3))+(G139*2))+(G140*5))+(G143*10))+(G144*5))+(G145*3))+(G146*2))+(G147*G142))+(G163*10))+(G164*5))+(G165*3))+(G166*2))+(G167*15)</f>
        <v>10872.5</v>
      </c>
      <c r="H171" s="110">
        <f>(((((((((((((H136*10)+(H137*5))+(H138*3))+(H139*2))+(H140*25))+(H150*10))+(H151*5))+(H152*3))+(H153*2))+(H154*25))+(H157*10))+(H158*3))+(H159*2))+(H160*5)</f>
        <v>20300</v>
      </c>
      <c r="I171" s="110">
        <f>(((((((((I136*10)+(I137*5))+(I138*3))+(I139*2))+(I140*10))+(I143*10))+(I144*5))+(I145*3))+(I146*2))+(I147*15)</f>
        <v>9227.5</v>
      </c>
      <c r="J171" s="110">
        <f>((((((((((((((J136*10)+(J137*5))+(J138*3))+(J139*2))+(J140*5))+(J150*10))+(J151*5))+(J152*3))+(J153*2))+(J154*J149))+(J163*10))+(J164*5))+(J165*3))+(J166*2))+(J167*15)</f>
        <v>10250</v>
      </c>
      <c r="K171" s="53"/>
      <c r="L171" s="111"/>
    </row>
    <row r="172" ht="12.0" customHeight="1">
      <c r="A172" s="12"/>
      <c r="B172" s="112"/>
      <c r="C172" s="113"/>
      <c r="D172" s="113"/>
      <c r="E172" s="113"/>
      <c r="F172" s="113"/>
      <c r="G172" s="113"/>
      <c r="H172" s="113"/>
      <c r="I172" s="113"/>
      <c r="J172" s="113"/>
      <c r="K172" s="12"/>
      <c r="L172" s="12"/>
    </row>
    <row r="173" ht="15.75" customHeight="1">
      <c r="A173" s="65"/>
      <c r="B173" s="66" t="s">
        <v>39</v>
      </c>
      <c r="C173" s="52"/>
      <c r="D173" s="67"/>
      <c r="E173" s="68" t="s">
        <v>76</v>
      </c>
      <c r="F173" s="52"/>
      <c r="G173" s="52"/>
      <c r="H173" s="52"/>
      <c r="I173" s="52"/>
      <c r="J173" s="52"/>
      <c r="K173" s="53"/>
      <c r="L173" s="115"/>
    </row>
    <row r="174" ht="12.0" customHeight="1">
      <c r="A174" s="65"/>
      <c r="B174" s="70" t="s">
        <v>0</v>
      </c>
      <c r="C174" s="71"/>
      <c r="D174" s="72" t="s">
        <v>41</v>
      </c>
      <c r="E174" s="73" t="s">
        <v>42</v>
      </c>
      <c r="F174" s="73" t="s">
        <v>43</v>
      </c>
      <c r="G174" s="73" t="s">
        <v>44</v>
      </c>
      <c r="H174" s="73" t="s">
        <v>42</v>
      </c>
      <c r="I174" s="73" t="s">
        <v>43</v>
      </c>
      <c r="J174" s="73" t="s">
        <v>44</v>
      </c>
      <c r="K174" s="74"/>
      <c r="L174" s="75" t="s">
        <v>77</v>
      </c>
    </row>
    <row r="175" ht="12.0" customHeight="1">
      <c r="A175" s="12"/>
      <c r="B175" s="76"/>
      <c r="C175" s="77"/>
      <c r="D175" s="54"/>
      <c r="E175" s="78" t="s">
        <v>46</v>
      </c>
      <c r="F175" s="78" t="s">
        <v>47</v>
      </c>
      <c r="G175" s="78" t="s">
        <v>48</v>
      </c>
      <c r="H175" s="78" t="s">
        <v>46</v>
      </c>
      <c r="I175" s="78" t="s">
        <v>47</v>
      </c>
      <c r="J175" s="78" t="s">
        <v>48</v>
      </c>
      <c r="K175" s="74"/>
      <c r="L175" s="79"/>
    </row>
    <row r="176" ht="12.0" customHeight="1">
      <c r="A176" s="65"/>
      <c r="B176" s="91"/>
      <c r="C176" s="91"/>
      <c r="D176" s="92"/>
      <c r="E176" s="81" t="s">
        <v>49</v>
      </c>
      <c r="F176" s="81" t="s">
        <v>50</v>
      </c>
      <c r="G176" s="81" t="s">
        <v>51</v>
      </c>
      <c r="H176" s="81" t="s">
        <v>49</v>
      </c>
      <c r="I176" s="81" t="s">
        <v>50</v>
      </c>
      <c r="J176" s="81" t="s">
        <v>51</v>
      </c>
      <c r="K176" s="74"/>
      <c r="L176" s="82"/>
    </row>
    <row r="177" ht="12.0" customHeight="1">
      <c r="A177" s="65"/>
      <c r="B177" s="83" t="s">
        <v>34</v>
      </c>
      <c r="C177" s="84" t="s">
        <v>52</v>
      </c>
      <c r="D177" s="85" t="s">
        <v>50</v>
      </c>
      <c r="E177" s="86">
        <f>IF((Questions!$C$7="lbs"),45,20)</f>
        <v>45</v>
      </c>
      <c r="F177" s="86">
        <f>IF((Questions!$C$7="lbs"),45,20)</f>
        <v>45</v>
      </c>
      <c r="G177" s="86">
        <f>IF((Questions!$C$7="lbs"),45,20)</f>
        <v>45</v>
      </c>
      <c r="H177" s="86">
        <f>IF((Questions!$C$7="lbs"),45,20)</f>
        <v>45</v>
      </c>
      <c r="I177" s="86">
        <f>IF((Questions!$C$7="lbs"),45,20)</f>
        <v>45</v>
      </c>
      <c r="J177" s="86">
        <f>IF((Questions!$C$7="lbs"),45,20)</f>
        <v>45</v>
      </c>
      <c r="K177" s="74"/>
      <c r="L177" s="82"/>
    </row>
    <row r="178" ht="12.0" customHeight="1">
      <c r="A178" s="12"/>
      <c r="B178" s="54"/>
      <c r="C178" s="54"/>
      <c r="D178" s="85" t="s">
        <v>51</v>
      </c>
      <c r="E178" s="86">
        <f t="shared" ref="E178:J178" si="18">FLOOR(PRODUCT(0.4,E181),5)</f>
        <v>135</v>
      </c>
      <c r="F178" s="86">
        <f t="shared" si="18"/>
        <v>105</v>
      </c>
      <c r="G178" s="86">
        <f t="shared" si="18"/>
        <v>150</v>
      </c>
      <c r="H178" s="86">
        <f t="shared" si="18"/>
        <v>135</v>
      </c>
      <c r="I178" s="86">
        <f t="shared" si="18"/>
        <v>105</v>
      </c>
      <c r="J178" s="86">
        <f t="shared" si="18"/>
        <v>150</v>
      </c>
      <c r="K178" s="74"/>
      <c r="L178" s="82"/>
    </row>
    <row r="179" ht="12.0" customHeight="1">
      <c r="A179" s="12"/>
      <c r="B179" s="54"/>
      <c r="C179" s="54"/>
      <c r="D179" s="85" t="s">
        <v>53</v>
      </c>
      <c r="E179" s="86">
        <f t="shared" ref="E179:J179" si="19">FLOOR(PRODUCT(0.6,E181),5)</f>
        <v>200</v>
      </c>
      <c r="F179" s="86">
        <f t="shared" si="19"/>
        <v>160</v>
      </c>
      <c r="G179" s="86">
        <f t="shared" si="19"/>
        <v>225</v>
      </c>
      <c r="H179" s="86">
        <f t="shared" si="19"/>
        <v>200</v>
      </c>
      <c r="I179" s="86">
        <f t="shared" si="19"/>
        <v>160</v>
      </c>
      <c r="J179" s="86">
        <f t="shared" si="19"/>
        <v>225</v>
      </c>
      <c r="K179" s="74"/>
      <c r="L179" s="82"/>
    </row>
    <row r="180" ht="12.0" customHeight="1">
      <c r="A180" s="12"/>
      <c r="B180" s="54"/>
      <c r="C180" s="54"/>
      <c r="D180" s="85" t="s">
        <v>54</v>
      </c>
      <c r="E180" s="86">
        <f t="shared" ref="E180:J180" si="20">FLOOR(PRODUCT(0.8,E181),5)</f>
        <v>270</v>
      </c>
      <c r="F180" s="86">
        <f t="shared" si="20"/>
        <v>215</v>
      </c>
      <c r="G180" s="86">
        <f t="shared" si="20"/>
        <v>300</v>
      </c>
      <c r="H180" s="86">
        <f t="shared" si="20"/>
        <v>270</v>
      </c>
      <c r="I180" s="86">
        <f t="shared" si="20"/>
        <v>215</v>
      </c>
      <c r="J180" s="86">
        <f t="shared" si="20"/>
        <v>300</v>
      </c>
      <c r="K180" s="74"/>
      <c r="L180" s="82"/>
    </row>
    <row r="181" ht="12.0" customHeight="1">
      <c r="A181" s="12"/>
      <c r="B181" s="54"/>
      <c r="C181" s="87" t="s">
        <v>55</v>
      </c>
      <c r="D181" s="52"/>
      <c r="E181" s="88">
        <f>ROUND(((G181*0.9)/Questions!$C$28),0)*Questions!$C$28</f>
        <v>340</v>
      </c>
      <c r="F181" s="88">
        <f>ROUND(((E181*0.8)/Questions!$C$28),0)*Questions!$C$28</f>
        <v>270</v>
      </c>
      <c r="G181" s="88">
        <f>IF((J141&gt;4),(J140+Questions!$E$18),J140)</f>
        <v>380</v>
      </c>
      <c r="H181" s="88">
        <f>ROUND(((J181*0.9)/Questions!$C$28),0)*Questions!$C$28</f>
        <v>340</v>
      </c>
      <c r="I181" s="88">
        <f>ROUND(((H181*0.8)/Questions!$C$28),0)*Questions!$C$28</f>
        <v>270</v>
      </c>
      <c r="J181" s="88">
        <f>IF((G182&gt;4),(G181+Questions!$E$18),G181)</f>
        <v>380</v>
      </c>
      <c r="K181" s="74"/>
      <c r="L181" s="82"/>
    </row>
    <row r="182" ht="12.0" customHeight="1">
      <c r="A182" s="12"/>
      <c r="B182" s="54"/>
      <c r="C182" s="89" t="s">
        <v>56</v>
      </c>
      <c r="D182" s="52"/>
      <c r="E182" s="90"/>
      <c r="F182" s="90"/>
      <c r="G182" s="90"/>
      <c r="H182" s="90"/>
      <c r="I182" s="90"/>
      <c r="J182" s="90"/>
      <c r="K182" s="74"/>
      <c r="L182" s="82"/>
    </row>
    <row r="183" ht="12.0" customHeight="1">
      <c r="A183" s="65"/>
      <c r="B183" s="91"/>
      <c r="C183" s="80"/>
      <c r="D183" s="52"/>
      <c r="E183" s="81" t="s">
        <v>49</v>
      </c>
      <c r="F183" s="92"/>
      <c r="G183" s="81">
        <v>2.0</v>
      </c>
      <c r="H183" s="92"/>
      <c r="I183" s="81" t="s">
        <v>57</v>
      </c>
      <c r="J183" s="92"/>
      <c r="K183" s="74"/>
      <c r="L183" s="82"/>
    </row>
    <row r="184" ht="12.0" customHeight="1">
      <c r="A184" s="65"/>
      <c r="B184" s="83" t="s">
        <v>35</v>
      </c>
      <c r="C184" s="84" t="s">
        <v>52</v>
      </c>
      <c r="D184" s="85" t="s">
        <v>50</v>
      </c>
      <c r="E184" s="86">
        <f>IF((Questions!$J$8="lbs)"),45,20)</f>
        <v>45</v>
      </c>
      <c r="F184" s="93"/>
      <c r="G184" s="86">
        <f>IF((Questions!$J$8="lbs)"),45,20)</f>
        <v>45</v>
      </c>
      <c r="H184" s="93"/>
      <c r="I184" s="86">
        <f>IF((Questions!$J$8="lbs)"),45,20)</f>
        <v>45</v>
      </c>
      <c r="J184" s="93"/>
      <c r="K184" s="74"/>
      <c r="L184" s="82"/>
    </row>
    <row r="185" ht="12.0" customHeight="1">
      <c r="A185" s="12"/>
      <c r="B185" s="54"/>
      <c r="C185" s="54"/>
      <c r="D185" s="85" t="s">
        <v>51</v>
      </c>
      <c r="E185" s="86">
        <f>FLOOR(PRODUCT(0.5,E188),5)</f>
        <v>110</v>
      </c>
      <c r="F185" s="94"/>
      <c r="G185" s="86">
        <f>FLOOR(PRODUCT(0.5,G188),5)</f>
        <v>135</v>
      </c>
      <c r="H185" s="94"/>
      <c r="I185" s="86">
        <f>FLOOR(PRODUCT(0.5,I188),5)</f>
        <v>100</v>
      </c>
      <c r="J185" s="94"/>
      <c r="K185" s="74"/>
      <c r="L185" s="82"/>
    </row>
    <row r="186" ht="12.0" customHeight="1">
      <c r="A186" s="12"/>
      <c r="B186" s="54"/>
      <c r="C186" s="54"/>
      <c r="D186" s="85" t="s">
        <v>53</v>
      </c>
      <c r="E186" s="86">
        <f>FLOOR(PRODUCT(0.7,E188),5)</f>
        <v>155</v>
      </c>
      <c r="F186" s="94"/>
      <c r="G186" s="86">
        <f>FLOOR(PRODUCT(0.7,G188),5)</f>
        <v>190</v>
      </c>
      <c r="H186" s="94"/>
      <c r="I186" s="86">
        <f>FLOOR(PRODUCT(0.7,I188),5)</f>
        <v>140</v>
      </c>
      <c r="J186" s="94"/>
      <c r="K186" s="74"/>
      <c r="L186" s="82"/>
    </row>
    <row r="187" ht="12.0" customHeight="1">
      <c r="A187" s="12"/>
      <c r="B187" s="54"/>
      <c r="C187" s="54"/>
      <c r="D187" s="85" t="s">
        <v>54</v>
      </c>
      <c r="E187" s="86">
        <f>FLOOR(PRODUCT(0.9,E188),5)</f>
        <v>200</v>
      </c>
      <c r="F187" s="94"/>
      <c r="G187" s="86">
        <f>FLOOR(PRODUCT(0.9,G188),5)</f>
        <v>245</v>
      </c>
      <c r="H187" s="94"/>
      <c r="I187" s="86">
        <f>FLOOR(PRODUCT(0.9,I188),5)</f>
        <v>180</v>
      </c>
      <c r="J187" s="94"/>
      <c r="K187" s="74"/>
      <c r="L187" s="95"/>
    </row>
    <row r="188" ht="12.0" customHeight="1">
      <c r="A188" s="12"/>
      <c r="B188" s="54"/>
      <c r="C188" s="87" t="s">
        <v>55</v>
      </c>
      <c r="D188" s="52"/>
      <c r="E188" s="88">
        <f>ROUND(((((G188/(1.0278-(0.0278*G183)))*(1.0278-(0.0278*5)))*0.9)/Questions!$C$29),0)*Questions!$C$29</f>
        <v>227.5</v>
      </c>
      <c r="F188" s="96"/>
      <c r="G188" s="88">
        <f>G147</f>
        <v>275</v>
      </c>
      <c r="H188" s="96"/>
      <c r="I188" s="88">
        <f>ROUND(((E188*0.9)/Questions!$C$29),0)*Questions!$C$29</f>
        <v>205</v>
      </c>
      <c r="J188" s="96"/>
      <c r="K188" s="53"/>
      <c r="L188" s="97"/>
    </row>
    <row r="189" ht="12.0" customHeight="1">
      <c r="A189" s="12"/>
      <c r="B189" s="54"/>
      <c r="C189" s="89" t="s">
        <v>56</v>
      </c>
      <c r="D189" s="52"/>
      <c r="E189" s="90"/>
      <c r="F189" s="90"/>
      <c r="G189" s="90"/>
      <c r="H189" s="90"/>
      <c r="I189" s="90"/>
      <c r="J189" s="90"/>
      <c r="K189" s="74"/>
      <c r="L189" s="75" t="s">
        <v>78</v>
      </c>
    </row>
    <row r="190" ht="12.0" customHeight="1">
      <c r="A190" s="65"/>
      <c r="B190" s="80"/>
      <c r="C190" s="52"/>
      <c r="D190" s="52"/>
      <c r="E190" s="92"/>
      <c r="F190" s="81" t="s">
        <v>57</v>
      </c>
      <c r="G190" s="92"/>
      <c r="H190" s="81" t="s">
        <v>49</v>
      </c>
      <c r="I190" s="92"/>
      <c r="J190" s="81">
        <v>2.0</v>
      </c>
      <c r="K190" s="74"/>
      <c r="L190" s="79"/>
    </row>
    <row r="191" ht="12.0" customHeight="1">
      <c r="A191" s="65"/>
      <c r="B191" s="83" t="s">
        <v>37</v>
      </c>
      <c r="C191" s="84" t="s">
        <v>52</v>
      </c>
      <c r="D191" s="85" t="s">
        <v>50</v>
      </c>
      <c r="E191" s="93"/>
      <c r="F191" s="86">
        <f>IF((Questions!$J$8="lbs)"),45,20)</f>
        <v>45</v>
      </c>
      <c r="G191" s="93"/>
      <c r="H191" s="86">
        <f>IF((Questions!$J$8="lbs)"),45,20)</f>
        <v>45</v>
      </c>
      <c r="I191" s="93"/>
      <c r="J191" s="86">
        <f>IF((Questions!$J$8="lbs)"),45,20)</f>
        <v>45</v>
      </c>
      <c r="K191" s="74"/>
      <c r="L191" s="54"/>
    </row>
    <row r="192" ht="12.0" customHeight="1">
      <c r="A192" s="12"/>
      <c r="B192" s="54"/>
      <c r="C192" s="54"/>
      <c r="D192" s="85" t="s">
        <v>51</v>
      </c>
      <c r="E192" s="94"/>
      <c r="F192" s="86">
        <f>FLOOR(PRODUCT(0.55,F195),5)</f>
        <v>80</v>
      </c>
      <c r="G192" s="94"/>
      <c r="H192" s="86">
        <f>FLOOR(PRODUCT(0.55,H195),5)</f>
        <v>85</v>
      </c>
      <c r="I192" s="94"/>
      <c r="J192" s="86">
        <f>FLOOR(PRODUCT(0.55,J195),5)</f>
        <v>100</v>
      </c>
      <c r="K192" s="74"/>
      <c r="L192" s="54"/>
    </row>
    <row r="193" ht="12.0" customHeight="1">
      <c r="A193" s="12"/>
      <c r="B193" s="54"/>
      <c r="C193" s="54"/>
      <c r="D193" s="85" t="s">
        <v>53</v>
      </c>
      <c r="E193" s="94"/>
      <c r="F193" s="86">
        <f>FLOOR(PRODUCT(0.7,F195),5)</f>
        <v>100</v>
      </c>
      <c r="G193" s="94"/>
      <c r="H193" s="86">
        <f>FLOOR(PRODUCT(0.7,H195),5)</f>
        <v>105</v>
      </c>
      <c r="I193" s="94"/>
      <c r="J193" s="86">
        <f>FLOOR(PRODUCT(0.7,J195),5)</f>
        <v>130</v>
      </c>
      <c r="K193" s="74"/>
      <c r="L193" s="54"/>
    </row>
    <row r="194" ht="12.0" customHeight="1">
      <c r="A194" s="12"/>
      <c r="B194" s="54"/>
      <c r="C194" s="54"/>
      <c r="D194" s="85" t="s">
        <v>54</v>
      </c>
      <c r="E194" s="94"/>
      <c r="F194" s="86">
        <f>FLOOR(PRODUCT(0.85,F195),5)</f>
        <v>125</v>
      </c>
      <c r="G194" s="94"/>
      <c r="H194" s="86">
        <f>FLOOR(PRODUCT(0.85,H195),5)</f>
        <v>130</v>
      </c>
      <c r="I194" s="94"/>
      <c r="J194" s="86">
        <f>FLOOR(PRODUCT(0.85,J195),5)</f>
        <v>155</v>
      </c>
      <c r="K194" s="74"/>
      <c r="L194" s="54"/>
    </row>
    <row r="195" ht="12.0" customHeight="1">
      <c r="A195" s="12"/>
      <c r="B195" s="54"/>
      <c r="C195" s="87" t="s">
        <v>55</v>
      </c>
      <c r="D195" s="52"/>
      <c r="E195" s="96"/>
      <c r="F195" s="88">
        <f>ROUND(((H195*Questions!C38)/Questions!$C$31),0)*Questions!$C$31</f>
        <v>147.5</v>
      </c>
      <c r="G195" s="96"/>
      <c r="H195" s="88">
        <f>ROUND(((((J195/(1.0278-(0.0278*J190)))*(1.0278-(0.0278*5)))*0.9)/Questions!$C$31),0)*Questions!$C$31</f>
        <v>155</v>
      </c>
      <c r="I195" s="96"/>
      <c r="J195" s="88">
        <f>J154</f>
        <v>187.5</v>
      </c>
      <c r="K195" s="74"/>
      <c r="L195" s="54"/>
    </row>
    <row r="196" ht="12.0" customHeight="1">
      <c r="A196" s="12"/>
      <c r="B196" s="54"/>
      <c r="C196" s="89" t="s">
        <v>56</v>
      </c>
      <c r="D196" s="52"/>
      <c r="E196" s="90"/>
      <c r="F196" s="90"/>
      <c r="G196" s="90"/>
      <c r="H196" s="90"/>
      <c r="I196" s="90"/>
      <c r="J196" s="90"/>
      <c r="K196" s="74"/>
      <c r="L196" s="54"/>
    </row>
    <row r="197" ht="12.0" customHeight="1">
      <c r="A197" s="65"/>
      <c r="B197" s="98"/>
      <c r="C197" s="52"/>
      <c r="D197" s="52"/>
      <c r="E197" s="81" t="s">
        <v>51</v>
      </c>
      <c r="F197" s="92"/>
      <c r="G197" s="92"/>
      <c r="H197" s="81" t="s">
        <v>51</v>
      </c>
      <c r="I197" s="92"/>
      <c r="J197" s="92"/>
      <c r="K197" s="74"/>
      <c r="L197" s="54"/>
    </row>
    <row r="198" ht="12.0" customHeight="1">
      <c r="A198" s="65"/>
      <c r="B198" s="83" t="s">
        <v>36</v>
      </c>
      <c r="C198" s="84" t="s">
        <v>52</v>
      </c>
      <c r="D198" s="85" t="s">
        <v>50</v>
      </c>
      <c r="E198" s="86">
        <f>FLOOR(PRODUCT(0.4,E201),5)</f>
        <v>140</v>
      </c>
      <c r="F198" s="93"/>
      <c r="G198" s="93"/>
      <c r="H198" s="86">
        <f>FLOOR(PRODUCT(0.4,H201),5)</f>
        <v>140</v>
      </c>
      <c r="I198" s="93"/>
      <c r="J198" s="93"/>
      <c r="K198" s="74"/>
      <c r="L198" s="54"/>
    </row>
    <row r="199" ht="12.0" customHeight="1">
      <c r="A199" s="12"/>
      <c r="B199" s="54"/>
      <c r="C199" s="54"/>
      <c r="D199" s="85" t="s">
        <v>53</v>
      </c>
      <c r="E199" s="86">
        <f>FLOOR(PRODUCT(0.6,E201),5)</f>
        <v>210</v>
      </c>
      <c r="F199" s="94"/>
      <c r="G199" s="94"/>
      <c r="H199" s="86">
        <f>FLOOR(PRODUCT(0.6,H201),5)</f>
        <v>210</v>
      </c>
      <c r="I199" s="94"/>
      <c r="J199" s="94"/>
      <c r="K199" s="74"/>
      <c r="L199" s="54"/>
    </row>
    <row r="200" ht="12.0" customHeight="1">
      <c r="A200" s="12"/>
      <c r="B200" s="54"/>
      <c r="C200" s="54"/>
      <c r="D200" s="85" t="s">
        <v>54</v>
      </c>
      <c r="E200" s="86">
        <f>FLOOR(PRODUCT(0.85,E201),5)</f>
        <v>295</v>
      </c>
      <c r="F200" s="94"/>
      <c r="G200" s="94"/>
      <c r="H200" s="86">
        <f>FLOOR(PRODUCT(0.85,H201),5)</f>
        <v>295</v>
      </c>
      <c r="I200" s="94"/>
      <c r="J200" s="94"/>
      <c r="K200" s="74"/>
      <c r="L200" s="54"/>
    </row>
    <row r="201" ht="12.0" customHeight="1">
      <c r="A201" s="12"/>
      <c r="B201" s="54"/>
      <c r="C201" s="87" t="s">
        <v>55</v>
      </c>
      <c r="D201" s="52"/>
      <c r="E201" s="88">
        <f>IF((H161&gt;4),(H160+Questions!$E$20),H160)</f>
        <v>350</v>
      </c>
      <c r="F201" s="96"/>
      <c r="G201" s="96"/>
      <c r="H201" s="88">
        <f>IF((E202&gt;4),(E201+Questions!$E$20),E201)</f>
        <v>350</v>
      </c>
      <c r="I201" s="96"/>
      <c r="J201" s="96"/>
      <c r="K201" s="74"/>
      <c r="L201" s="54"/>
    </row>
    <row r="202" ht="12.0" customHeight="1">
      <c r="A202" s="12"/>
      <c r="B202" s="54"/>
      <c r="C202" s="89" t="s">
        <v>59</v>
      </c>
      <c r="D202" s="52"/>
      <c r="E202" s="90"/>
      <c r="F202" s="90"/>
      <c r="G202" s="90"/>
      <c r="H202" s="90"/>
      <c r="I202" s="90"/>
      <c r="J202" s="90"/>
      <c r="K202" s="74"/>
      <c r="L202" s="54"/>
    </row>
    <row r="203" ht="12.0" customHeight="1">
      <c r="A203" s="65"/>
      <c r="B203" s="92"/>
      <c r="C203" s="92"/>
      <c r="D203" s="92"/>
      <c r="E203" s="92"/>
      <c r="F203" s="92"/>
      <c r="G203" s="81" t="s">
        <v>60</v>
      </c>
      <c r="H203" s="92"/>
      <c r="I203" s="92"/>
      <c r="J203" s="81" t="s">
        <v>60</v>
      </c>
      <c r="K203" s="74"/>
      <c r="L203" s="54"/>
    </row>
    <row r="204" ht="12.0" customHeight="1">
      <c r="A204" s="65"/>
      <c r="B204" s="83" t="s">
        <v>38</v>
      </c>
      <c r="C204" s="84" t="s">
        <v>52</v>
      </c>
      <c r="D204" s="85" t="s">
        <v>50</v>
      </c>
      <c r="E204" s="99"/>
      <c r="F204" s="93"/>
      <c r="G204" s="86">
        <f>IF((Questions!$J$8="lbs)"),45,20)</f>
        <v>45</v>
      </c>
      <c r="H204" s="93"/>
      <c r="I204" s="99"/>
      <c r="J204" s="86">
        <f>IF((Questions!$J$8="lbs)"),45,20)</f>
        <v>45</v>
      </c>
      <c r="K204" s="74"/>
      <c r="L204" s="54"/>
    </row>
    <row r="205" ht="12.0" customHeight="1">
      <c r="A205" s="12"/>
      <c r="B205" s="54"/>
      <c r="C205" s="54"/>
      <c r="D205" s="85" t="s">
        <v>51</v>
      </c>
      <c r="E205" s="100"/>
      <c r="F205" s="94"/>
      <c r="G205" s="86">
        <f>FLOOR(PRODUCT(0.55,G208),5)</f>
        <v>90</v>
      </c>
      <c r="H205" s="94"/>
      <c r="I205" s="100"/>
      <c r="J205" s="86">
        <f>FLOOR(PRODUCT(0.55,J208),5)</f>
        <v>90</v>
      </c>
      <c r="K205" s="74"/>
      <c r="L205" s="54"/>
    </row>
    <row r="206" ht="12.0" customHeight="1">
      <c r="A206" s="12"/>
      <c r="B206" s="54"/>
      <c r="C206" s="54"/>
      <c r="D206" s="85" t="s">
        <v>53</v>
      </c>
      <c r="E206" s="100"/>
      <c r="F206" s="94"/>
      <c r="G206" s="86">
        <f>FLOOR(PRODUCT(0.7,G208),5)</f>
        <v>115</v>
      </c>
      <c r="H206" s="94"/>
      <c r="I206" s="100"/>
      <c r="J206" s="86">
        <f>FLOOR(PRODUCT(0.7,J208),5)</f>
        <v>115</v>
      </c>
      <c r="K206" s="74"/>
      <c r="L206" s="54"/>
    </row>
    <row r="207" ht="12.0" customHeight="1">
      <c r="A207" s="12"/>
      <c r="B207" s="54"/>
      <c r="C207" s="54"/>
      <c r="D207" s="85" t="s">
        <v>54</v>
      </c>
      <c r="E207" s="100"/>
      <c r="F207" s="94"/>
      <c r="G207" s="86">
        <f>FLOOR(PRODUCT(0.85,G208),5)</f>
        <v>140</v>
      </c>
      <c r="H207" s="94"/>
      <c r="I207" s="100"/>
      <c r="J207" s="86">
        <f>FLOOR(PRODUCT(0.85,J208),5)</f>
        <v>140</v>
      </c>
      <c r="K207" s="74"/>
      <c r="L207" s="54"/>
    </row>
    <row r="208" ht="12.0" customHeight="1">
      <c r="A208" s="12"/>
      <c r="B208" s="54"/>
      <c r="C208" s="87" t="s">
        <v>55</v>
      </c>
      <c r="D208" s="52"/>
      <c r="E208" s="100"/>
      <c r="F208" s="101"/>
      <c r="G208" s="88">
        <f>IF((J168&gt;3),(J167+Questions!$E$22),J167)</f>
        <v>167.5</v>
      </c>
      <c r="H208" s="101"/>
      <c r="I208" s="100"/>
      <c r="J208" s="88">
        <f>IF((G209&gt;3),(G208+Questions!$E$22),G208)</f>
        <v>167.5</v>
      </c>
      <c r="K208" s="74"/>
      <c r="L208" s="54"/>
    </row>
    <row r="209" ht="12.0" customHeight="1">
      <c r="A209" s="102"/>
      <c r="B209" s="116"/>
      <c r="C209" s="89" t="s">
        <v>61</v>
      </c>
      <c r="D209" s="52"/>
      <c r="E209" s="104"/>
      <c r="F209" s="104"/>
      <c r="G209" s="90"/>
      <c r="H209" s="104"/>
      <c r="I209" s="104"/>
      <c r="J209" s="90"/>
      <c r="K209" s="74"/>
      <c r="L209" s="54"/>
    </row>
    <row r="210" ht="12.0" customHeight="1">
      <c r="A210" s="65"/>
      <c r="B210" s="105" t="s">
        <v>62</v>
      </c>
      <c r="C210" s="87" t="s">
        <v>55</v>
      </c>
      <c r="D210" s="52"/>
      <c r="E210" s="106"/>
      <c r="F210" s="107" t="s">
        <v>63</v>
      </c>
      <c r="G210" s="106"/>
      <c r="H210" s="106"/>
      <c r="I210" s="107" t="s">
        <v>63</v>
      </c>
      <c r="J210" s="106"/>
      <c r="K210" s="74"/>
      <c r="L210" s="54"/>
    </row>
    <row r="211" ht="12.0" customHeight="1">
      <c r="A211" s="65"/>
      <c r="B211" s="105" t="s">
        <v>64</v>
      </c>
      <c r="C211" s="87" t="s">
        <v>55</v>
      </c>
      <c r="D211" s="52"/>
      <c r="E211" s="106"/>
      <c r="F211" s="107" t="s">
        <v>65</v>
      </c>
      <c r="G211" s="106"/>
      <c r="H211" s="106"/>
      <c r="I211" s="107" t="s">
        <v>65</v>
      </c>
      <c r="J211" s="106"/>
      <c r="K211" s="74"/>
      <c r="L211" s="108"/>
    </row>
    <row r="212" ht="12.0" customHeight="1">
      <c r="A212" s="65"/>
      <c r="B212" s="109" t="s">
        <v>66</v>
      </c>
      <c r="C212" s="52"/>
      <c r="D212" s="52"/>
      <c r="E212" s="110">
        <f>(((((((((((((E177*10)+(E178*5))+(E179*3))+(E180*2))+(E181*25))+(E184*10))+(E185*5))+(E186*3))+(E187*2))+(E188*25))+(E198*10))+(E199*3))+(E200*2))+(E201*5)</f>
        <v>22687.5</v>
      </c>
      <c r="F212" s="110">
        <f>(((((((((F177*10)+(F178*5))+(F179*3))+(F180*2))+(F181*10))+(F191*10))+(F192*5))+(F193*3))+(F194*2))+(F195*15)</f>
        <v>8197.5</v>
      </c>
      <c r="G212" s="110">
        <f>((((((((((((((G177*10)+(G178*5))+(G179*3))+(G180*2))+(G181*5))+(G184*10))+(G185*5))+(G186*3))+(G187*2))+(G188*G183))+(G204*10))+(G205*5))+(G206*3))+(G207*2))+(G208*15)</f>
        <v>11147.5</v>
      </c>
      <c r="H212" s="110">
        <f>(((((((((((((H177*10)+(H178*5))+(H179*3))+(H180*2))+(H181*25))+(H191*10))+(H192*5))+(H193*3))+(H194*2))+(H195*25))+(H198*10))+(H199*3))+(H200*2))+(H201*5)</f>
        <v>20460</v>
      </c>
      <c r="I212" s="110">
        <f>(((((((((I177*10)+(I178*5))+(I179*3))+(I180*2))+(I181*10))+(I184*10))+(I185*5))+(I186*3))+(I187*2))+(I188*15)</f>
        <v>9390</v>
      </c>
      <c r="J212" s="110">
        <f>((((((((((((((J177*10)+(J178*5))+(J179*3))+(J180*2))+(J181*5))+(J191*10))+(J192*5))+(J193*3))+(J194*2))+(J195*J190))+(J204*10))+(J205*5))+(J206*3))+(J207*2))+(J208*15)</f>
        <v>10437.5</v>
      </c>
      <c r="K212" s="53"/>
      <c r="L212" s="111"/>
    </row>
    <row r="213" ht="12.0" customHeight="1">
      <c r="A213" s="12"/>
      <c r="B213" s="112"/>
      <c r="C213" s="113"/>
      <c r="D213" s="113"/>
      <c r="E213" s="113"/>
      <c r="F213" s="113"/>
      <c r="G213" s="113"/>
      <c r="H213" s="113"/>
      <c r="I213" s="113"/>
      <c r="J213" s="113"/>
      <c r="K213" s="12"/>
      <c r="L213" s="12"/>
    </row>
    <row r="214" ht="15.75" customHeight="1">
      <c r="A214" s="65"/>
      <c r="B214" s="66" t="s">
        <v>39</v>
      </c>
      <c r="C214" s="52"/>
      <c r="D214" s="67"/>
      <c r="E214" s="68" t="s">
        <v>79</v>
      </c>
      <c r="F214" s="52"/>
      <c r="G214" s="52"/>
      <c r="H214" s="52"/>
      <c r="I214" s="52"/>
      <c r="J214" s="52"/>
      <c r="K214" s="53"/>
      <c r="L214" s="115"/>
    </row>
    <row r="215" ht="12.0" customHeight="1">
      <c r="A215" s="65"/>
      <c r="B215" s="70" t="s">
        <v>0</v>
      </c>
      <c r="C215" s="71"/>
      <c r="D215" s="72" t="s">
        <v>41</v>
      </c>
      <c r="E215" s="73" t="s">
        <v>42</v>
      </c>
      <c r="F215" s="73" t="s">
        <v>43</v>
      </c>
      <c r="G215" s="73" t="s">
        <v>44</v>
      </c>
      <c r="H215" s="73" t="s">
        <v>42</v>
      </c>
      <c r="I215" s="73" t="s">
        <v>43</v>
      </c>
      <c r="J215" s="73" t="s">
        <v>44</v>
      </c>
      <c r="K215" s="74"/>
      <c r="L215" s="75" t="s">
        <v>80</v>
      </c>
    </row>
    <row r="216" ht="12.0" customHeight="1">
      <c r="A216" s="12"/>
      <c r="B216" s="76"/>
      <c r="C216" s="77"/>
      <c r="D216" s="54"/>
      <c r="E216" s="78" t="s">
        <v>46</v>
      </c>
      <c r="F216" s="78" t="s">
        <v>47</v>
      </c>
      <c r="G216" s="78" t="s">
        <v>48</v>
      </c>
      <c r="H216" s="78" t="s">
        <v>46</v>
      </c>
      <c r="I216" s="78" t="s">
        <v>47</v>
      </c>
      <c r="J216" s="78" t="s">
        <v>48</v>
      </c>
      <c r="K216" s="74"/>
      <c r="L216" s="79"/>
    </row>
    <row r="217" ht="12.0" customHeight="1">
      <c r="A217" s="65"/>
      <c r="B217" s="91"/>
      <c r="C217" s="91"/>
      <c r="D217" s="92"/>
      <c r="E217" s="81" t="s">
        <v>49</v>
      </c>
      <c r="F217" s="81" t="s">
        <v>50</v>
      </c>
      <c r="G217" s="81" t="s">
        <v>51</v>
      </c>
      <c r="H217" s="81" t="s">
        <v>49</v>
      </c>
      <c r="I217" s="81" t="s">
        <v>50</v>
      </c>
      <c r="J217" s="81" t="s">
        <v>51</v>
      </c>
      <c r="K217" s="74"/>
      <c r="L217" s="82"/>
    </row>
    <row r="218" ht="12.0" customHeight="1">
      <c r="A218" s="65"/>
      <c r="B218" s="83" t="s">
        <v>34</v>
      </c>
      <c r="C218" s="84" t="s">
        <v>52</v>
      </c>
      <c r="D218" s="85" t="s">
        <v>50</v>
      </c>
      <c r="E218" s="86">
        <f>IF((Questions!$C$7="lbs"),45,20)</f>
        <v>45</v>
      </c>
      <c r="F218" s="86">
        <f>IF((Questions!$C$7="lbs"),45,20)</f>
        <v>45</v>
      </c>
      <c r="G218" s="86">
        <f>IF((Questions!$C$7="lbs"),45,20)</f>
        <v>45</v>
      </c>
      <c r="H218" s="86">
        <f>IF((Questions!$C$7="lbs"),45,20)</f>
        <v>45</v>
      </c>
      <c r="I218" s="86">
        <f>IF((Questions!$C$7="lbs"),45,20)</f>
        <v>45</v>
      </c>
      <c r="J218" s="86">
        <f>IF((Questions!$C$7="lbs"),45,20)</f>
        <v>45</v>
      </c>
      <c r="K218" s="74"/>
      <c r="L218" s="82"/>
    </row>
    <row r="219" ht="12.0" customHeight="1">
      <c r="A219" s="12"/>
      <c r="B219" s="54"/>
      <c r="C219" s="54"/>
      <c r="D219" s="85" t="s">
        <v>51</v>
      </c>
      <c r="E219" s="86">
        <f t="shared" ref="E219:J219" si="21">FLOOR(PRODUCT(0.4,E222),5)</f>
        <v>135</v>
      </c>
      <c r="F219" s="86">
        <f t="shared" si="21"/>
        <v>105</v>
      </c>
      <c r="G219" s="86">
        <f t="shared" si="21"/>
        <v>150</v>
      </c>
      <c r="H219" s="86">
        <f t="shared" si="21"/>
        <v>135</v>
      </c>
      <c r="I219" s="86">
        <f t="shared" si="21"/>
        <v>105</v>
      </c>
      <c r="J219" s="86">
        <f t="shared" si="21"/>
        <v>150</v>
      </c>
      <c r="K219" s="74"/>
      <c r="L219" s="82"/>
    </row>
    <row r="220" ht="12.0" customHeight="1">
      <c r="A220" s="12"/>
      <c r="B220" s="54"/>
      <c r="C220" s="54"/>
      <c r="D220" s="85" t="s">
        <v>53</v>
      </c>
      <c r="E220" s="86">
        <f t="shared" ref="E220:J220" si="22">FLOOR(PRODUCT(0.6,E222),5)</f>
        <v>200</v>
      </c>
      <c r="F220" s="86">
        <f t="shared" si="22"/>
        <v>160</v>
      </c>
      <c r="G220" s="86">
        <f t="shared" si="22"/>
        <v>225</v>
      </c>
      <c r="H220" s="86">
        <f t="shared" si="22"/>
        <v>200</v>
      </c>
      <c r="I220" s="86">
        <f t="shared" si="22"/>
        <v>160</v>
      </c>
      <c r="J220" s="86">
        <f t="shared" si="22"/>
        <v>225</v>
      </c>
      <c r="K220" s="74"/>
      <c r="L220" s="82"/>
    </row>
    <row r="221" ht="12.0" customHeight="1">
      <c r="A221" s="12"/>
      <c r="B221" s="54"/>
      <c r="C221" s="54"/>
      <c r="D221" s="85" t="s">
        <v>54</v>
      </c>
      <c r="E221" s="86">
        <f t="shared" ref="E221:J221" si="23">FLOOR(PRODUCT(0.8,E222),5)</f>
        <v>270</v>
      </c>
      <c r="F221" s="86">
        <f t="shared" si="23"/>
        <v>215</v>
      </c>
      <c r="G221" s="86">
        <f t="shared" si="23"/>
        <v>300</v>
      </c>
      <c r="H221" s="86">
        <f t="shared" si="23"/>
        <v>270</v>
      </c>
      <c r="I221" s="86">
        <f t="shared" si="23"/>
        <v>215</v>
      </c>
      <c r="J221" s="86">
        <f t="shared" si="23"/>
        <v>300</v>
      </c>
      <c r="K221" s="74"/>
      <c r="L221" s="82"/>
    </row>
    <row r="222" ht="12.0" customHeight="1">
      <c r="A222" s="12"/>
      <c r="B222" s="54"/>
      <c r="C222" s="87" t="s">
        <v>55</v>
      </c>
      <c r="D222" s="52"/>
      <c r="E222" s="88">
        <f>ROUND(((G222*0.9)/Questions!$C$28),0)*Questions!$C$28</f>
        <v>340</v>
      </c>
      <c r="F222" s="88">
        <f>ROUND(((E222*0.8)/Questions!$C$28),0)*Questions!$C$28</f>
        <v>270</v>
      </c>
      <c r="G222" s="88">
        <f>IF((J182&gt;4),(J181+Questions!$E$18),J181)</f>
        <v>380</v>
      </c>
      <c r="H222" s="88">
        <f>ROUND(((J222*0.9)/Questions!$C$28),0)*Questions!$C$28</f>
        <v>340</v>
      </c>
      <c r="I222" s="88">
        <f>ROUND(((H222*0.8)/Questions!$C$28),0)*Questions!$C$28</f>
        <v>270</v>
      </c>
      <c r="J222" s="88">
        <f>IF((G223&gt;4),(G222+Questions!$E$18),G222)</f>
        <v>380</v>
      </c>
      <c r="K222" s="74"/>
      <c r="L222" s="82"/>
    </row>
    <row r="223" ht="12.0" customHeight="1">
      <c r="A223" s="12"/>
      <c r="B223" s="54"/>
      <c r="C223" s="89" t="s">
        <v>56</v>
      </c>
      <c r="D223" s="52"/>
      <c r="E223" s="90"/>
      <c r="F223" s="90"/>
      <c r="G223" s="90"/>
      <c r="H223" s="90"/>
      <c r="I223" s="90"/>
      <c r="J223" s="90"/>
      <c r="K223" s="74"/>
      <c r="L223" s="82"/>
    </row>
    <row r="224" ht="12.0" customHeight="1">
      <c r="A224" s="65"/>
      <c r="B224" s="91"/>
      <c r="C224" s="80"/>
      <c r="D224" s="52"/>
      <c r="E224" s="81" t="s">
        <v>49</v>
      </c>
      <c r="F224" s="92"/>
      <c r="G224" s="81">
        <v>3.0</v>
      </c>
      <c r="H224" s="92"/>
      <c r="I224" s="81" t="s">
        <v>57</v>
      </c>
      <c r="J224" s="92"/>
      <c r="K224" s="74"/>
      <c r="L224" s="82"/>
    </row>
    <row r="225" ht="12.0" customHeight="1">
      <c r="A225" s="65"/>
      <c r="B225" s="83" t="s">
        <v>35</v>
      </c>
      <c r="C225" s="84" t="s">
        <v>52</v>
      </c>
      <c r="D225" s="85" t="s">
        <v>50</v>
      </c>
      <c r="E225" s="86">
        <f>IF((Questions!$J$8="lbs)"),45,20)</f>
        <v>45</v>
      </c>
      <c r="F225" s="93"/>
      <c r="G225" s="86">
        <f>IF((Questions!$J$8="lbs)"),45,20)</f>
        <v>45</v>
      </c>
      <c r="H225" s="93"/>
      <c r="I225" s="86">
        <f>IF((Questions!$J$8="lbs)"),45,20)</f>
        <v>45</v>
      </c>
      <c r="J225" s="93"/>
      <c r="K225" s="74"/>
      <c r="L225" s="82"/>
    </row>
    <row r="226" ht="12.0" customHeight="1">
      <c r="A226" s="12"/>
      <c r="B226" s="54"/>
      <c r="C226" s="54"/>
      <c r="D226" s="85" t="s">
        <v>51</v>
      </c>
      <c r="E226" s="86">
        <f>FLOOR(PRODUCT(0.5,E229),5)</f>
        <v>115</v>
      </c>
      <c r="F226" s="94"/>
      <c r="G226" s="86">
        <f>FLOOR(PRODUCT(0.5,G229),5)</f>
        <v>135</v>
      </c>
      <c r="H226" s="94"/>
      <c r="I226" s="86">
        <f>FLOOR(PRODUCT(0.5,I229),5)</f>
        <v>105</v>
      </c>
      <c r="J226" s="94"/>
      <c r="K226" s="74"/>
      <c r="L226" s="82"/>
    </row>
    <row r="227" ht="12.0" customHeight="1">
      <c r="A227" s="12"/>
      <c r="B227" s="54"/>
      <c r="C227" s="54"/>
      <c r="D227" s="85" t="s">
        <v>53</v>
      </c>
      <c r="E227" s="86">
        <f>FLOOR(PRODUCT(0.7,E229),5)</f>
        <v>160</v>
      </c>
      <c r="F227" s="94"/>
      <c r="G227" s="86">
        <f>FLOOR(PRODUCT(0.7,G229),5)</f>
        <v>190</v>
      </c>
      <c r="H227" s="94"/>
      <c r="I227" s="86">
        <f>FLOOR(PRODUCT(0.7,I229),5)</f>
        <v>145</v>
      </c>
      <c r="J227" s="94"/>
      <c r="K227" s="74"/>
      <c r="L227" s="82"/>
    </row>
    <row r="228" ht="12.0" customHeight="1">
      <c r="A228" s="12"/>
      <c r="B228" s="54"/>
      <c r="C228" s="54"/>
      <c r="D228" s="85" t="s">
        <v>54</v>
      </c>
      <c r="E228" s="86">
        <f>FLOOR(PRODUCT(0.9,E229),5)</f>
        <v>205</v>
      </c>
      <c r="F228" s="94"/>
      <c r="G228" s="86">
        <f>FLOOR(PRODUCT(0.9,G229),5)</f>
        <v>245</v>
      </c>
      <c r="H228" s="94"/>
      <c r="I228" s="86">
        <f>FLOOR(PRODUCT(0.9,I229),5)</f>
        <v>185</v>
      </c>
      <c r="J228" s="94"/>
      <c r="K228" s="74"/>
      <c r="L228" s="95"/>
    </row>
    <row r="229" ht="12.0" customHeight="1">
      <c r="A229" s="12"/>
      <c r="B229" s="54"/>
      <c r="C229" s="87" t="s">
        <v>55</v>
      </c>
      <c r="D229" s="52"/>
      <c r="E229" s="88">
        <f>ROUND(((((G229/(1.0278-(0.0278*G224)))*(1.0278-(0.0278*5)))*0.9)/Questions!$C$29),0)*Questions!$C$29</f>
        <v>232.5</v>
      </c>
      <c r="F229" s="96"/>
      <c r="G229" s="88">
        <f>G188</f>
        <v>275</v>
      </c>
      <c r="H229" s="96"/>
      <c r="I229" s="88">
        <f>ROUND(((E229*0.9)/Questions!$C$29),0)*Questions!$C$29</f>
        <v>210</v>
      </c>
      <c r="J229" s="96"/>
      <c r="K229" s="53"/>
      <c r="L229" s="97"/>
    </row>
    <row r="230" ht="12.0" customHeight="1">
      <c r="A230" s="12"/>
      <c r="B230" s="54"/>
      <c r="C230" s="89" t="s">
        <v>56</v>
      </c>
      <c r="D230" s="52"/>
      <c r="E230" s="90"/>
      <c r="F230" s="90"/>
      <c r="G230" s="90"/>
      <c r="H230" s="90"/>
      <c r="I230" s="90"/>
      <c r="J230" s="90"/>
      <c r="K230" s="74"/>
      <c r="L230" s="75" t="s">
        <v>81</v>
      </c>
    </row>
    <row r="231" ht="12.0" customHeight="1">
      <c r="A231" s="65"/>
      <c r="B231" s="80"/>
      <c r="C231" s="52"/>
      <c r="D231" s="52"/>
      <c r="E231" s="92"/>
      <c r="F231" s="81" t="s">
        <v>57</v>
      </c>
      <c r="G231" s="92"/>
      <c r="H231" s="81" t="s">
        <v>49</v>
      </c>
      <c r="I231" s="92"/>
      <c r="J231" s="81">
        <v>3.0</v>
      </c>
      <c r="K231" s="74"/>
      <c r="L231" s="79"/>
    </row>
    <row r="232" ht="12.0" customHeight="1">
      <c r="A232" s="65"/>
      <c r="B232" s="83" t="s">
        <v>37</v>
      </c>
      <c r="C232" s="84" t="s">
        <v>52</v>
      </c>
      <c r="D232" s="85" t="s">
        <v>50</v>
      </c>
      <c r="E232" s="93"/>
      <c r="F232" s="86">
        <f>IF((Questions!$J$8="lbs)"),45,20)</f>
        <v>45</v>
      </c>
      <c r="G232" s="93"/>
      <c r="H232" s="86">
        <f>IF((Questions!$J$8="lbs)"),45,20)</f>
        <v>45</v>
      </c>
      <c r="I232" s="93"/>
      <c r="J232" s="86">
        <f>IF((Questions!$J$8="lbs)"),45,20)</f>
        <v>45</v>
      </c>
      <c r="K232" s="74"/>
      <c r="L232" s="54"/>
    </row>
    <row r="233" ht="12.0" customHeight="1">
      <c r="A233" s="12"/>
      <c r="B233" s="54"/>
      <c r="C233" s="54"/>
      <c r="D233" s="85" t="s">
        <v>51</v>
      </c>
      <c r="E233" s="94"/>
      <c r="F233" s="86">
        <f>FLOOR(PRODUCT(0.55,F236),5)</f>
        <v>80</v>
      </c>
      <c r="G233" s="94"/>
      <c r="H233" s="86">
        <f>FLOOR(PRODUCT(0.55,H236),5)</f>
        <v>85</v>
      </c>
      <c r="I233" s="94"/>
      <c r="J233" s="86">
        <f>FLOOR(PRODUCT(0.55,J236),5)</f>
        <v>100</v>
      </c>
      <c r="K233" s="74"/>
      <c r="L233" s="54"/>
    </row>
    <row r="234" ht="12.0" customHeight="1">
      <c r="A234" s="12"/>
      <c r="B234" s="54"/>
      <c r="C234" s="54"/>
      <c r="D234" s="85" t="s">
        <v>53</v>
      </c>
      <c r="E234" s="94"/>
      <c r="F234" s="86">
        <f>FLOOR(PRODUCT(0.7,F236),5)</f>
        <v>105</v>
      </c>
      <c r="G234" s="94"/>
      <c r="H234" s="86">
        <f>FLOOR(PRODUCT(0.7,H236),5)</f>
        <v>110</v>
      </c>
      <c r="I234" s="94"/>
      <c r="J234" s="86">
        <f>FLOOR(PRODUCT(0.7,J236),5)</f>
        <v>130</v>
      </c>
      <c r="K234" s="74"/>
      <c r="L234" s="54"/>
    </row>
    <row r="235" ht="12.0" customHeight="1">
      <c r="A235" s="12"/>
      <c r="B235" s="54"/>
      <c r="C235" s="54"/>
      <c r="D235" s="85" t="s">
        <v>54</v>
      </c>
      <c r="E235" s="94"/>
      <c r="F235" s="86">
        <f>FLOOR(PRODUCT(0.85,F236),5)</f>
        <v>125</v>
      </c>
      <c r="G235" s="94"/>
      <c r="H235" s="86">
        <f>FLOOR(PRODUCT(0.85,H236),5)</f>
        <v>135</v>
      </c>
      <c r="I235" s="94"/>
      <c r="J235" s="86">
        <f>FLOOR(PRODUCT(0.85,J236),5)</f>
        <v>155</v>
      </c>
      <c r="K235" s="74"/>
      <c r="L235" s="54"/>
    </row>
    <row r="236" ht="12.0" customHeight="1">
      <c r="A236" s="12"/>
      <c r="B236" s="54"/>
      <c r="C236" s="87" t="s">
        <v>55</v>
      </c>
      <c r="D236" s="52"/>
      <c r="E236" s="96"/>
      <c r="F236" s="88">
        <f>ROUND(((H236*Questions!$C$38)/Questions!$C$31),0)*Questions!$C$31</f>
        <v>152.5</v>
      </c>
      <c r="G236" s="96"/>
      <c r="H236" s="88">
        <f>ROUND(((((J236/(1.0278-(0.0278*J231)))*(1.0278-(0.0278*5)))*0.9)/Questions!$C$31),0)*Questions!$C$31</f>
        <v>160</v>
      </c>
      <c r="I236" s="96"/>
      <c r="J236" s="88">
        <f>J195</f>
        <v>187.5</v>
      </c>
      <c r="K236" s="74"/>
      <c r="L236" s="54"/>
    </row>
    <row r="237" ht="12.0" customHeight="1">
      <c r="A237" s="12"/>
      <c r="B237" s="54"/>
      <c r="C237" s="89" t="s">
        <v>56</v>
      </c>
      <c r="D237" s="52"/>
      <c r="E237" s="90"/>
      <c r="F237" s="90"/>
      <c r="G237" s="90"/>
      <c r="H237" s="90"/>
      <c r="I237" s="90"/>
      <c r="J237" s="90"/>
      <c r="K237" s="74"/>
      <c r="L237" s="54"/>
    </row>
    <row r="238" ht="12.0" customHeight="1">
      <c r="A238" s="65"/>
      <c r="B238" s="98"/>
      <c r="C238" s="52"/>
      <c r="D238" s="52"/>
      <c r="E238" s="81" t="s">
        <v>51</v>
      </c>
      <c r="F238" s="92"/>
      <c r="G238" s="92"/>
      <c r="H238" s="81" t="s">
        <v>51</v>
      </c>
      <c r="I238" s="92"/>
      <c r="J238" s="92"/>
      <c r="K238" s="74"/>
      <c r="L238" s="54"/>
    </row>
    <row r="239" ht="12.0" customHeight="1">
      <c r="A239" s="65"/>
      <c r="B239" s="83" t="s">
        <v>36</v>
      </c>
      <c r="C239" s="84" t="s">
        <v>52</v>
      </c>
      <c r="D239" s="85" t="s">
        <v>50</v>
      </c>
      <c r="E239" s="86">
        <f>FLOOR(PRODUCT(0.4,E242),5)</f>
        <v>140</v>
      </c>
      <c r="F239" s="93"/>
      <c r="G239" s="93"/>
      <c r="H239" s="86">
        <f>FLOOR(PRODUCT(0.4,H242),5)</f>
        <v>140</v>
      </c>
      <c r="I239" s="93"/>
      <c r="J239" s="93"/>
      <c r="K239" s="74"/>
      <c r="L239" s="54"/>
    </row>
    <row r="240" ht="12.0" customHeight="1">
      <c r="A240" s="12"/>
      <c r="B240" s="54"/>
      <c r="C240" s="54"/>
      <c r="D240" s="85" t="s">
        <v>53</v>
      </c>
      <c r="E240" s="86">
        <f>FLOOR(PRODUCT(0.6,E242),5)</f>
        <v>210</v>
      </c>
      <c r="F240" s="94"/>
      <c r="G240" s="94"/>
      <c r="H240" s="86">
        <f>FLOOR(PRODUCT(0.6,H242),5)</f>
        <v>210</v>
      </c>
      <c r="I240" s="94"/>
      <c r="J240" s="94"/>
      <c r="K240" s="74"/>
      <c r="L240" s="54"/>
    </row>
    <row r="241" ht="12.0" customHeight="1">
      <c r="A241" s="12"/>
      <c r="B241" s="54"/>
      <c r="C241" s="54"/>
      <c r="D241" s="85" t="s">
        <v>54</v>
      </c>
      <c r="E241" s="86">
        <f>FLOOR(PRODUCT(0.85,E242),5)</f>
        <v>295</v>
      </c>
      <c r="F241" s="94"/>
      <c r="G241" s="94"/>
      <c r="H241" s="86">
        <f>FLOOR(PRODUCT(0.85,H242),5)</f>
        <v>295</v>
      </c>
      <c r="I241" s="94"/>
      <c r="J241" s="94"/>
      <c r="K241" s="74"/>
      <c r="L241" s="54"/>
    </row>
    <row r="242" ht="12.0" customHeight="1">
      <c r="A242" s="12"/>
      <c r="B242" s="54"/>
      <c r="C242" s="87" t="s">
        <v>55</v>
      </c>
      <c r="D242" s="52"/>
      <c r="E242" s="88">
        <f>IF((H202&gt;4),(H201+Questions!$E$20),H201)</f>
        <v>350</v>
      </c>
      <c r="F242" s="96"/>
      <c r="G242" s="96"/>
      <c r="H242" s="88">
        <f>IF((E243&gt;4),(E242+Questions!$E$20),E242)</f>
        <v>350</v>
      </c>
      <c r="I242" s="96"/>
      <c r="J242" s="96"/>
      <c r="K242" s="74"/>
      <c r="L242" s="54"/>
    </row>
    <row r="243" ht="12.0" customHeight="1">
      <c r="A243" s="12"/>
      <c r="B243" s="54"/>
      <c r="C243" s="89" t="s">
        <v>59</v>
      </c>
      <c r="D243" s="52"/>
      <c r="E243" s="90"/>
      <c r="F243" s="90"/>
      <c r="G243" s="90"/>
      <c r="H243" s="90"/>
      <c r="I243" s="90"/>
      <c r="J243" s="90"/>
      <c r="K243" s="74"/>
      <c r="L243" s="54"/>
    </row>
    <row r="244" ht="12.0" customHeight="1">
      <c r="A244" s="65"/>
      <c r="B244" s="92"/>
      <c r="C244" s="92"/>
      <c r="D244" s="92"/>
      <c r="E244" s="92"/>
      <c r="F244" s="92"/>
      <c r="G244" s="81" t="s">
        <v>60</v>
      </c>
      <c r="H244" s="92"/>
      <c r="I244" s="92"/>
      <c r="J244" s="81" t="s">
        <v>60</v>
      </c>
      <c r="K244" s="74"/>
      <c r="L244" s="54"/>
    </row>
    <row r="245" ht="12.0" customHeight="1">
      <c r="A245" s="65"/>
      <c r="B245" s="83" t="s">
        <v>38</v>
      </c>
      <c r="C245" s="84" t="s">
        <v>52</v>
      </c>
      <c r="D245" s="85" t="s">
        <v>50</v>
      </c>
      <c r="E245" s="99"/>
      <c r="F245" s="93"/>
      <c r="G245" s="86">
        <f>IF((Questions!$J$8="lbs)"),45,20)</f>
        <v>45</v>
      </c>
      <c r="H245" s="93"/>
      <c r="I245" s="99"/>
      <c r="J245" s="86">
        <f>IF((Questions!$J$8="lbs)"),45,20)</f>
        <v>45</v>
      </c>
      <c r="K245" s="74"/>
      <c r="L245" s="54"/>
    </row>
    <row r="246" ht="12.0" customHeight="1">
      <c r="A246" s="12"/>
      <c r="B246" s="54"/>
      <c r="C246" s="54"/>
      <c r="D246" s="85" t="s">
        <v>51</v>
      </c>
      <c r="E246" s="100"/>
      <c r="F246" s="94"/>
      <c r="G246" s="86">
        <f>FLOOR(PRODUCT(0.55,G249),5)</f>
        <v>90</v>
      </c>
      <c r="H246" s="94"/>
      <c r="I246" s="100"/>
      <c r="J246" s="86">
        <f>FLOOR(PRODUCT(0.55,J249),5)</f>
        <v>90</v>
      </c>
      <c r="K246" s="74"/>
      <c r="L246" s="54"/>
    </row>
    <row r="247" ht="12.0" customHeight="1">
      <c r="A247" s="12"/>
      <c r="B247" s="54"/>
      <c r="C247" s="54"/>
      <c r="D247" s="85" t="s">
        <v>53</v>
      </c>
      <c r="E247" s="100"/>
      <c r="F247" s="94"/>
      <c r="G247" s="86">
        <f>FLOOR(PRODUCT(0.7,G249),5)</f>
        <v>115</v>
      </c>
      <c r="H247" s="94"/>
      <c r="I247" s="100"/>
      <c r="J247" s="86">
        <f>FLOOR(PRODUCT(0.7,J249),5)</f>
        <v>115</v>
      </c>
      <c r="K247" s="74"/>
      <c r="L247" s="54"/>
    </row>
    <row r="248" ht="12.0" customHeight="1">
      <c r="A248" s="12"/>
      <c r="B248" s="54"/>
      <c r="C248" s="54"/>
      <c r="D248" s="85" t="s">
        <v>54</v>
      </c>
      <c r="E248" s="100"/>
      <c r="F248" s="94"/>
      <c r="G248" s="86">
        <f>FLOOR(PRODUCT(0.85,G249),5)</f>
        <v>140</v>
      </c>
      <c r="H248" s="94"/>
      <c r="I248" s="100"/>
      <c r="J248" s="86">
        <f>FLOOR(PRODUCT(0.85,J249),5)</f>
        <v>140</v>
      </c>
      <c r="K248" s="74"/>
      <c r="L248" s="54"/>
    </row>
    <row r="249" ht="12.0" customHeight="1">
      <c r="A249" s="12"/>
      <c r="B249" s="54"/>
      <c r="C249" s="87" t="s">
        <v>55</v>
      </c>
      <c r="D249" s="52"/>
      <c r="E249" s="100"/>
      <c r="F249" s="101"/>
      <c r="G249" s="88">
        <f>IF((J209&gt;3),(J208+Questions!$E$22),J208)</f>
        <v>167.5</v>
      </c>
      <c r="H249" s="101"/>
      <c r="I249" s="100"/>
      <c r="J249" s="88">
        <f>IF((G250&gt;3),(G249+Questions!$E$22),G249)</f>
        <v>167.5</v>
      </c>
      <c r="K249" s="74"/>
      <c r="L249" s="54"/>
    </row>
    <row r="250" ht="12.0" customHeight="1">
      <c r="A250" s="102"/>
      <c r="B250" s="116"/>
      <c r="C250" s="89" t="s">
        <v>61</v>
      </c>
      <c r="D250" s="52"/>
      <c r="E250" s="104"/>
      <c r="F250" s="104"/>
      <c r="G250" s="90"/>
      <c r="H250" s="104"/>
      <c r="I250" s="104"/>
      <c r="J250" s="90"/>
      <c r="K250" s="74"/>
      <c r="L250" s="54"/>
    </row>
    <row r="251" ht="12.0" customHeight="1">
      <c r="A251" s="65"/>
      <c r="B251" s="105" t="s">
        <v>62</v>
      </c>
      <c r="C251" s="87" t="s">
        <v>55</v>
      </c>
      <c r="D251" s="52"/>
      <c r="E251" s="106"/>
      <c r="F251" s="107" t="s">
        <v>63</v>
      </c>
      <c r="G251" s="106"/>
      <c r="H251" s="106"/>
      <c r="I251" s="107" t="s">
        <v>63</v>
      </c>
      <c r="J251" s="106"/>
      <c r="K251" s="74"/>
      <c r="L251" s="54"/>
    </row>
    <row r="252" ht="12.0" customHeight="1">
      <c r="A252" s="65"/>
      <c r="B252" s="105" t="s">
        <v>64</v>
      </c>
      <c r="C252" s="87" t="s">
        <v>55</v>
      </c>
      <c r="D252" s="52"/>
      <c r="E252" s="106"/>
      <c r="F252" s="107" t="s">
        <v>65</v>
      </c>
      <c r="G252" s="106"/>
      <c r="H252" s="106"/>
      <c r="I252" s="107" t="s">
        <v>65</v>
      </c>
      <c r="J252" s="106"/>
      <c r="K252" s="74"/>
      <c r="L252" s="108"/>
    </row>
    <row r="253" ht="12.0" customHeight="1">
      <c r="A253" s="65"/>
      <c r="B253" s="109" t="s">
        <v>66</v>
      </c>
      <c r="C253" s="52"/>
      <c r="D253" s="52"/>
      <c r="E253" s="110">
        <f>(((((((((((((E218*10)+(E219*5))+(E220*3))+(E221*2))+(E222*25))+(E225*10))+(E226*5))+(E227*3))+(E228*2))+(E229*25))+(E239*10))+(E240*3))+(E241*2))+(E242*5)</f>
        <v>22862.5</v>
      </c>
      <c r="F253" s="110">
        <f>(((((((((F218*10)+(F219*5))+(F220*3))+(F221*2))+(F222*10))+(F232*10))+(F233*5))+(F234*3))+(F235*2))+(F236*15)</f>
        <v>8287.5</v>
      </c>
      <c r="G253" s="110">
        <f>((((((((((((((G218*10)+(G219*5))+(G220*3))+(G221*2))+(G222*5))+(G225*10))+(G226*5))+(G227*3))+(G228*2))+(G229*G224))+(G245*10))+(G246*5))+(G247*3))+(G248*2))+(G249*15)</f>
        <v>11422.5</v>
      </c>
      <c r="H253" s="110">
        <f>(((((((((((((H218*10)+(H219*5))+(H220*3))+(H221*2))+(H222*25))+(H232*10))+(H233*5))+(H234*3))+(H235*2))+(H236*25))+(H239*10))+(H240*3))+(H241*2))+(H242*5)</f>
        <v>20610</v>
      </c>
      <c r="I253" s="110">
        <f>(((((((((I218*10)+(I219*5))+(I220*3))+(I221*2))+(I222*10))+(I225*10))+(I226*5))+(I227*3))+(I228*2))+(I229*15)</f>
        <v>9515</v>
      </c>
      <c r="J253" s="110">
        <f>((((((((((((((J218*10)+(J219*5))+(J220*3))+(J221*2))+(J222*5))+(J232*10))+(J233*5))+(J234*3))+(J235*2))+(J236*J231))+(J245*10))+(J246*5))+(J247*3))+(J248*2))+(J249*15)</f>
        <v>10625</v>
      </c>
      <c r="K253" s="53"/>
      <c r="L253" s="111"/>
    </row>
    <row r="254" ht="13.5" customHeight="1">
      <c r="A254" s="12"/>
      <c r="B254" s="112"/>
      <c r="C254" s="113"/>
      <c r="D254" s="112"/>
      <c r="E254" s="112"/>
      <c r="F254" s="112"/>
      <c r="G254" s="112"/>
      <c r="H254" s="112"/>
      <c r="I254" s="112"/>
      <c r="J254" s="112"/>
      <c r="K254" s="12"/>
      <c r="L254" s="12"/>
    </row>
    <row r="255" ht="15.75" customHeight="1">
      <c r="A255" s="65"/>
      <c r="B255" s="66" t="s">
        <v>39</v>
      </c>
      <c r="C255" s="52"/>
      <c r="D255" s="67"/>
      <c r="E255" s="118" t="s">
        <v>82</v>
      </c>
      <c r="F255" s="52"/>
      <c r="G255" s="52"/>
      <c r="H255" s="52"/>
      <c r="I255" s="52"/>
      <c r="J255" s="52"/>
      <c r="K255" s="53"/>
      <c r="L255" s="115"/>
    </row>
    <row r="256" ht="12.0" customHeight="1">
      <c r="A256" s="65"/>
      <c r="B256" s="70" t="s">
        <v>0</v>
      </c>
      <c r="C256" s="71"/>
      <c r="D256" s="72" t="s">
        <v>41</v>
      </c>
      <c r="E256" s="73" t="s">
        <v>42</v>
      </c>
      <c r="F256" s="73" t="s">
        <v>43</v>
      </c>
      <c r="G256" s="73" t="s">
        <v>44</v>
      </c>
      <c r="H256" s="73" t="s">
        <v>42</v>
      </c>
      <c r="I256" s="73" t="s">
        <v>43</v>
      </c>
      <c r="J256" s="73" t="s">
        <v>44</v>
      </c>
      <c r="K256" s="74"/>
      <c r="L256" s="75" t="s">
        <v>83</v>
      </c>
    </row>
    <row r="257" ht="12.0" customHeight="1">
      <c r="A257" s="12"/>
      <c r="B257" s="76"/>
      <c r="C257" s="77"/>
      <c r="D257" s="54"/>
      <c r="E257" s="78" t="s">
        <v>46</v>
      </c>
      <c r="F257" s="78" t="s">
        <v>47</v>
      </c>
      <c r="G257" s="78" t="s">
        <v>48</v>
      </c>
      <c r="H257" s="78" t="s">
        <v>46</v>
      </c>
      <c r="I257" s="78" t="s">
        <v>47</v>
      </c>
      <c r="J257" s="78" t="s">
        <v>48</v>
      </c>
      <c r="K257" s="74"/>
      <c r="L257" s="79"/>
    </row>
    <row r="258" ht="12.0" customHeight="1">
      <c r="A258" s="65"/>
      <c r="B258" s="80"/>
      <c r="C258" s="52"/>
      <c r="D258" s="52"/>
      <c r="E258" s="81" t="s">
        <v>49</v>
      </c>
      <c r="F258" s="81" t="s">
        <v>50</v>
      </c>
      <c r="G258" s="81" t="s">
        <v>51</v>
      </c>
      <c r="H258" s="81" t="s">
        <v>49</v>
      </c>
      <c r="I258" s="81" t="s">
        <v>50</v>
      </c>
      <c r="J258" s="81" t="s">
        <v>51</v>
      </c>
      <c r="K258" s="74"/>
      <c r="L258" s="82"/>
    </row>
    <row r="259" ht="12.0" customHeight="1">
      <c r="A259" s="65"/>
      <c r="B259" s="83" t="s">
        <v>34</v>
      </c>
      <c r="C259" s="84" t="s">
        <v>52</v>
      </c>
      <c r="D259" s="85" t="s">
        <v>50</v>
      </c>
      <c r="E259" s="86">
        <f>IF((Questions!$C$7="lbs"),45,20)</f>
        <v>45</v>
      </c>
      <c r="F259" s="86">
        <f>IF((Questions!$C$7="lbs"),45,20)</f>
        <v>45</v>
      </c>
      <c r="G259" s="86">
        <f>IF((Questions!$C$7="lbs"),45,20)</f>
        <v>45</v>
      </c>
      <c r="H259" s="86">
        <f>IF((Questions!$C$7="lbs"),45,20)</f>
        <v>45</v>
      </c>
      <c r="I259" s="86">
        <f>IF((Questions!$C$7="lbs"),45,20)</f>
        <v>45</v>
      </c>
      <c r="J259" s="86">
        <f>IF((Questions!$C$7="lbs"),45,20)</f>
        <v>45</v>
      </c>
      <c r="K259" s="74"/>
      <c r="L259" s="82"/>
    </row>
    <row r="260" ht="12.0" customHeight="1">
      <c r="A260" s="12"/>
      <c r="B260" s="54"/>
      <c r="C260" s="54"/>
      <c r="D260" s="85" t="s">
        <v>51</v>
      </c>
      <c r="E260" s="86">
        <f t="shared" ref="E260:J260" si="24">FLOOR(PRODUCT(0.4,E263),5)</f>
        <v>135</v>
      </c>
      <c r="F260" s="86">
        <f t="shared" si="24"/>
        <v>105</v>
      </c>
      <c r="G260" s="86">
        <f t="shared" si="24"/>
        <v>150</v>
      </c>
      <c r="H260" s="86">
        <f t="shared" si="24"/>
        <v>135</v>
      </c>
      <c r="I260" s="86">
        <f t="shared" si="24"/>
        <v>105</v>
      </c>
      <c r="J260" s="86">
        <f t="shared" si="24"/>
        <v>150</v>
      </c>
      <c r="K260" s="74"/>
      <c r="L260" s="82"/>
    </row>
    <row r="261" ht="12.0" customHeight="1">
      <c r="A261" s="12"/>
      <c r="B261" s="54"/>
      <c r="C261" s="54"/>
      <c r="D261" s="85" t="s">
        <v>53</v>
      </c>
      <c r="E261" s="86">
        <f t="shared" ref="E261:J261" si="25">FLOOR(PRODUCT(0.6,E263),5)</f>
        <v>200</v>
      </c>
      <c r="F261" s="86">
        <f t="shared" si="25"/>
        <v>160</v>
      </c>
      <c r="G261" s="86">
        <f t="shared" si="25"/>
        <v>225</v>
      </c>
      <c r="H261" s="86">
        <f t="shared" si="25"/>
        <v>200</v>
      </c>
      <c r="I261" s="86">
        <f t="shared" si="25"/>
        <v>160</v>
      </c>
      <c r="J261" s="86">
        <f t="shared" si="25"/>
        <v>225</v>
      </c>
      <c r="K261" s="74"/>
      <c r="L261" s="82"/>
    </row>
    <row r="262" ht="12.0" customHeight="1">
      <c r="A262" s="12"/>
      <c r="B262" s="54"/>
      <c r="C262" s="54"/>
      <c r="D262" s="85" t="s">
        <v>54</v>
      </c>
      <c r="E262" s="86">
        <f t="shared" ref="E262:J262" si="26">FLOOR(PRODUCT(0.8,E263),5)</f>
        <v>270</v>
      </c>
      <c r="F262" s="86">
        <f t="shared" si="26"/>
        <v>215</v>
      </c>
      <c r="G262" s="86">
        <f t="shared" si="26"/>
        <v>300</v>
      </c>
      <c r="H262" s="86">
        <f t="shared" si="26"/>
        <v>270</v>
      </c>
      <c r="I262" s="86">
        <f t="shared" si="26"/>
        <v>215</v>
      </c>
      <c r="J262" s="86">
        <f t="shared" si="26"/>
        <v>300</v>
      </c>
      <c r="K262" s="74"/>
      <c r="L262" s="82"/>
    </row>
    <row r="263" ht="12.0" customHeight="1">
      <c r="A263" s="12"/>
      <c r="B263" s="54"/>
      <c r="C263" s="87" t="s">
        <v>55</v>
      </c>
      <c r="D263" s="52"/>
      <c r="E263" s="88">
        <f>ROUND(((G263*0.9)/Questions!$C$28),0)*Questions!$C$28</f>
        <v>340</v>
      </c>
      <c r="F263" s="88">
        <f>ROUND(((E263*0.8)/Questions!$C$28),0)*Questions!$C$28</f>
        <v>270</v>
      </c>
      <c r="G263" s="88">
        <f>IF((J223&gt;4),(J222+Questions!$E$18),J222)</f>
        <v>380</v>
      </c>
      <c r="H263" s="88">
        <f>ROUND(((J263*0.9)/Questions!$C$28),0)*Questions!$C$28</f>
        <v>340</v>
      </c>
      <c r="I263" s="88">
        <f>ROUND(((H263*0.8)/Questions!$C$28),0)*Questions!$C$28</f>
        <v>270</v>
      </c>
      <c r="J263" s="88">
        <f>IF((G264&gt;4),(G263+Questions!$E$18),G263)</f>
        <v>380</v>
      </c>
      <c r="K263" s="74"/>
      <c r="L263" s="82"/>
    </row>
    <row r="264" ht="12.0" customHeight="1">
      <c r="A264" s="12"/>
      <c r="B264" s="54"/>
      <c r="C264" s="89" t="s">
        <v>56</v>
      </c>
      <c r="D264" s="52"/>
      <c r="E264" s="90"/>
      <c r="F264" s="90"/>
      <c r="G264" s="90"/>
      <c r="H264" s="90"/>
      <c r="I264" s="90"/>
      <c r="J264" s="90"/>
      <c r="K264" s="74"/>
      <c r="L264" s="82"/>
    </row>
    <row r="265" ht="12.0" customHeight="1">
      <c r="A265" s="65"/>
      <c r="B265" s="91"/>
      <c r="C265" s="80"/>
      <c r="D265" s="52"/>
      <c r="E265" s="81" t="s">
        <v>49</v>
      </c>
      <c r="F265" s="92"/>
      <c r="G265" s="81">
        <v>1.0</v>
      </c>
      <c r="H265" s="92"/>
      <c r="I265" s="81" t="s">
        <v>57</v>
      </c>
      <c r="J265" s="92"/>
      <c r="K265" s="74"/>
      <c r="L265" s="82"/>
    </row>
    <row r="266" ht="12.0" customHeight="1">
      <c r="A266" s="65"/>
      <c r="B266" s="83" t="s">
        <v>35</v>
      </c>
      <c r="C266" s="84" t="s">
        <v>52</v>
      </c>
      <c r="D266" s="85" t="s">
        <v>50</v>
      </c>
      <c r="E266" s="86">
        <f>IF((Questions!$J$8="lbs)"),45,20)</f>
        <v>45</v>
      </c>
      <c r="F266" s="93"/>
      <c r="G266" s="86">
        <f>IF((Questions!$J$8="lbs)"),45,20)</f>
        <v>45</v>
      </c>
      <c r="H266" s="93"/>
      <c r="I266" s="86">
        <f>IF((Questions!$J$8="lbs)"),45,20)</f>
        <v>45</v>
      </c>
      <c r="J266" s="93"/>
      <c r="K266" s="74"/>
      <c r="L266" s="82"/>
    </row>
    <row r="267" ht="12.0" customHeight="1">
      <c r="A267" s="12"/>
      <c r="B267" s="54"/>
      <c r="C267" s="54"/>
      <c r="D267" s="85" t="s">
        <v>51</v>
      </c>
      <c r="E267" s="86">
        <f>FLOOR(PRODUCT(0.5,E270),5)</f>
        <v>105</v>
      </c>
      <c r="F267" s="94"/>
      <c r="G267" s="86">
        <f>FLOOR(PRODUCT(0.5,G270),5)</f>
        <v>135</v>
      </c>
      <c r="H267" s="94"/>
      <c r="I267" s="86">
        <f>FLOOR(PRODUCT(0.5,I270),5)</f>
        <v>95</v>
      </c>
      <c r="J267" s="94"/>
      <c r="K267" s="74"/>
      <c r="L267" s="82"/>
    </row>
    <row r="268" ht="12.0" customHeight="1">
      <c r="A268" s="12"/>
      <c r="B268" s="54"/>
      <c r="C268" s="54"/>
      <c r="D268" s="85" t="s">
        <v>53</v>
      </c>
      <c r="E268" s="86">
        <f>FLOOR(PRODUCT(0.7,E270),5)</f>
        <v>150</v>
      </c>
      <c r="F268" s="94"/>
      <c r="G268" s="86">
        <f>FLOOR(PRODUCT(0.7,G270),5)</f>
        <v>190</v>
      </c>
      <c r="H268" s="94"/>
      <c r="I268" s="86">
        <f>FLOOR(PRODUCT(0.7,I270),5)</f>
        <v>135</v>
      </c>
      <c r="J268" s="94"/>
      <c r="K268" s="74"/>
      <c r="L268" s="82"/>
    </row>
    <row r="269" ht="12.0" customHeight="1">
      <c r="A269" s="12"/>
      <c r="B269" s="54"/>
      <c r="C269" s="54"/>
      <c r="D269" s="85" t="s">
        <v>54</v>
      </c>
      <c r="E269" s="86">
        <f>FLOOR(PRODUCT(0.9,E270),5)</f>
        <v>195</v>
      </c>
      <c r="F269" s="94"/>
      <c r="G269" s="86">
        <f>FLOOR(PRODUCT(0.9,G270),5)</f>
        <v>245</v>
      </c>
      <c r="H269" s="94"/>
      <c r="I269" s="86">
        <f>FLOOR(PRODUCT(0.9,I270),5)</f>
        <v>175</v>
      </c>
      <c r="J269" s="94"/>
      <c r="K269" s="74"/>
      <c r="L269" s="95"/>
    </row>
    <row r="270" ht="12.0" customHeight="1">
      <c r="A270" s="12"/>
      <c r="B270" s="54"/>
      <c r="C270" s="87" t="s">
        <v>55</v>
      </c>
      <c r="D270" s="52"/>
      <c r="E270" s="88">
        <f>ROUND((((G270*(1.0278-(0.0278*5)))*0.9)/Questions!$C$29),0)*Questions!$C$29</f>
        <v>217.5</v>
      </c>
      <c r="F270" s="96"/>
      <c r="G270" s="88">
        <f>IF((Questions!$E$34=1),IF((((ROUNDDOWN(((G229/(1.0278-(0.0278*IF((G224&gt;G230),G230,G224))))/Questions!$C$29),0)*Questions!$C$29)+Questions!$E$19)&gt;($G147+(3*Questions!$E$19))),($G147+(3*Questions!$E$19)),((ROUNDDOWN(((G229/(1.0278-(0.0278*IF((G224&gt;G230),G230,G224))))/Questions!$C$29),0)*Questions!$C$29)+Questions!$E$19)),IF((Questions!$E$34=2),IF((((ROUNDDOWN(((G229/(1.0278-(0.0278*IF((G224&gt;G230),G230,G224))))/Questions!$C$29),0)*Questions!$C$29)+Questions!$E$19)&gt;($G147+(2*Questions!$E$19))),($G147+(2*Questions!$E$19)),((ROUNDDOWN(((G229/(1.0278-(0.0278*IF((G224&gt;G230),G230,G224))))/Questions!$C$29),0)*Questions!$C$29)+Questions!$E$19)),((ROUNDDOWN(((G229/(1.0278-(0.0278*IF((G224&gt;G230),G230,G224))))/Questions!$C$29),0)*Questions!$C$29)+Questions!$E$19)))</f>
        <v>272.5</v>
      </c>
      <c r="H270" s="96"/>
      <c r="I270" s="88">
        <f>ROUND(((E270*0.9)/Questions!$C$29),0)*Questions!$C$29</f>
        <v>195</v>
      </c>
      <c r="J270" s="96"/>
      <c r="K270" s="53"/>
      <c r="L270" s="97"/>
    </row>
    <row r="271" ht="12.0" customHeight="1">
      <c r="A271" s="12"/>
      <c r="B271" s="54"/>
      <c r="C271" s="89" t="s">
        <v>56</v>
      </c>
      <c r="D271" s="52"/>
      <c r="E271" s="90"/>
      <c r="F271" s="90"/>
      <c r="G271" s="90"/>
      <c r="H271" s="90"/>
      <c r="I271" s="90"/>
      <c r="J271" s="90"/>
      <c r="K271" s="74"/>
      <c r="L271" s="75" t="s">
        <v>84</v>
      </c>
    </row>
    <row r="272" ht="12.0" customHeight="1">
      <c r="A272" s="65"/>
      <c r="B272" s="80"/>
      <c r="C272" s="52"/>
      <c r="D272" s="52"/>
      <c r="E272" s="92"/>
      <c r="F272" s="81" t="s">
        <v>57</v>
      </c>
      <c r="G272" s="92"/>
      <c r="H272" s="81" t="s">
        <v>49</v>
      </c>
      <c r="I272" s="92"/>
      <c r="J272" s="81">
        <v>1.0</v>
      </c>
      <c r="K272" s="74"/>
      <c r="L272" s="79"/>
    </row>
    <row r="273" ht="12.0" customHeight="1">
      <c r="A273" s="65"/>
      <c r="B273" s="83" t="s">
        <v>37</v>
      </c>
      <c r="C273" s="84" t="s">
        <v>52</v>
      </c>
      <c r="D273" s="85" t="s">
        <v>50</v>
      </c>
      <c r="E273" s="93"/>
      <c r="F273" s="86">
        <f>IF((Questions!$J$8="lbs)"),45,20)</f>
        <v>45</v>
      </c>
      <c r="G273" s="93"/>
      <c r="H273" s="86">
        <f>IF((Questions!$J$8="lbs)"),45,20)</f>
        <v>45</v>
      </c>
      <c r="I273" s="93"/>
      <c r="J273" s="86">
        <f>IF((Questions!$J$8="lbs)"),45,20)</f>
        <v>45</v>
      </c>
      <c r="K273" s="74"/>
      <c r="L273" s="54"/>
    </row>
    <row r="274" ht="12.0" customHeight="1">
      <c r="A274" s="12"/>
      <c r="B274" s="54"/>
      <c r="C274" s="54"/>
      <c r="D274" s="85" t="s">
        <v>51</v>
      </c>
      <c r="E274" s="94"/>
      <c r="F274" s="86">
        <f>FLOOR(PRODUCT(0.55,F277),5)</f>
        <v>75</v>
      </c>
      <c r="G274" s="94"/>
      <c r="H274" s="86">
        <f>FLOOR(PRODUCT(0.55,H277),5)</f>
        <v>80</v>
      </c>
      <c r="I274" s="94"/>
      <c r="J274" s="86">
        <f>FLOOR(PRODUCT(0.55,J277),5)</f>
        <v>100</v>
      </c>
      <c r="K274" s="74"/>
      <c r="L274" s="54"/>
    </row>
    <row r="275" ht="12.0" customHeight="1">
      <c r="A275" s="12"/>
      <c r="B275" s="54"/>
      <c r="C275" s="54"/>
      <c r="D275" s="85" t="s">
        <v>53</v>
      </c>
      <c r="E275" s="94"/>
      <c r="F275" s="86">
        <f>FLOOR(PRODUCT(0.7,F277),5)</f>
        <v>95</v>
      </c>
      <c r="G275" s="94"/>
      <c r="H275" s="86">
        <f>FLOOR(PRODUCT(0.7,H277),5)</f>
        <v>100</v>
      </c>
      <c r="I275" s="94"/>
      <c r="J275" s="86">
        <f>FLOOR(PRODUCT(0.7,J277),5)</f>
        <v>125</v>
      </c>
      <c r="K275" s="74"/>
      <c r="L275" s="54"/>
    </row>
    <row r="276" ht="12.0" customHeight="1">
      <c r="A276" s="12"/>
      <c r="B276" s="54"/>
      <c r="C276" s="54"/>
      <c r="D276" s="85" t="s">
        <v>54</v>
      </c>
      <c r="E276" s="94"/>
      <c r="F276" s="86">
        <f>FLOOR(PRODUCT(0.85,F277),5)</f>
        <v>115</v>
      </c>
      <c r="G276" s="94"/>
      <c r="H276" s="86">
        <f>FLOOR(PRODUCT(0.85,H277),5)</f>
        <v>125</v>
      </c>
      <c r="I276" s="94"/>
      <c r="J276" s="86">
        <f>FLOOR(PRODUCT(0.85,J277),5)</f>
        <v>155</v>
      </c>
      <c r="K276" s="74"/>
      <c r="L276" s="54"/>
    </row>
    <row r="277" ht="12.0" customHeight="1">
      <c r="A277" s="12"/>
      <c r="B277" s="54"/>
      <c r="C277" s="87" t="s">
        <v>55</v>
      </c>
      <c r="D277" s="52"/>
      <c r="E277" s="96"/>
      <c r="F277" s="88">
        <f>ROUND(((H277*Questions!$C$38)/Questions!$C$31),0)*Questions!$C$31</f>
        <v>140</v>
      </c>
      <c r="G277" s="96"/>
      <c r="H277" s="88">
        <f>ROUND((((J277*(1.0278-(0.0278*5)))*0.9)/Questions!$C$31),0)*Questions!$C$31</f>
        <v>147.5</v>
      </c>
      <c r="I277" s="96"/>
      <c r="J277" s="88">
        <f>IF((Questions!$E$34=1),IF((((ROUNDDOWN(((J236/(1.0278-(0.0278*IF((J237&gt;J231),J231,J237))))/Questions!$C$31),0)*Questions!$C$31)+Questions!$E$21)&gt;(J154+(3*Questions!$E$21))),(J154+(3*Questions!$E$21)),((ROUNDDOWN(((J236/(1.0278-(0.0278*IF((J237&gt;J231),J231,J237))))/Questions!$C$31),0)*Questions!$C$31)+Questions!$E$21)),IF((Questions!$E$34=2),IF((((ROUNDDOWN(((J236/(1.0278-(0.0278*IF((J237&gt;J231),J231,J237))))/Questions!$C$31),0)*Questions!$C$31)+Questions!$E$21)&gt;(J154+(2*Questions!$E$21))),(J154+(2*Questions!$E$21)),((ROUNDDOWN(((J236/(1.0278-(0.0278*IF((J237&gt;J231),J231,J237))))/Questions!$C$31),0)*Questions!$C$31)+Questions!$E$21)),((ROUNDDOWN(((J236/(1.0278-(0.0278*IF((J237&gt;J231),J231,J237))))/Questions!$C$31),0)*Questions!$C$31)+Questions!$E$21)))</f>
        <v>185</v>
      </c>
      <c r="K277" s="74"/>
      <c r="L277" s="54"/>
    </row>
    <row r="278" ht="12.0" customHeight="1">
      <c r="A278" s="12"/>
      <c r="B278" s="54"/>
      <c r="C278" s="89" t="s">
        <v>56</v>
      </c>
      <c r="D278" s="52"/>
      <c r="E278" s="90"/>
      <c r="F278" s="90"/>
      <c r="G278" s="90"/>
      <c r="H278" s="90"/>
      <c r="I278" s="90"/>
      <c r="J278" s="90"/>
      <c r="K278" s="74"/>
      <c r="L278" s="54"/>
    </row>
    <row r="279" ht="12.0" customHeight="1">
      <c r="A279" s="65"/>
      <c r="B279" s="98"/>
      <c r="C279" s="52"/>
      <c r="D279" s="52"/>
      <c r="E279" s="81" t="s">
        <v>51</v>
      </c>
      <c r="F279" s="92"/>
      <c r="G279" s="92"/>
      <c r="H279" s="81" t="s">
        <v>51</v>
      </c>
      <c r="I279" s="92"/>
      <c r="J279" s="92"/>
      <c r="K279" s="74"/>
      <c r="L279" s="54"/>
    </row>
    <row r="280" ht="12.0" customHeight="1">
      <c r="A280" s="65"/>
      <c r="B280" s="83" t="s">
        <v>36</v>
      </c>
      <c r="C280" s="84" t="s">
        <v>52</v>
      </c>
      <c r="D280" s="85" t="s">
        <v>50</v>
      </c>
      <c r="E280" s="86">
        <f>FLOOR(PRODUCT(0.4,E283),5)</f>
        <v>140</v>
      </c>
      <c r="F280" s="93"/>
      <c r="G280" s="93"/>
      <c r="H280" s="86">
        <f>FLOOR(PRODUCT(0.4,H283),5)</f>
        <v>140</v>
      </c>
      <c r="I280" s="93"/>
      <c r="J280" s="93"/>
      <c r="K280" s="74"/>
      <c r="L280" s="54"/>
    </row>
    <row r="281" ht="12.0" customHeight="1">
      <c r="A281" s="12"/>
      <c r="B281" s="54"/>
      <c r="C281" s="54"/>
      <c r="D281" s="85" t="s">
        <v>53</v>
      </c>
      <c r="E281" s="86">
        <f>FLOOR(PRODUCT(0.6,E283),5)</f>
        <v>210</v>
      </c>
      <c r="F281" s="94"/>
      <c r="G281" s="94"/>
      <c r="H281" s="86">
        <f>FLOOR(PRODUCT(0.6,H283),5)</f>
        <v>210</v>
      </c>
      <c r="I281" s="94"/>
      <c r="J281" s="94"/>
      <c r="K281" s="74"/>
      <c r="L281" s="54"/>
    </row>
    <row r="282" ht="12.0" customHeight="1">
      <c r="A282" s="12"/>
      <c r="B282" s="54"/>
      <c r="C282" s="54"/>
      <c r="D282" s="85" t="s">
        <v>54</v>
      </c>
      <c r="E282" s="86">
        <f>FLOOR(PRODUCT(0.85,E283),5)</f>
        <v>295</v>
      </c>
      <c r="F282" s="94"/>
      <c r="G282" s="94"/>
      <c r="H282" s="86">
        <f>FLOOR(PRODUCT(0.85,H283),5)</f>
        <v>295</v>
      </c>
      <c r="I282" s="94"/>
      <c r="J282" s="94"/>
      <c r="K282" s="74"/>
      <c r="L282" s="54"/>
    </row>
    <row r="283" ht="12.0" customHeight="1">
      <c r="A283" s="12"/>
      <c r="B283" s="54"/>
      <c r="C283" s="87" t="s">
        <v>55</v>
      </c>
      <c r="D283" s="52"/>
      <c r="E283" s="88">
        <f>IF((H243&gt;4),(H242+Questions!$E$20),H242)</f>
        <v>350</v>
      </c>
      <c r="F283" s="96"/>
      <c r="G283" s="96"/>
      <c r="H283" s="88">
        <f>IF((E284&gt;4),(E283+Questions!$E$20),E283)</f>
        <v>350</v>
      </c>
      <c r="I283" s="96"/>
      <c r="J283" s="96"/>
      <c r="K283" s="74"/>
      <c r="L283" s="54"/>
    </row>
    <row r="284" ht="12.0" customHeight="1">
      <c r="A284" s="12"/>
      <c r="B284" s="54"/>
      <c r="C284" s="89" t="s">
        <v>59</v>
      </c>
      <c r="D284" s="52"/>
      <c r="E284" s="90"/>
      <c r="F284" s="90"/>
      <c r="G284" s="90"/>
      <c r="H284" s="90"/>
      <c r="I284" s="90"/>
      <c r="J284" s="90"/>
      <c r="K284" s="74"/>
      <c r="L284" s="54"/>
    </row>
    <row r="285" ht="12.0" customHeight="1">
      <c r="A285" s="65"/>
      <c r="B285" s="98"/>
      <c r="C285" s="52"/>
      <c r="D285" s="52"/>
      <c r="E285" s="92"/>
      <c r="F285" s="92"/>
      <c r="G285" s="81" t="s">
        <v>60</v>
      </c>
      <c r="H285" s="92"/>
      <c r="I285" s="92"/>
      <c r="J285" s="81" t="s">
        <v>60</v>
      </c>
      <c r="K285" s="74"/>
      <c r="L285" s="54"/>
    </row>
    <row r="286" ht="12.0" customHeight="1">
      <c r="A286" s="65"/>
      <c r="B286" s="83" t="s">
        <v>38</v>
      </c>
      <c r="C286" s="84" t="s">
        <v>52</v>
      </c>
      <c r="D286" s="85" t="s">
        <v>50</v>
      </c>
      <c r="E286" s="99"/>
      <c r="F286" s="93"/>
      <c r="G286" s="86">
        <f>IF((Questions!$J$8="lbs)"),45,20)</f>
        <v>45</v>
      </c>
      <c r="H286" s="93"/>
      <c r="I286" s="99"/>
      <c r="J286" s="86">
        <f>IF((Questions!$J$8="lbs)"),45,20)</f>
        <v>45</v>
      </c>
      <c r="K286" s="74"/>
      <c r="L286" s="54"/>
    </row>
    <row r="287" ht="12.0" customHeight="1">
      <c r="A287" s="12"/>
      <c r="B287" s="54"/>
      <c r="C287" s="54"/>
      <c r="D287" s="85" t="s">
        <v>51</v>
      </c>
      <c r="E287" s="100"/>
      <c r="F287" s="94"/>
      <c r="G287" s="86">
        <f>FLOOR(PRODUCT(0.55,G290),5)</f>
        <v>90</v>
      </c>
      <c r="H287" s="94"/>
      <c r="I287" s="100"/>
      <c r="J287" s="86">
        <f>FLOOR(PRODUCT(0.55,J290),5)</f>
        <v>90</v>
      </c>
      <c r="K287" s="74"/>
      <c r="L287" s="54"/>
    </row>
    <row r="288" ht="12.0" customHeight="1">
      <c r="A288" s="12"/>
      <c r="B288" s="54"/>
      <c r="C288" s="54"/>
      <c r="D288" s="85" t="s">
        <v>53</v>
      </c>
      <c r="E288" s="100"/>
      <c r="F288" s="94"/>
      <c r="G288" s="86">
        <f>FLOOR(PRODUCT(0.7,G290),5)</f>
        <v>115</v>
      </c>
      <c r="H288" s="94"/>
      <c r="I288" s="100"/>
      <c r="J288" s="86">
        <f>FLOOR(PRODUCT(0.7,J290),5)</f>
        <v>115</v>
      </c>
      <c r="K288" s="74"/>
      <c r="L288" s="54"/>
    </row>
    <row r="289" ht="12.0" customHeight="1">
      <c r="A289" s="12"/>
      <c r="B289" s="54"/>
      <c r="C289" s="54"/>
      <c r="D289" s="85" t="s">
        <v>54</v>
      </c>
      <c r="E289" s="100"/>
      <c r="F289" s="94"/>
      <c r="G289" s="86">
        <f>FLOOR(PRODUCT(0.85,G290),5)</f>
        <v>140</v>
      </c>
      <c r="H289" s="94"/>
      <c r="I289" s="100"/>
      <c r="J289" s="86">
        <f>FLOOR(PRODUCT(0.85,J290),5)</f>
        <v>140</v>
      </c>
      <c r="K289" s="74"/>
      <c r="L289" s="54"/>
    </row>
    <row r="290" ht="12.0" customHeight="1">
      <c r="A290" s="12"/>
      <c r="B290" s="54"/>
      <c r="C290" s="87" t="s">
        <v>55</v>
      </c>
      <c r="D290" s="52"/>
      <c r="E290" s="100"/>
      <c r="F290" s="101"/>
      <c r="G290" s="88">
        <f>IF((J250&gt;3),(J249+Questions!$E$22),J249)</f>
        <v>167.5</v>
      </c>
      <c r="H290" s="101"/>
      <c r="I290" s="100"/>
      <c r="J290" s="88">
        <f>IF((G291&gt;3),(G290+Questions!$E$22),G290)</f>
        <v>167.5</v>
      </c>
      <c r="K290" s="74"/>
      <c r="L290" s="54"/>
    </row>
    <row r="291" ht="12.0" customHeight="1">
      <c r="A291" s="102"/>
      <c r="B291" s="116"/>
      <c r="C291" s="89" t="s">
        <v>61</v>
      </c>
      <c r="D291" s="52"/>
      <c r="E291" s="104"/>
      <c r="F291" s="104"/>
      <c r="G291" s="90"/>
      <c r="H291" s="104"/>
      <c r="I291" s="104"/>
      <c r="J291" s="90"/>
      <c r="K291" s="74"/>
      <c r="L291" s="54"/>
    </row>
    <row r="292" ht="12.0" customHeight="1">
      <c r="A292" s="65"/>
      <c r="B292" s="105" t="s">
        <v>62</v>
      </c>
      <c r="C292" s="87" t="s">
        <v>55</v>
      </c>
      <c r="D292" s="52"/>
      <c r="E292" s="106"/>
      <c r="F292" s="107" t="s">
        <v>63</v>
      </c>
      <c r="G292" s="106"/>
      <c r="H292" s="106"/>
      <c r="I292" s="107" t="s">
        <v>63</v>
      </c>
      <c r="J292" s="106"/>
      <c r="K292" s="74"/>
      <c r="L292" s="54"/>
    </row>
    <row r="293" ht="12.0" customHeight="1">
      <c r="A293" s="65"/>
      <c r="B293" s="105" t="s">
        <v>64</v>
      </c>
      <c r="C293" s="87" t="s">
        <v>55</v>
      </c>
      <c r="D293" s="52"/>
      <c r="E293" s="106"/>
      <c r="F293" s="107" t="s">
        <v>65</v>
      </c>
      <c r="G293" s="106"/>
      <c r="H293" s="106"/>
      <c r="I293" s="107" t="s">
        <v>65</v>
      </c>
      <c r="J293" s="106"/>
      <c r="K293" s="74"/>
      <c r="L293" s="108"/>
    </row>
    <row r="294" ht="12.0" customHeight="1">
      <c r="A294" s="65"/>
      <c r="B294" s="109" t="s">
        <v>66</v>
      </c>
      <c r="C294" s="52"/>
      <c r="D294" s="52"/>
      <c r="E294" s="110">
        <f>(((((((((((((E259*10)+(E260*5))+(E261*3))+(E262*2))+(E263*25))+(E266*10))+(E267*5))+(E268*3))+(E269*2))+(E270*25))+(E280*10))+(E281*3))+(E282*2))+(E283*5)</f>
        <v>22387.5</v>
      </c>
      <c r="F294" s="110">
        <f>(((((((((F259*10)+(F260*5))+(F261*3))+(F262*2))+(F263*10))+(F273*10))+(F274*5))+(F275*3))+(F276*2))+(F277*15)</f>
        <v>8025</v>
      </c>
      <c r="G294" s="110">
        <f>((((((((((((((G259*10)+(G260*5))+(G261*3))+(G262*2))+(G263*5))+(G266*10))+(G267*5))+(G268*3))+(G269*2))+(G270*G265))+(G286*10))+(G287*5))+(G288*3))+(G289*2))+(G290*15)</f>
        <v>10870</v>
      </c>
      <c r="H294" s="110">
        <f>(((((((((((((H259*10)+(H260*5))+(H261*3))+(H262*2))+(H263*25))+(H273*10))+(H274*5))+(H275*3))+(H276*2))+(H277*25))+(H280*10))+(H281*3))+(H282*2))+(H283*5)</f>
        <v>20222.5</v>
      </c>
      <c r="I294" s="110">
        <f>(((((((((I259*10)+(I260*5))+(I261*3))+(I262*2))+(I263*10))+(I266*10))+(I267*5))+(I268*3))+(I269*2))+(I270*15)</f>
        <v>9190</v>
      </c>
      <c r="J294" s="110">
        <f>((((((((((((((J259*10)+(J260*5))+(J261*3))+(J262*2))+(J263*5))+(J273*10))+(J274*5))+(J275*3))+(J276*2))+(J277*J272))+(J286*10))+(J287*5))+(J288*3))+(J289*2))+(J290*15)</f>
        <v>10232.5</v>
      </c>
      <c r="K294" s="53"/>
      <c r="L294" s="111"/>
    </row>
    <row r="295" ht="12.0" customHeight="1">
      <c r="A295" s="12"/>
      <c r="B295" s="112"/>
      <c r="C295" s="113"/>
      <c r="D295" s="113"/>
      <c r="E295" s="113"/>
      <c r="F295" s="113"/>
      <c r="G295" s="113"/>
      <c r="H295" s="113"/>
      <c r="I295" s="113"/>
      <c r="J295" s="113"/>
      <c r="K295" s="12"/>
      <c r="L295" s="12"/>
    </row>
    <row r="296" ht="15.75" customHeight="1">
      <c r="A296" s="65"/>
      <c r="B296" s="66" t="s">
        <v>39</v>
      </c>
      <c r="C296" s="52"/>
      <c r="D296" s="67"/>
      <c r="E296" s="68" t="s">
        <v>85</v>
      </c>
      <c r="F296" s="52"/>
      <c r="G296" s="52"/>
      <c r="H296" s="52"/>
      <c r="I296" s="52"/>
      <c r="J296" s="52"/>
      <c r="K296" s="53"/>
      <c r="L296" s="115"/>
    </row>
    <row r="297" ht="12.0" customHeight="1">
      <c r="A297" s="65"/>
      <c r="B297" s="70" t="s">
        <v>0</v>
      </c>
      <c r="C297" s="71"/>
      <c r="D297" s="72" t="s">
        <v>41</v>
      </c>
      <c r="E297" s="73" t="s">
        <v>42</v>
      </c>
      <c r="F297" s="73" t="s">
        <v>43</v>
      </c>
      <c r="G297" s="73" t="s">
        <v>44</v>
      </c>
      <c r="H297" s="73" t="s">
        <v>42</v>
      </c>
      <c r="I297" s="73" t="s">
        <v>43</v>
      </c>
      <c r="J297" s="73" t="s">
        <v>44</v>
      </c>
      <c r="K297" s="74"/>
      <c r="L297" s="75" t="s">
        <v>86</v>
      </c>
    </row>
    <row r="298" ht="12.0" customHeight="1">
      <c r="A298" s="12"/>
      <c r="B298" s="76"/>
      <c r="C298" s="77"/>
      <c r="D298" s="54"/>
      <c r="E298" s="78" t="s">
        <v>46</v>
      </c>
      <c r="F298" s="78" t="s">
        <v>47</v>
      </c>
      <c r="G298" s="78" t="s">
        <v>48</v>
      </c>
      <c r="H298" s="78" t="s">
        <v>46</v>
      </c>
      <c r="I298" s="78" t="s">
        <v>47</v>
      </c>
      <c r="J298" s="78" t="s">
        <v>48</v>
      </c>
      <c r="K298" s="74"/>
      <c r="L298" s="79"/>
    </row>
    <row r="299" ht="12.0" customHeight="1">
      <c r="A299" s="65"/>
      <c r="B299" s="91"/>
      <c r="C299" s="91"/>
      <c r="D299" s="92"/>
      <c r="E299" s="81" t="s">
        <v>49</v>
      </c>
      <c r="F299" s="81" t="s">
        <v>50</v>
      </c>
      <c r="G299" s="81" t="s">
        <v>51</v>
      </c>
      <c r="H299" s="81" t="s">
        <v>49</v>
      </c>
      <c r="I299" s="81" t="s">
        <v>50</v>
      </c>
      <c r="J299" s="81" t="s">
        <v>51</v>
      </c>
      <c r="K299" s="74"/>
      <c r="L299" s="82"/>
    </row>
    <row r="300" ht="12.0" customHeight="1">
      <c r="A300" s="65"/>
      <c r="B300" s="83" t="s">
        <v>34</v>
      </c>
      <c r="C300" s="84" t="s">
        <v>52</v>
      </c>
      <c r="D300" s="85" t="s">
        <v>50</v>
      </c>
      <c r="E300" s="86">
        <f>IF((Questions!$C$7="lbs"),45,20)</f>
        <v>45</v>
      </c>
      <c r="F300" s="86">
        <f>IF((Questions!$C$7="lbs"),45,20)</f>
        <v>45</v>
      </c>
      <c r="G300" s="86">
        <f>IF((Questions!$C$7="lbs"),45,20)</f>
        <v>45</v>
      </c>
      <c r="H300" s="86">
        <f>IF((Questions!$C$7="lbs"),45,20)</f>
        <v>45</v>
      </c>
      <c r="I300" s="86">
        <f>IF((Questions!$C$7="lbs"),45,20)</f>
        <v>45</v>
      </c>
      <c r="J300" s="86">
        <f>IF((Questions!$C$7="lbs"),45,20)</f>
        <v>45</v>
      </c>
      <c r="K300" s="74"/>
      <c r="L300" s="82"/>
    </row>
    <row r="301" ht="12.0" customHeight="1">
      <c r="A301" s="12"/>
      <c r="B301" s="54"/>
      <c r="C301" s="54"/>
      <c r="D301" s="85" t="s">
        <v>51</v>
      </c>
      <c r="E301" s="86">
        <f t="shared" ref="E301:J301" si="27">FLOOR(PRODUCT(0.4,E304),5)</f>
        <v>135</v>
      </c>
      <c r="F301" s="86">
        <f t="shared" si="27"/>
        <v>105</v>
      </c>
      <c r="G301" s="86">
        <f t="shared" si="27"/>
        <v>150</v>
      </c>
      <c r="H301" s="86">
        <f t="shared" si="27"/>
        <v>135</v>
      </c>
      <c r="I301" s="86">
        <f t="shared" si="27"/>
        <v>105</v>
      </c>
      <c r="J301" s="86">
        <f t="shared" si="27"/>
        <v>150</v>
      </c>
      <c r="K301" s="74"/>
      <c r="L301" s="82"/>
    </row>
    <row r="302" ht="12.0" customHeight="1">
      <c r="A302" s="12"/>
      <c r="B302" s="54"/>
      <c r="C302" s="54"/>
      <c r="D302" s="85" t="s">
        <v>53</v>
      </c>
      <c r="E302" s="86">
        <f t="shared" ref="E302:J302" si="28">FLOOR(PRODUCT(0.6,E304),5)</f>
        <v>200</v>
      </c>
      <c r="F302" s="86">
        <f t="shared" si="28"/>
        <v>160</v>
      </c>
      <c r="G302" s="86">
        <f t="shared" si="28"/>
        <v>225</v>
      </c>
      <c r="H302" s="86">
        <f t="shared" si="28"/>
        <v>200</v>
      </c>
      <c r="I302" s="86">
        <f t="shared" si="28"/>
        <v>160</v>
      </c>
      <c r="J302" s="86">
        <f t="shared" si="28"/>
        <v>225</v>
      </c>
      <c r="K302" s="74"/>
      <c r="L302" s="82"/>
    </row>
    <row r="303" ht="12.0" customHeight="1">
      <c r="A303" s="12"/>
      <c r="B303" s="54"/>
      <c r="C303" s="54"/>
      <c r="D303" s="85" t="s">
        <v>54</v>
      </c>
      <c r="E303" s="86">
        <f t="shared" ref="E303:J303" si="29">FLOOR(PRODUCT(0.8,E304),5)</f>
        <v>270</v>
      </c>
      <c r="F303" s="86">
        <f t="shared" si="29"/>
        <v>215</v>
      </c>
      <c r="G303" s="86">
        <f t="shared" si="29"/>
        <v>300</v>
      </c>
      <c r="H303" s="86">
        <f t="shared" si="29"/>
        <v>270</v>
      </c>
      <c r="I303" s="86">
        <f t="shared" si="29"/>
        <v>215</v>
      </c>
      <c r="J303" s="86">
        <f t="shared" si="29"/>
        <v>300</v>
      </c>
      <c r="K303" s="74"/>
      <c r="L303" s="82"/>
    </row>
    <row r="304" ht="12.0" customHeight="1">
      <c r="A304" s="12"/>
      <c r="B304" s="54"/>
      <c r="C304" s="87" t="s">
        <v>55</v>
      </c>
      <c r="D304" s="52"/>
      <c r="E304" s="88">
        <f>ROUND(((G304*0.9)/Questions!$C$28),0)*Questions!$C$28</f>
        <v>340</v>
      </c>
      <c r="F304" s="88">
        <f>ROUND(((E304*0.8)/Questions!$C$28),0)*Questions!$C$28</f>
        <v>270</v>
      </c>
      <c r="G304" s="88">
        <f>IF((J264&gt;4),(J263+Questions!$E$18),J263)</f>
        <v>380</v>
      </c>
      <c r="H304" s="88">
        <f>ROUND(((J304*0.9)/Questions!$C$28),0)*Questions!$C$28</f>
        <v>340</v>
      </c>
      <c r="I304" s="88">
        <f>ROUND(((H304*0.8)/Questions!$C$28),0)*Questions!$C$28</f>
        <v>270</v>
      </c>
      <c r="J304" s="88">
        <f>IF((G305&gt;4),(G304+Questions!$E$18),G304)</f>
        <v>380</v>
      </c>
      <c r="K304" s="74"/>
      <c r="L304" s="82"/>
    </row>
    <row r="305" ht="12.0" customHeight="1">
      <c r="A305" s="12"/>
      <c r="B305" s="54"/>
      <c r="C305" s="89" t="s">
        <v>56</v>
      </c>
      <c r="D305" s="52"/>
      <c r="E305" s="90"/>
      <c r="F305" s="90"/>
      <c r="G305" s="90"/>
      <c r="H305" s="90"/>
      <c r="I305" s="90"/>
      <c r="J305" s="90"/>
      <c r="K305" s="74"/>
      <c r="L305" s="82"/>
    </row>
    <row r="306" ht="12.0" customHeight="1">
      <c r="A306" s="65"/>
      <c r="B306" s="91"/>
      <c r="C306" s="80"/>
      <c r="D306" s="52"/>
      <c r="E306" s="81" t="s">
        <v>49</v>
      </c>
      <c r="F306" s="92"/>
      <c r="G306" s="81">
        <v>2.0</v>
      </c>
      <c r="H306" s="92"/>
      <c r="I306" s="81" t="s">
        <v>57</v>
      </c>
      <c r="J306" s="92"/>
      <c r="K306" s="74"/>
      <c r="L306" s="82"/>
    </row>
    <row r="307" ht="12.0" customHeight="1">
      <c r="A307" s="65"/>
      <c r="B307" s="83" t="s">
        <v>35</v>
      </c>
      <c r="C307" s="84" t="s">
        <v>52</v>
      </c>
      <c r="D307" s="85" t="s">
        <v>50</v>
      </c>
      <c r="E307" s="86">
        <f>IF((Questions!$J$8="lbs)"),45,20)</f>
        <v>45</v>
      </c>
      <c r="F307" s="93"/>
      <c r="G307" s="86">
        <f>IF((Questions!$J$8="lbs)"),45,20)</f>
        <v>45</v>
      </c>
      <c r="H307" s="93"/>
      <c r="I307" s="86">
        <f>IF((Questions!$J$8="lbs)"),45,20)</f>
        <v>45</v>
      </c>
      <c r="J307" s="93"/>
      <c r="K307" s="74"/>
      <c r="L307" s="82"/>
    </row>
    <row r="308" ht="12.0" customHeight="1">
      <c r="A308" s="12"/>
      <c r="B308" s="54"/>
      <c r="C308" s="54"/>
      <c r="D308" s="85" t="s">
        <v>51</v>
      </c>
      <c r="E308" s="86">
        <f>FLOOR(PRODUCT(0.5,E311),5)</f>
        <v>110</v>
      </c>
      <c r="F308" s="94"/>
      <c r="G308" s="86">
        <f>FLOOR(PRODUCT(0.5,G311),5)</f>
        <v>135</v>
      </c>
      <c r="H308" s="94"/>
      <c r="I308" s="86">
        <f>FLOOR(PRODUCT(0.5,I311),5)</f>
        <v>100</v>
      </c>
      <c r="J308" s="94"/>
      <c r="K308" s="74"/>
      <c r="L308" s="82"/>
    </row>
    <row r="309" ht="12.0" customHeight="1">
      <c r="A309" s="12"/>
      <c r="B309" s="54"/>
      <c r="C309" s="54"/>
      <c r="D309" s="85" t="s">
        <v>53</v>
      </c>
      <c r="E309" s="86">
        <f>FLOOR(PRODUCT(0.7,E311),5)</f>
        <v>155</v>
      </c>
      <c r="F309" s="94"/>
      <c r="G309" s="86">
        <f>FLOOR(PRODUCT(0.7,G311),5)</f>
        <v>190</v>
      </c>
      <c r="H309" s="94"/>
      <c r="I309" s="86">
        <f>FLOOR(PRODUCT(0.7,I311),5)</f>
        <v>140</v>
      </c>
      <c r="J309" s="94"/>
      <c r="K309" s="74"/>
      <c r="L309" s="82"/>
    </row>
    <row r="310" ht="12.0" customHeight="1">
      <c r="A310" s="12"/>
      <c r="B310" s="54"/>
      <c r="C310" s="54"/>
      <c r="D310" s="85" t="s">
        <v>54</v>
      </c>
      <c r="E310" s="86">
        <f>FLOOR(PRODUCT(0.9,E311),5)</f>
        <v>200</v>
      </c>
      <c r="F310" s="94"/>
      <c r="G310" s="86">
        <f>FLOOR(PRODUCT(0.9,G311),5)</f>
        <v>245</v>
      </c>
      <c r="H310" s="94"/>
      <c r="I310" s="86">
        <f>FLOOR(PRODUCT(0.9,I311),5)</f>
        <v>180</v>
      </c>
      <c r="J310" s="94"/>
      <c r="K310" s="74"/>
      <c r="L310" s="95"/>
    </row>
    <row r="311" ht="12.0" customHeight="1">
      <c r="A311" s="12"/>
      <c r="B311" s="54"/>
      <c r="C311" s="87" t="s">
        <v>55</v>
      </c>
      <c r="D311" s="52"/>
      <c r="E311" s="88">
        <f>ROUND(((((G311/(1.0278-(0.0278*G306)))*(1.0278-(0.0278*5)))*0.9)/Questions!$C$29),0)*Questions!$C$29</f>
        <v>225</v>
      </c>
      <c r="F311" s="96"/>
      <c r="G311" s="88">
        <f>G270</f>
        <v>272.5</v>
      </c>
      <c r="H311" s="96"/>
      <c r="I311" s="88">
        <f>ROUND(((E311*0.9)/Questions!$C$29),0)*Questions!$C$29</f>
        <v>202.5</v>
      </c>
      <c r="J311" s="96"/>
      <c r="K311" s="53"/>
      <c r="L311" s="97"/>
    </row>
    <row r="312" ht="12.0" customHeight="1">
      <c r="A312" s="12"/>
      <c r="B312" s="54"/>
      <c r="C312" s="89" t="s">
        <v>56</v>
      </c>
      <c r="D312" s="52"/>
      <c r="E312" s="90"/>
      <c r="F312" s="90"/>
      <c r="G312" s="90"/>
      <c r="H312" s="90"/>
      <c r="I312" s="90"/>
      <c r="J312" s="90"/>
      <c r="K312" s="74"/>
      <c r="L312" s="75" t="s">
        <v>87</v>
      </c>
    </row>
    <row r="313" ht="12.0" customHeight="1">
      <c r="A313" s="65"/>
      <c r="B313" s="80"/>
      <c r="C313" s="52"/>
      <c r="D313" s="52"/>
      <c r="E313" s="92"/>
      <c r="F313" s="81" t="s">
        <v>57</v>
      </c>
      <c r="G313" s="92"/>
      <c r="H313" s="81" t="s">
        <v>49</v>
      </c>
      <c r="I313" s="92"/>
      <c r="J313" s="81">
        <v>2.0</v>
      </c>
      <c r="K313" s="74"/>
      <c r="L313" s="79"/>
    </row>
    <row r="314" ht="12.0" customHeight="1">
      <c r="A314" s="65"/>
      <c r="B314" s="83" t="s">
        <v>37</v>
      </c>
      <c r="C314" s="84" t="s">
        <v>52</v>
      </c>
      <c r="D314" s="85" t="s">
        <v>50</v>
      </c>
      <c r="E314" s="93"/>
      <c r="F314" s="86">
        <f>IF((Questions!$J$8="lbs)"),45,20)</f>
        <v>45</v>
      </c>
      <c r="G314" s="93"/>
      <c r="H314" s="86">
        <f>IF((Questions!$J$8="lbs)"),45,20)</f>
        <v>45</v>
      </c>
      <c r="I314" s="93"/>
      <c r="J314" s="86">
        <f>IF((Questions!$J$8="lbs)"),45,20)</f>
        <v>45</v>
      </c>
      <c r="K314" s="74"/>
      <c r="L314" s="54"/>
    </row>
    <row r="315" ht="12.0" customHeight="1">
      <c r="A315" s="12"/>
      <c r="B315" s="54"/>
      <c r="C315" s="54"/>
      <c r="D315" s="85" t="s">
        <v>51</v>
      </c>
      <c r="E315" s="94"/>
      <c r="F315" s="86">
        <f>FLOOR(PRODUCT(0.55,F318),5)</f>
        <v>75</v>
      </c>
      <c r="G315" s="94"/>
      <c r="H315" s="86">
        <f>FLOOR(PRODUCT(0.55,H318),5)</f>
        <v>80</v>
      </c>
      <c r="I315" s="94"/>
      <c r="J315" s="86">
        <f>FLOOR(PRODUCT(0.55,J318),5)</f>
        <v>100</v>
      </c>
      <c r="K315" s="74"/>
      <c r="L315" s="54"/>
    </row>
    <row r="316" ht="12.0" customHeight="1">
      <c r="A316" s="12"/>
      <c r="B316" s="54"/>
      <c r="C316" s="54"/>
      <c r="D316" s="85" t="s">
        <v>53</v>
      </c>
      <c r="E316" s="94"/>
      <c r="F316" s="86">
        <f>FLOOR(PRODUCT(0.7,F318),5)</f>
        <v>100</v>
      </c>
      <c r="G316" s="94"/>
      <c r="H316" s="86">
        <f>FLOOR(PRODUCT(0.7,H318),5)</f>
        <v>105</v>
      </c>
      <c r="I316" s="94"/>
      <c r="J316" s="86">
        <f>FLOOR(PRODUCT(0.7,J318),5)</f>
        <v>125</v>
      </c>
      <c r="K316" s="74"/>
      <c r="L316" s="54"/>
    </row>
    <row r="317" ht="12.0" customHeight="1">
      <c r="A317" s="12"/>
      <c r="B317" s="54"/>
      <c r="C317" s="54"/>
      <c r="D317" s="85" t="s">
        <v>54</v>
      </c>
      <c r="E317" s="94"/>
      <c r="F317" s="86">
        <f>FLOOR(PRODUCT(0.85,F318),5)</f>
        <v>120</v>
      </c>
      <c r="G317" s="94"/>
      <c r="H317" s="86">
        <f>FLOOR(PRODUCT(0.85,H318),5)</f>
        <v>125</v>
      </c>
      <c r="I317" s="94"/>
      <c r="J317" s="86">
        <f>FLOOR(PRODUCT(0.85,J318),5)</f>
        <v>155</v>
      </c>
      <c r="K317" s="74"/>
      <c r="L317" s="54"/>
    </row>
    <row r="318" ht="12.0" customHeight="1">
      <c r="A318" s="12"/>
      <c r="B318" s="54"/>
      <c r="C318" s="87" t="s">
        <v>55</v>
      </c>
      <c r="D318" s="52"/>
      <c r="E318" s="96"/>
      <c r="F318" s="88">
        <f>ROUND(((H318*Questions!$C$38)/Questions!$C$31),0)*Questions!$C$31</f>
        <v>145</v>
      </c>
      <c r="G318" s="96"/>
      <c r="H318" s="88">
        <f>ROUND(((((J318/(1.0278-(0.0278*J313)))*(1.0278-(0.0278*5)))*0.9)/Questions!$C$31),0)*Questions!$C$31</f>
        <v>152.5</v>
      </c>
      <c r="I318" s="96"/>
      <c r="J318" s="88">
        <f>J277</f>
        <v>185</v>
      </c>
      <c r="K318" s="74"/>
      <c r="L318" s="54"/>
    </row>
    <row r="319" ht="12.0" customHeight="1">
      <c r="A319" s="12"/>
      <c r="B319" s="54"/>
      <c r="C319" s="89" t="s">
        <v>56</v>
      </c>
      <c r="D319" s="52"/>
      <c r="E319" s="90"/>
      <c r="F319" s="90"/>
      <c r="G319" s="90"/>
      <c r="H319" s="90"/>
      <c r="I319" s="90"/>
      <c r="J319" s="90"/>
      <c r="K319" s="74"/>
      <c r="L319" s="54"/>
    </row>
    <row r="320" ht="12.0" customHeight="1">
      <c r="A320" s="65"/>
      <c r="B320" s="98"/>
      <c r="C320" s="52"/>
      <c r="D320" s="52"/>
      <c r="E320" s="81" t="s">
        <v>51</v>
      </c>
      <c r="F320" s="92"/>
      <c r="G320" s="92"/>
      <c r="H320" s="81" t="s">
        <v>51</v>
      </c>
      <c r="I320" s="92"/>
      <c r="J320" s="92"/>
      <c r="K320" s="74"/>
      <c r="L320" s="54"/>
    </row>
    <row r="321" ht="12.0" customHeight="1">
      <c r="A321" s="65"/>
      <c r="B321" s="83" t="s">
        <v>36</v>
      </c>
      <c r="C321" s="84" t="s">
        <v>52</v>
      </c>
      <c r="D321" s="85" t="s">
        <v>50</v>
      </c>
      <c r="E321" s="86">
        <f>FLOOR(PRODUCT(0.4,E324),5)</f>
        <v>140</v>
      </c>
      <c r="F321" s="93"/>
      <c r="G321" s="93"/>
      <c r="H321" s="86">
        <f>FLOOR(PRODUCT(0.4,H324),5)</f>
        <v>140</v>
      </c>
      <c r="I321" s="93"/>
      <c r="J321" s="93"/>
      <c r="K321" s="74"/>
      <c r="L321" s="54"/>
    </row>
    <row r="322" ht="12.0" customHeight="1">
      <c r="A322" s="12"/>
      <c r="B322" s="54"/>
      <c r="C322" s="54"/>
      <c r="D322" s="85" t="s">
        <v>53</v>
      </c>
      <c r="E322" s="86">
        <f>FLOOR(PRODUCT(0.6,E324),5)</f>
        <v>210</v>
      </c>
      <c r="F322" s="94"/>
      <c r="G322" s="94"/>
      <c r="H322" s="86">
        <f>FLOOR(PRODUCT(0.6,H324),5)</f>
        <v>210</v>
      </c>
      <c r="I322" s="94"/>
      <c r="J322" s="94"/>
      <c r="K322" s="74"/>
      <c r="L322" s="54"/>
    </row>
    <row r="323" ht="12.0" customHeight="1">
      <c r="A323" s="12"/>
      <c r="B323" s="54"/>
      <c r="C323" s="54"/>
      <c r="D323" s="85" t="s">
        <v>54</v>
      </c>
      <c r="E323" s="86">
        <f>FLOOR(PRODUCT(0.85,E324),5)</f>
        <v>295</v>
      </c>
      <c r="F323" s="94"/>
      <c r="G323" s="94"/>
      <c r="H323" s="86">
        <f>FLOOR(PRODUCT(0.85,H324),5)</f>
        <v>295</v>
      </c>
      <c r="I323" s="94"/>
      <c r="J323" s="94"/>
      <c r="K323" s="74"/>
      <c r="L323" s="54"/>
    </row>
    <row r="324" ht="12.0" customHeight="1">
      <c r="A324" s="12"/>
      <c r="B324" s="54"/>
      <c r="C324" s="87" t="s">
        <v>55</v>
      </c>
      <c r="D324" s="52"/>
      <c r="E324" s="88">
        <f>IF((H284&gt;4),(H283+Questions!$E$20),H283)</f>
        <v>350</v>
      </c>
      <c r="F324" s="96"/>
      <c r="G324" s="96"/>
      <c r="H324" s="88">
        <f>IF((E325&gt;4),(E324+Questions!$E$20),E324)</f>
        <v>350</v>
      </c>
      <c r="I324" s="96"/>
      <c r="J324" s="96"/>
      <c r="K324" s="74"/>
      <c r="L324" s="54"/>
    </row>
    <row r="325" ht="12.0" customHeight="1">
      <c r="A325" s="12"/>
      <c r="B325" s="54"/>
      <c r="C325" s="89" t="s">
        <v>59</v>
      </c>
      <c r="D325" s="52"/>
      <c r="E325" s="90"/>
      <c r="F325" s="90"/>
      <c r="G325" s="90"/>
      <c r="H325" s="90"/>
      <c r="I325" s="90"/>
      <c r="J325" s="90"/>
      <c r="K325" s="74"/>
      <c r="L325" s="54"/>
    </row>
    <row r="326" ht="12.0" customHeight="1">
      <c r="A326" s="65"/>
      <c r="B326" s="92"/>
      <c r="C326" s="92"/>
      <c r="D326" s="92"/>
      <c r="E326" s="92"/>
      <c r="F326" s="92"/>
      <c r="G326" s="81" t="s">
        <v>60</v>
      </c>
      <c r="H326" s="92"/>
      <c r="I326" s="92"/>
      <c r="J326" s="81" t="s">
        <v>60</v>
      </c>
      <c r="K326" s="74"/>
      <c r="L326" s="54"/>
    </row>
    <row r="327" ht="12.0" customHeight="1">
      <c r="A327" s="65"/>
      <c r="B327" s="83" t="s">
        <v>38</v>
      </c>
      <c r="C327" s="84" t="s">
        <v>52</v>
      </c>
      <c r="D327" s="85" t="s">
        <v>50</v>
      </c>
      <c r="E327" s="99"/>
      <c r="F327" s="93"/>
      <c r="G327" s="86">
        <f>IF((Questions!$J$8="lbs)"),45,20)</f>
        <v>45</v>
      </c>
      <c r="H327" s="93"/>
      <c r="I327" s="99"/>
      <c r="J327" s="86">
        <f>IF((Questions!$J$8="lbs)"),45,20)</f>
        <v>45</v>
      </c>
      <c r="K327" s="74"/>
      <c r="L327" s="54"/>
    </row>
    <row r="328" ht="12.0" customHeight="1">
      <c r="A328" s="12"/>
      <c r="B328" s="54"/>
      <c r="C328" s="54"/>
      <c r="D328" s="85" t="s">
        <v>51</v>
      </c>
      <c r="E328" s="100"/>
      <c r="F328" s="94"/>
      <c r="G328" s="86">
        <f>FLOOR(PRODUCT(0.55,G331),5)</f>
        <v>90</v>
      </c>
      <c r="H328" s="94"/>
      <c r="I328" s="100"/>
      <c r="J328" s="86">
        <f>FLOOR(PRODUCT(0.55,J331),5)</f>
        <v>90</v>
      </c>
      <c r="K328" s="74"/>
      <c r="L328" s="54"/>
    </row>
    <row r="329" ht="12.0" customHeight="1">
      <c r="A329" s="12"/>
      <c r="B329" s="54"/>
      <c r="C329" s="54"/>
      <c r="D329" s="85" t="s">
        <v>53</v>
      </c>
      <c r="E329" s="100"/>
      <c r="F329" s="94"/>
      <c r="G329" s="86">
        <f>FLOOR(PRODUCT(0.7,G331),5)</f>
        <v>115</v>
      </c>
      <c r="H329" s="94"/>
      <c r="I329" s="100"/>
      <c r="J329" s="86">
        <f>FLOOR(PRODUCT(0.7,J331),5)</f>
        <v>115</v>
      </c>
      <c r="K329" s="74"/>
      <c r="L329" s="54"/>
    </row>
    <row r="330" ht="12.0" customHeight="1">
      <c r="A330" s="12"/>
      <c r="B330" s="54"/>
      <c r="C330" s="54"/>
      <c r="D330" s="85" t="s">
        <v>54</v>
      </c>
      <c r="E330" s="100"/>
      <c r="F330" s="94"/>
      <c r="G330" s="86">
        <f>FLOOR(PRODUCT(0.85,G331),5)</f>
        <v>140</v>
      </c>
      <c r="H330" s="94"/>
      <c r="I330" s="100"/>
      <c r="J330" s="86">
        <f>FLOOR(PRODUCT(0.85,J331),5)</f>
        <v>140</v>
      </c>
      <c r="K330" s="74"/>
      <c r="L330" s="54"/>
    </row>
    <row r="331" ht="12.0" customHeight="1">
      <c r="A331" s="12"/>
      <c r="B331" s="54"/>
      <c r="C331" s="87" t="s">
        <v>55</v>
      </c>
      <c r="D331" s="52"/>
      <c r="E331" s="100"/>
      <c r="F331" s="101"/>
      <c r="G331" s="88">
        <f>IF((J291&gt;3),(J290+Questions!$E$22),J290)</f>
        <v>167.5</v>
      </c>
      <c r="H331" s="101"/>
      <c r="I331" s="100"/>
      <c r="J331" s="88">
        <f>IF((G332&gt;3),(G331+Questions!$E$22),G331)</f>
        <v>167.5</v>
      </c>
      <c r="K331" s="74"/>
      <c r="L331" s="54"/>
    </row>
    <row r="332" ht="12.0" customHeight="1">
      <c r="A332" s="102"/>
      <c r="B332" s="116"/>
      <c r="C332" s="89" t="s">
        <v>61</v>
      </c>
      <c r="D332" s="52"/>
      <c r="E332" s="104"/>
      <c r="F332" s="104"/>
      <c r="G332" s="90"/>
      <c r="H332" s="104"/>
      <c r="I332" s="104"/>
      <c r="J332" s="90"/>
      <c r="K332" s="74"/>
      <c r="L332" s="54"/>
    </row>
    <row r="333" ht="12.0" customHeight="1">
      <c r="A333" s="65"/>
      <c r="B333" s="105" t="s">
        <v>62</v>
      </c>
      <c r="C333" s="87" t="s">
        <v>55</v>
      </c>
      <c r="D333" s="52"/>
      <c r="E333" s="106"/>
      <c r="F333" s="107" t="s">
        <v>63</v>
      </c>
      <c r="G333" s="106"/>
      <c r="H333" s="106"/>
      <c r="I333" s="107" t="s">
        <v>63</v>
      </c>
      <c r="J333" s="106"/>
      <c r="K333" s="74"/>
      <c r="L333" s="54"/>
    </row>
    <row r="334" ht="12.0" customHeight="1">
      <c r="A334" s="65"/>
      <c r="B334" s="105" t="s">
        <v>64</v>
      </c>
      <c r="C334" s="87" t="s">
        <v>55</v>
      </c>
      <c r="D334" s="52"/>
      <c r="E334" s="106"/>
      <c r="F334" s="107" t="s">
        <v>65</v>
      </c>
      <c r="G334" s="106"/>
      <c r="H334" s="106"/>
      <c r="I334" s="107" t="s">
        <v>65</v>
      </c>
      <c r="J334" s="106"/>
      <c r="K334" s="74"/>
      <c r="L334" s="108"/>
    </row>
    <row r="335" ht="12.0" customHeight="1">
      <c r="A335" s="65"/>
      <c r="B335" s="109" t="s">
        <v>66</v>
      </c>
      <c r="C335" s="52"/>
      <c r="D335" s="52"/>
      <c r="E335" s="110">
        <f>(((((((((((((E300*10)+(E301*5))+(E302*3))+(E303*2))+(E304*25))+(E307*10))+(E308*5))+(E309*3))+(E310*2))+(E311*25))+(E321*10))+(E322*3))+(E323*2))+(E324*5)</f>
        <v>22625</v>
      </c>
      <c r="F335" s="110">
        <f>(((((((((F300*10)+(F301*5))+(F302*3))+(F303*2))+(F304*10))+(F314*10))+(F315*5))+(F316*3))+(F317*2))+(F318*15)</f>
        <v>8125</v>
      </c>
      <c r="G335" s="110">
        <f>((((((((((((((G300*10)+(G301*5))+(G302*3))+(G303*2))+(G304*5))+(G307*10))+(G308*5))+(G309*3))+(G310*2))+(G311*G306))+(G327*10))+(G328*5))+(G329*3))+(G330*2))+(G331*15)</f>
        <v>11142.5</v>
      </c>
      <c r="H335" s="110">
        <f>(((((((((((((H300*10)+(H301*5))+(H302*3))+(H303*2))+(H304*25))+(H314*10))+(H315*5))+(H316*3))+(H317*2))+(H318*25))+(H321*10))+(H322*3))+(H323*2))+(H324*5)</f>
        <v>20362.5</v>
      </c>
      <c r="I335" s="110">
        <f>(((((((((I300*10)+(I301*5))+(I302*3))+(I303*2))+(I304*10))+(I307*10))+(I308*5))+(I309*3))+(I310*2))+(I311*15)</f>
        <v>9352.5</v>
      </c>
      <c r="J335" s="110">
        <f>((((((((((((((J300*10)+(J301*5))+(J302*3))+(J303*2))+(J304*5))+(J314*10))+(J315*5))+(J316*3))+(J317*2))+(J318*J313))+(J327*10))+(J328*5))+(J329*3))+(J330*2))+(J331*15)</f>
        <v>10417.5</v>
      </c>
      <c r="K335" s="53"/>
      <c r="L335" s="111"/>
    </row>
    <row r="336" ht="12.0" customHeight="1">
      <c r="A336" s="12"/>
      <c r="B336" s="112"/>
      <c r="C336" s="113"/>
      <c r="D336" s="113"/>
      <c r="E336" s="113"/>
      <c r="F336" s="113"/>
      <c r="G336" s="113"/>
      <c r="H336" s="113"/>
      <c r="I336" s="113"/>
      <c r="J336" s="113"/>
      <c r="K336" s="12"/>
      <c r="L336" s="12"/>
    </row>
    <row r="337" ht="15.75" customHeight="1">
      <c r="A337" s="65"/>
      <c r="B337" s="66" t="s">
        <v>39</v>
      </c>
      <c r="C337" s="52"/>
      <c r="D337" s="67"/>
      <c r="E337" s="68" t="s">
        <v>88</v>
      </c>
      <c r="F337" s="52"/>
      <c r="G337" s="52"/>
      <c r="H337" s="52"/>
      <c r="I337" s="52"/>
      <c r="J337" s="52"/>
      <c r="K337" s="53"/>
      <c r="L337" s="115"/>
    </row>
    <row r="338" ht="12.0" customHeight="1">
      <c r="A338" s="65"/>
      <c r="B338" s="70" t="s">
        <v>0</v>
      </c>
      <c r="C338" s="71"/>
      <c r="D338" s="72" t="s">
        <v>41</v>
      </c>
      <c r="E338" s="73" t="s">
        <v>42</v>
      </c>
      <c r="F338" s="73" t="s">
        <v>43</v>
      </c>
      <c r="G338" s="73" t="s">
        <v>44</v>
      </c>
      <c r="H338" s="73" t="s">
        <v>42</v>
      </c>
      <c r="I338" s="73" t="s">
        <v>43</v>
      </c>
      <c r="J338" s="73" t="s">
        <v>44</v>
      </c>
      <c r="K338" s="74"/>
      <c r="L338" s="75" t="s">
        <v>89</v>
      </c>
    </row>
    <row r="339" ht="12.0" customHeight="1">
      <c r="A339" s="12"/>
      <c r="B339" s="76"/>
      <c r="C339" s="77"/>
      <c r="D339" s="54"/>
      <c r="E339" s="78" t="s">
        <v>46</v>
      </c>
      <c r="F339" s="78" t="s">
        <v>47</v>
      </c>
      <c r="G339" s="78" t="s">
        <v>48</v>
      </c>
      <c r="H339" s="78" t="s">
        <v>46</v>
      </c>
      <c r="I339" s="78" t="s">
        <v>47</v>
      </c>
      <c r="J339" s="78" t="s">
        <v>48</v>
      </c>
      <c r="K339" s="74"/>
      <c r="L339" s="79"/>
    </row>
    <row r="340" ht="12.0" customHeight="1">
      <c r="A340" s="65"/>
      <c r="B340" s="91"/>
      <c r="C340" s="91"/>
      <c r="D340" s="92"/>
      <c r="E340" s="81" t="s">
        <v>49</v>
      </c>
      <c r="F340" s="81" t="s">
        <v>50</v>
      </c>
      <c r="G340" s="81" t="s">
        <v>51</v>
      </c>
      <c r="H340" s="81" t="s">
        <v>49</v>
      </c>
      <c r="I340" s="81" t="s">
        <v>50</v>
      </c>
      <c r="J340" s="81" t="s">
        <v>51</v>
      </c>
      <c r="K340" s="74"/>
      <c r="L340" s="82"/>
    </row>
    <row r="341" ht="12.0" customHeight="1">
      <c r="A341" s="65"/>
      <c r="B341" s="83" t="s">
        <v>34</v>
      </c>
      <c r="C341" s="84" t="s">
        <v>52</v>
      </c>
      <c r="D341" s="85" t="s">
        <v>50</v>
      </c>
      <c r="E341" s="86">
        <f>IF((Questions!$C$7="lbs"),45,20)</f>
        <v>45</v>
      </c>
      <c r="F341" s="86">
        <f>IF((Questions!$C$7="lbs"),45,20)</f>
        <v>45</v>
      </c>
      <c r="G341" s="86">
        <f>IF((Questions!$C$7="lbs"),45,20)</f>
        <v>45</v>
      </c>
      <c r="H341" s="86">
        <f>IF((Questions!$C$7="lbs"),45,20)</f>
        <v>45</v>
      </c>
      <c r="I341" s="86">
        <f>IF((Questions!$C$7="lbs"),45,20)</f>
        <v>45</v>
      </c>
      <c r="J341" s="86">
        <f>IF((Questions!$C$7="lbs"),45,20)</f>
        <v>45</v>
      </c>
      <c r="K341" s="74"/>
      <c r="L341" s="82"/>
    </row>
    <row r="342" ht="12.0" customHeight="1">
      <c r="A342" s="12"/>
      <c r="B342" s="54"/>
      <c r="C342" s="54"/>
      <c r="D342" s="85" t="s">
        <v>51</v>
      </c>
      <c r="E342" s="86">
        <f t="shared" ref="E342:J342" si="30">FLOOR(PRODUCT(0.4,E345),5)</f>
        <v>135</v>
      </c>
      <c r="F342" s="86">
        <f t="shared" si="30"/>
        <v>105</v>
      </c>
      <c r="G342" s="86">
        <f t="shared" si="30"/>
        <v>150</v>
      </c>
      <c r="H342" s="86">
        <f t="shared" si="30"/>
        <v>135</v>
      </c>
      <c r="I342" s="86">
        <f t="shared" si="30"/>
        <v>105</v>
      </c>
      <c r="J342" s="86">
        <f t="shared" si="30"/>
        <v>150</v>
      </c>
      <c r="K342" s="74"/>
      <c r="L342" s="82"/>
    </row>
    <row r="343" ht="12.0" customHeight="1">
      <c r="A343" s="12"/>
      <c r="B343" s="54"/>
      <c r="C343" s="54"/>
      <c r="D343" s="85" t="s">
        <v>53</v>
      </c>
      <c r="E343" s="86">
        <f t="shared" ref="E343:J343" si="31">FLOOR(PRODUCT(0.6,E345),5)</f>
        <v>200</v>
      </c>
      <c r="F343" s="86">
        <f t="shared" si="31"/>
        <v>160</v>
      </c>
      <c r="G343" s="86">
        <f t="shared" si="31"/>
        <v>225</v>
      </c>
      <c r="H343" s="86">
        <f t="shared" si="31"/>
        <v>200</v>
      </c>
      <c r="I343" s="86">
        <f t="shared" si="31"/>
        <v>160</v>
      </c>
      <c r="J343" s="86">
        <f t="shared" si="31"/>
        <v>225</v>
      </c>
      <c r="K343" s="74"/>
      <c r="L343" s="82"/>
    </row>
    <row r="344" ht="12.0" customHeight="1">
      <c r="A344" s="12"/>
      <c r="B344" s="54"/>
      <c r="C344" s="54"/>
      <c r="D344" s="85" t="s">
        <v>54</v>
      </c>
      <c r="E344" s="86">
        <f t="shared" ref="E344:J344" si="32">FLOOR(PRODUCT(0.8,E345),5)</f>
        <v>270</v>
      </c>
      <c r="F344" s="86">
        <f t="shared" si="32"/>
        <v>215</v>
      </c>
      <c r="G344" s="86">
        <f t="shared" si="32"/>
        <v>300</v>
      </c>
      <c r="H344" s="86">
        <f t="shared" si="32"/>
        <v>270</v>
      </c>
      <c r="I344" s="86">
        <f t="shared" si="32"/>
        <v>215</v>
      </c>
      <c r="J344" s="86">
        <f t="shared" si="32"/>
        <v>300</v>
      </c>
      <c r="K344" s="74"/>
      <c r="L344" s="82"/>
    </row>
    <row r="345" ht="12.0" customHeight="1">
      <c r="A345" s="12"/>
      <c r="B345" s="54"/>
      <c r="C345" s="87" t="s">
        <v>55</v>
      </c>
      <c r="D345" s="52"/>
      <c r="E345" s="88">
        <f>ROUND(((G345*0.9)/Questions!$C$28),0)*Questions!$C$28</f>
        <v>340</v>
      </c>
      <c r="F345" s="88">
        <f>ROUND(((E345*0.8)/Questions!$C$28),0)*Questions!$C$28</f>
        <v>270</v>
      </c>
      <c r="G345" s="88">
        <f>IF((J305&gt;4),(J304+Questions!$E$18),J304)</f>
        <v>380</v>
      </c>
      <c r="H345" s="88">
        <f>ROUND(((J345*0.9)/Questions!$C$28),0)*Questions!$C$28</f>
        <v>340</v>
      </c>
      <c r="I345" s="88">
        <f>ROUND(((H345*0.8)/Questions!$C$28),0)*Questions!$C$28</f>
        <v>270</v>
      </c>
      <c r="J345" s="88">
        <f>IF((G346&gt;4),(G345+Questions!$E$18),G345)</f>
        <v>380</v>
      </c>
      <c r="K345" s="74"/>
      <c r="L345" s="82"/>
    </row>
    <row r="346" ht="12.0" customHeight="1">
      <c r="A346" s="12"/>
      <c r="B346" s="54"/>
      <c r="C346" s="89" t="s">
        <v>56</v>
      </c>
      <c r="D346" s="52"/>
      <c r="E346" s="90"/>
      <c r="F346" s="90"/>
      <c r="G346" s="90"/>
      <c r="H346" s="90"/>
      <c r="I346" s="90"/>
      <c r="J346" s="90"/>
      <c r="K346" s="74"/>
      <c r="L346" s="82"/>
    </row>
    <row r="347" ht="12.0" customHeight="1">
      <c r="A347" s="65"/>
      <c r="B347" s="91"/>
      <c r="C347" s="80"/>
      <c r="D347" s="52"/>
      <c r="E347" s="81" t="s">
        <v>49</v>
      </c>
      <c r="F347" s="92"/>
      <c r="G347" s="81">
        <v>3.0</v>
      </c>
      <c r="H347" s="92"/>
      <c r="I347" s="81" t="s">
        <v>57</v>
      </c>
      <c r="J347" s="92"/>
      <c r="K347" s="74"/>
      <c r="L347" s="82"/>
    </row>
    <row r="348" ht="12.0" customHeight="1">
      <c r="A348" s="65"/>
      <c r="B348" s="83" t="s">
        <v>35</v>
      </c>
      <c r="C348" s="84" t="s">
        <v>52</v>
      </c>
      <c r="D348" s="85" t="s">
        <v>50</v>
      </c>
      <c r="E348" s="86">
        <f>IF((Questions!$J$8="lbs)"),45,20)</f>
        <v>45</v>
      </c>
      <c r="F348" s="93"/>
      <c r="G348" s="86">
        <f>IF((Questions!$J$8="lbs)"),45,20)</f>
        <v>45</v>
      </c>
      <c r="H348" s="93"/>
      <c r="I348" s="86">
        <f>IF((Questions!$J$8="lbs)"),45,20)</f>
        <v>45</v>
      </c>
      <c r="J348" s="93"/>
      <c r="K348" s="74"/>
      <c r="L348" s="82"/>
    </row>
    <row r="349" ht="12.0" customHeight="1">
      <c r="A349" s="12"/>
      <c r="B349" s="54"/>
      <c r="C349" s="54"/>
      <c r="D349" s="85" t="s">
        <v>51</v>
      </c>
      <c r="E349" s="86">
        <f>FLOOR(PRODUCT(0.5,E352),5)</f>
        <v>115</v>
      </c>
      <c r="F349" s="94"/>
      <c r="G349" s="86">
        <f>FLOOR(PRODUCT(0.5,G352),5)</f>
        <v>135</v>
      </c>
      <c r="H349" s="94"/>
      <c r="I349" s="86">
        <f>FLOOR(PRODUCT(0.5,I352),5)</f>
        <v>100</v>
      </c>
      <c r="J349" s="94"/>
      <c r="K349" s="74"/>
      <c r="L349" s="82"/>
    </row>
    <row r="350" ht="12.0" customHeight="1">
      <c r="A350" s="12"/>
      <c r="B350" s="54"/>
      <c r="C350" s="54"/>
      <c r="D350" s="85" t="s">
        <v>53</v>
      </c>
      <c r="E350" s="86">
        <f>FLOOR(PRODUCT(0.7,E352),5)</f>
        <v>160</v>
      </c>
      <c r="F350" s="94"/>
      <c r="G350" s="86">
        <f>FLOOR(PRODUCT(0.7,G352),5)</f>
        <v>190</v>
      </c>
      <c r="H350" s="94"/>
      <c r="I350" s="86">
        <f>FLOOR(PRODUCT(0.7,I352),5)</f>
        <v>145</v>
      </c>
      <c r="J350" s="94"/>
      <c r="K350" s="74"/>
      <c r="L350" s="82"/>
    </row>
    <row r="351" ht="12.0" customHeight="1">
      <c r="A351" s="12"/>
      <c r="B351" s="54"/>
      <c r="C351" s="54"/>
      <c r="D351" s="85" t="s">
        <v>54</v>
      </c>
      <c r="E351" s="86">
        <f>FLOOR(PRODUCT(0.9,E352),5)</f>
        <v>205</v>
      </c>
      <c r="F351" s="94"/>
      <c r="G351" s="86">
        <f>FLOOR(PRODUCT(0.9,G352),5)</f>
        <v>245</v>
      </c>
      <c r="H351" s="94"/>
      <c r="I351" s="86">
        <f>FLOOR(PRODUCT(0.9,I352),5)</f>
        <v>185</v>
      </c>
      <c r="J351" s="94"/>
      <c r="K351" s="74"/>
      <c r="L351" s="95"/>
    </row>
    <row r="352" ht="12.0" customHeight="1">
      <c r="A352" s="12"/>
      <c r="B352" s="54"/>
      <c r="C352" s="87" t="s">
        <v>55</v>
      </c>
      <c r="D352" s="52"/>
      <c r="E352" s="88">
        <f>ROUND(((((G352/(1.0278-(0.0278*G347)))*(1.0278-(0.0278*5)))*0.9)/Questions!$C$29),0)*Questions!$C$29</f>
        <v>230</v>
      </c>
      <c r="F352" s="96"/>
      <c r="G352" s="88">
        <f>G311</f>
        <v>272.5</v>
      </c>
      <c r="H352" s="96"/>
      <c r="I352" s="88">
        <f>ROUND(((E352*0.9)/Questions!$C$29),0)*Questions!$C$29</f>
        <v>207.5</v>
      </c>
      <c r="J352" s="96"/>
      <c r="K352" s="53"/>
      <c r="L352" s="97"/>
    </row>
    <row r="353" ht="12.0" customHeight="1">
      <c r="A353" s="12"/>
      <c r="B353" s="54"/>
      <c r="C353" s="89" t="s">
        <v>56</v>
      </c>
      <c r="D353" s="52"/>
      <c r="E353" s="90"/>
      <c r="F353" s="90"/>
      <c r="G353" s="90"/>
      <c r="H353" s="90"/>
      <c r="I353" s="90"/>
      <c r="J353" s="90"/>
      <c r="K353" s="74"/>
      <c r="L353" s="75" t="s">
        <v>90</v>
      </c>
    </row>
    <row r="354" ht="12.0" customHeight="1">
      <c r="A354" s="65"/>
      <c r="B354" s="80"/>
      <c r="C354" s="52"/>
      <c r="D354" s="52"/>
      <c r="E354" s="92"/>
      <c r="F354" s="81" t="s">
        <v>57</v>
      </c>
      <c r="G354" s="92"/>
      <c r="H354" s="81" t="s">
        <v>49</v>
      </c>
      <c r="I354" s="92"/>
      <c r="J354" s="81">
        <v>3.0</v>
      </c>
      <c r="K354" s="74"/>
      <c r="L354" s="79"/>
    </row>
    <row r="355" ht="12.0" customHeight="1">
      <c r="A355" s="65"/>
      <c r="B355" s="83" t="s">
        <v>37</v>
      </c>
      <c r="C355" s="84" t="s">
        <v>52</v>
      </c>
      <c r="D355" s="85" t="s">
        <v>50</v>
      </c>
      <c r="E355" s="93"/>
      <c r="F355" s="86">
        <f>IF((Questions!$J$8="lbs)"),45,20)</f>
        <v>45</v>
      </c>
      <c r="G355" s="93"/>
      <c r="H355" s="86">
        <f>IF((Questions!$J$8="lbs)"),45,20)</f>
        <v>45</v>
      </c>
      <c r="I355" s="93"/>
      <c r="J355" s="86">
        <f>IF((Questions!$J$8="lbs)"),45,20)</f>
        <v>45</v>
      </c>
      <c r="K355" s="74"/>
      <c r="L355" s="54"/>
    </row>
    <row r="356" ht="12.0" customHeight="1">
      <c r="A356" s="12"/>
      <c r="B356" s="54"/>
      <c r="C356" s="54"/>
      <c r="D356" s="85" t="s">
        <v>51</v>
      </c>
      <c r="E356" s="94"/>
      <c r="F356" s="86">
        <f>FLOOR(PRODUCT(0.55,F359),5)</f>
        <v>80</v>
      </c>
      <c r="G356" s="94"/>
      <c r="H356" s="86">
        <f>FLOOR(PRODUCT(0.55,H359),5)</f>
        <v>85</v>
      </c>
      <c r="I356" s="94"/>
      <c r="J356" s="86">
        <f>FLOOR(PRODUCT(0.55,J359),5)</f>
        <v>100</v>
      </c>
      <c r="K356" s="74"/>
      <c r="L356" s="54"/>
    </row>
    <row r="357" ht="12.0" customHeight="1">
      <c r="A357" s="12"/>
      <c r="B357" s="54"/>
      <c r="C357" s="54"/>
      <c r="D357" s="85" t="s">
        <v>53</v>
      </c>
      <c r="E357" s="94"/>
      <c r="F357" s="86">
        <f>FLOOR(PRODUCT(0.7,F359),5)</f>
        <v>105</v>
      </c>
      <c r="G357" s="94"/>
      <c r="H357" s="86">
        <f>FLOOR(PRODUCT(0.7,H359),5)</f>
        <v>110</v>
      </c>
      <c r="I357" s="94"/>
      <c r="J357" s="86">
        <f>FLOOR(PRODUCT(0.7,J359),5)</f>
        <v>125</v>
      </c>
      <c r="K357" s="74"/>
      <c r="L357" s="54"/>
    </row>
    <row r="358" ht="12.0" customHeight="1">
      <c r="A358" s="12"/>
      <c r="B358" s="54"/>
      <c r="C358" s="54"/>
      <c r="D358" s="85" t="s">
        <v>54</v>
      </c>
      <c r="E358" s="94"/>
      <c r="F358" s="86">
        <f>FLOOR(PRODUCT(0.85,F359),5)</f>
        <v>125</v>
      </c>
      <c r="G358" s="94"/>
      <c r="H358" s="86">
        <f>FLOOR(PRODUCT(0.85,H359),5)</f>
        <v>130</v>
      </c>
      <c r="I358" s="94"/>
      <c r="J358" s="86">
        <f>FLOOR(PRODUCT(0.85,J359),5)</f>
        <v>155</v>
      </c>
      <c r="K358" s="74"/>
      <c r="L358" s="54"/>
    </row>
    <row r="359" ht="12.0" customHeight="1">
      <c r="A359" s="12"/>
      <c r="B359" s="54"/>
      <c r="C359" s="87" t="s">
        <v>55</v>
      </c>
      <c r="D359" s="52"/>
      <c r="E359" s="96"/>
      <c r="F359" s="88">
        <f>ROUND(((H359*Questions!$C$38)/Questions!$C$31),0)*Questions!$C$31</f>
        <v>150</v>
      </c>
      <c r="G359" s="96"/>
      <c r="H359" s="88">
        <f>ROUND(((((J359/(1.0278-(0.0278*J354)))*(1.0278-(0.0278*5)))*0.9)/Questions!$C$31),0)*Questions!$C$31</f>
        <v>157.5</v>
      </c>
      <c r="I359" s="96"/>
      <c r="J359" s="88">
        <f>J318</f>
        <v>185</v>
      </c>
      <c r="K359" s="74"/>
      <c r="L359" s="54"/>
    </row>
    <row r="360" ht="12.0" customHeight="1">
      <c r="A360" s="12"/>
      <c r="B360" s="54"/>
      <c r="C360" s="89" t="s">
        <v>56</v>
      </c>
      <c r="D360" s="52"/>
      <c r="E360" s="90"/>
      <c r="F360" s="90"/>
      <c r="G360" s="90"/>
      <c r="H360" s="90"/>
      <c r="I360" s="90"/>
      <c r="J360" s="90"/>
      <c r="K360" s="74"/>
      <c r="L360" s="54"/>
    </row>
    <row r="361" ht="12.0" customHeight="1">
      <c r="A361" s="65"/>
      <c r="B361" s="98"/>
      <c r="C361" s="52"/>
      <c r="D361" s="52"/>
      <c r="E361" s="81" t="s">
        <v>51</v>
      </c>
      <c r="F361" s="92"/>
      <c r="G361" s="92"/>
      <c r="H361" s="81" t="s">
        <v>51</v>
      </c>
      <c r="I361" s="92"/>
      <c r="J361" s="92"/>
      <c r="K361" s="74"/>
      <c r="L361" s="54"/>
    </row>
    <row r="362" ht="12.0" customHeight="1">
      <c r="A362" s="65"/>
      <c r="B362" s="83" t="s">
        <v>36</v>
      </c>
      <c r="C362" s="84" t="s">
        <v>52</v>
      </c>
      <c r="D362" s="85" t="s">
        <v>50</v>
      </c>
      <c r="E362" s="86">
        <f>FLOOR(PRODUCT(0.4,E365),5)</f>
        <v>140</v>
      </c>
      <c r="F362" s="93"/>
      <c r="G362" s="93"/>
      <c r="H362" s="86">
        <f>FLOOR(PRODUCT(0.4,H365),5)</f>
        <v>140</v>
      </c>
      <c r="I362" s="93"/>
      <c r="J362" s="93"/>
      <c r="K362" s="74"/>
      <c r="L362" s="54"/>
    </row>
    <row r="363" ht="12.0" customHeight="1">
      <c r="A363" s="12"/>
      <c r="B363" s="54"/>
      <c r="C363" s="54"/>
      <c r="D363" s="85" t="s">
        <v>53</v>
      </c>
      <c r="E363" s="86">
        <f>FLOOR(PRODUCT(0.6,E365),5)</f>
        <v>210</v>
      </c>
      <c r="F363" s="94"/>
      <c r="G363" s="94"/>
      <c r="H363" s="86">
        <f>FLOOR(PRODUCT(0.6,H365),5)</f>
        <v>210</v>
      </c>
      <c r="I363" s="94"/>
      <c r="J363" s="94"/>
      <c r="K363" s="74"/>
      <c r="L363" s="54"/>
    </row>
    <row r="364" ht="12.0" customHeight="1">
      <c r="A364" s="12"/>
      <c r="B364" s="54"/>
      <c r="C364" s="54"/>
      <c r="D364" s="85" t="s">
        <v>54</v>
      </c>
      <c r="E364" s="86">
        <f>FLOOR(PRODUCT(0.85,E365),5)</f>
        <v>295</v>
      </c>
      <c r="F364" s="94"/>
      <c r="G364" s="94"/>
      <c r="H364" s="86">
        <f>FLOOR(PRODUCT(0.85,H365),5)</f>
        <v>295</v>
      </c>
      <c r="I364" s="94"/>
      <c r="J364" s="94"/>
      <c r="K364" s="74"/>
      <c r="L364" s="54"/>
    </row>
    <row r="365" ht="12.0" customHeight="1">
      <c r="A365" s="12"/>
      <c r="B365" s="54"/>
      <c r="C365" s="87" t="s">
        <v>55</v>
      </c>
      <c r="D365" s="52"/>
      <c r="E365" s="88">
        <f>IF((H325&gt;4),(H324+Questions!$E$20),H324)</f>
        <v>350</v>
      </c>
      <c r="F365" s="96"/>
      <c r="G365" s="96"/>
      <c r="H365" s="88">
        <f>IF((E366&gt;4),(E365+Questions!$E$20),E365)</f>
        <v>350</v>
      </c>
      <c r="I365" s="96"/>
      <c r="J365" s="96"/>
      <c r="K365" s="74"/>
      <c r="L365" s="54"/>
    </row>
    <row r="366" ht="12.0" customHeight="1">
      <c r="A366" s="12"/>
      <c r="B366" s="54"/>
      <c r="C366" s="89" t="s">
        <v>59</v>
      </c>
      <c r="D366" s="52"/>
      <c r="E366" s="90"/>
      <c r="F366" s="90"/>
      <c r="G366" s="90"/>
      <c r="H366" s="90"/>
      <c r="I366" s="90"/>
      <c r="J366" s="90"/>
      <c r="K366" s="74"/>
      <c r="L366" s="54"/>
    </row>
    <row r="367" ht="12.0" customHeight="1">
      <c r="A367" s="65"/>
      <c r="B367" s="92"/>
      <c r="C367" s="92"/>
      <c r="D367" s="92"/>
      <c r="E367" s="92"/>
      <c r="F367" s="92"/>
      <c r="G367" s="81" t="s">
        <v>60</v>
      </c>
      <c r="H367" s="92"/>
      <c r="I367" s="92"/>
      <c r="J367" s="81" t="s">
        <v>60</v>
      </c>
      <c r="K367" s="74"/>
      <c r="L367" s="54"/>
    </row>
    <row r="368" ht="12.0" customHeight="1">
      <c r="A368" s="65"/>
      <c r="B368" s="83" t="s">
        <v>38</v>
      </c>
      <c r="C368" s="84" t="s">
        <v>52</v>
      </c>
      <c r="D368" s="85" t="s">
        <v>50</v>
      </c>
      <c r="E368" s="99"/>
      <c r="F368" s="93"/>
      <c r="G368" s="86">
        <f>IF((Questions!$J$8="lbs)"),45,20)</f>
        <v>45</v>
      </c>
      <c r="H368" s="93"/>
      <c r="I368" s="99"/>
      <c r="J368" s="86">
        <f>IF((Questions!$J$8="lbs)"),45,20)</f>
        <v>45</v>
      </c>
      <c r="K368" s="74"/>
      <c r="L368" s="54"/>
    </row>
    <row r="369" ht="12.0" customHeight="1">
      <c r="A369" s="12"/>
      <c r="B369" s="54"/>
      <c r="C369" s="54"/>
      <c r="D369" s="85" t="s">
        <v>51</v>
      </c>
      <c r="E369" s="100"/>
      <c r="F369" s="94"/>
      <c r="G369" s="86">
        <f>FLOOR(PRODUCT(0.55,G372),5)</f>
        <v>90</v>
      </c>
      <c r="H369" s="94"/>
      <c r="I369" s="100"/>
      <c r="J369" s="86">
        <f>FLOOR(PRODUCT(0.55,J372),5)</f>
        <v>90</v>
      </c>
      <c r="K369" s="74"/>
      <c r="L369" s="54"/>
    </row>
    <row r="370" ht="12.0" customHeight="1">
      <c r="A370" s="12"/>
      <c r="B370" s="54"/>
      <c r="C370" s="54"/>
      <c r="D370" s="85" t="s">
        <v>53</v>
      </c>
      <c r="E370" s="100"/>
      <c r="F370" s="94"/>
      <c r="G370" s="86">
        <f>FLOOR(PRODUCT(0.7,G372),5)</f>
        <v>115</v>
      </c>
      <c r="H370" s="94"/>
      <c r="I370" s="100"/>
      <c r="J370" s="86">
        <f>FLOOR(PRODUCT(0.7,J372),5)</f>
        <v>115</v>
      </c>
      <c r="K370" s="74"/>
      <c r="L370" s="54"/>
    </row>
    <row r="371" ht="12.0" customHeight="1">
      <c r="A371" s="12"/>
      <c r="B371" s="54"/>
      <c r="C371" s="54"/>
      <c r="D371" s="85" t="s">
        <v>54</v>
      </c>
      <c r="E371" s="100"/>
      <c r="F371" s="94"/>
      <c r="G371" s="86">
        <f>FLOOR(PRODUCT(0.85,G372),5)</f>
        <v>140</v>
      </c>
      <c r="H371" s="94"/>
      <c r="I371" s="100"/>
      <c r="J371" s="86">
        <f>FLOOR(PRODUCT(0.85,J372),5)</f>
        <v>140</v>
      </c>
      <c r="K371" s="74"/>
      <c r="L371" s="54"/>
    </row>
    <row r="372" ht="12.0" customHeight="1">
      <c r="A372" s="12"/>
      <c r="B372" s="54"/>
      <c r="C372" s="87" t="s">
        <v>55</v>
      </c>
      <c r="D372" s="52"/>
      <c r="E372" s="100"/>
      <c r="F372" s="101"/>
      <c r="G372" s="88">
        <f>IF((J332&gt;3),(J331+Questions!$E$22),J331)</f>
        <v>167.5</v>
      </c>
      <c r="H372" s="101"/>
      <c r="I372" s="100"/>
      <c r="J372" s="88">
        <f>IF((G373&gt;3),(G372+Questions!$E$22),G372)</f>
        <v>167.5</v>
      </c>
      <c r="K372" s="74"/>
      <c r="L372" s="54"/>
    </row>
    <row r="373" ht="12.0" customHeight="1">
      <c r="A373" s="102"/>
      <c r="B373" s="116"/>
      <c r="C373" s="89" t="s">
        <v>61</v>
      </c>
      <c r="D373" s="52"/>
      <c r="E373" s="104"/>
      <c r="F373" s="104"/>
      <c r="G373" s="90"/>
      <c r="H373" s="104"/>
      <c r="I373" s="104"/>
      <c r="J373" s="90"/>
      <c r="K373" s="74"/>
      <c r="L373" s="54"/>
    </row>
    <row r="374" ht="12.0" customHeight="1">
      <c r="A374" s="65"/>
      <c r="B374" s="105" t="s">
        <v>62</v>
      </c>
      <c r="C374" s="87" t="s">
        <v>55</v>
      </c>
      <c r="D374" s="52"/>
      <c r="E374" s="106"/>
      <c r="F374" s="107" t="s">
        <v>63</v>
      </c>
      <c r="G374" s="106"/>
      <c r="H374" s="106"/>
      <c r="I374" s="107" t="s">
        <v>63</v>
      </c>
      <c r="J374" s="106"/>
      <c r="K374" s="74"/>
      <c r="L374" s="54"/>
    </row>
    <row r="375" ht="12.0" customHeight="1">
      <c r="A375" s="65"/>
      <c r="B375" s="105" t="s">
        <v>64</v>
      </c>
      <c r="C375" s="87" t="s">
        <v>55</v>
      </c>
      <c r="D375" s="52"/>
      <c r="E375" s="106"/>
      <c r="F375" s="107" t="s">
        <v>65</v>
      </c>
      <c r="G375" s="106"/>
      <c r="H375" s="106"/>
      <c r="I375" s="107" t="s">
        <v>65</v>
      </c>
      <c r="J375" s="106"/>
      <c r="K375" s="74"/>
      <c r="L375" s="108"/>
    </row>
    <row r="376" ht="12.0" customHeight="1">
      <c r="A376" s="65"/>
      <c r="B376" s="109" t="s">
        <v>66</v>
      </c>
      <c r="C376" s="52"/>
      <c r="D376" s="52"/>
      <c r="E376" s="110">
        <f>(((((((((((((E341*10)+(E342*5))+(E343*3))+(E344*2))+(E345*25))+(E348*10))+(E349*5))+(E350*3))+(E351*2))+(E352*25))+(E362*10))+(E363*3))+(E364*2))+(E365*5)</f>
        <v>22800</v>
      </c>
      <c r="F376" s="110">
        <f>(((((((((F341*10)+(F342*5))+(F343*3))+(F344*2))+(F345*10))+(F355*10))+(F356*5))+(F357*3))+(F358*2))+(F359*15)</f>
        <v>8250</v>
      </c>
      <c r="G376" s="110">
        <f>((((((((((((((G341*10)+(G342*5))+(G343*3))+(G344*2))+(G345*5))+(G348*10))+(G349*5))+(G350*3))+(G351*2))+(G352*G347))+(G368*10))+(G369*5))+(G370*3))+(G371*2))+(G372*15)</f>
        <v>11415</v>
      </c>
      <c r="H376" s="110">
        <f>(((((((((((((H341*10)+(H342*5))+(H343*3))+(H344*2))+(H345*25))+(H355*10))+(H356*5))+(H357*3))+(H358*2))+(H359*25))+(H362*10))+(H363*3))+(H364*2))+(H365*5)</f>
        <v>20537.5</v>
      </c>
      <c r="I376" s="110">
        <f>(((((((((I341*10)+(I342*5))+(I343*3))+(I344*2))+(I345*10))+(I348*10))+(I349*5))+(I350*3))+(I351*2))+(I352*15)</f>
        <v>9452.5</v>
      </c>
      <c r="J376" s="110">
        <f>((((((((((((((J341*10)+(J342*5))+(J343*3))+(J344*2))+(J345*5))+(J355*10))+(J356*5))+(J357*3))+(J358*2))+(J359*J354))+(J368*10))+(J369*5))+(J370*3))+(J371*2))+(J372*15)</f>
        <v>10602.5</v>
      </c>
      <c r="K376" s="53"/>
      <c r="L376" s="111"/>
    </row>
    <row r="377" ht="12.0" customHeight="1">
      <c r="A377" s="12"/>
      <c r="B377" s="112"/>
      <c r="C377" s="113"/>
      <c r="D377" s="112"/>
      <c r="E377" s="112"/>
      <c r="F377" s="112"/>
      <c r="G377" s="112"/>
      <c r="H377" s="112"/>
      <c r="I377" s="112"/>
      <c r="J377" s="112"/>
      <c r="K377" s="12"/>
      <c r="L377" s="12"/>
    </row>
    <row r="378" ht="15.75" customHeight="1">
      <c r="A378" s="65"/>
      <c r="B378" s="66" t="s">
        <v>39</v>
      </c>
      <c r="C378" s="52"/>
      <c r="D378" s="67"/>
      <c r="E378" s="118" t="s">
        <v>91</v>
      </c>
      <c r="F378" s="52"/>
      <c r="G378" s="52"/>
      <c r="H378" s="52"/>
      <c r="I378" s="52"/>
      <c r="J378" s="52"/>
      <c r="K378" s="53"/>
      <c r="L378" s="115"/>
    </row>
    <row r="379" ht="12.0" customHeight="1">
      <c r="A379" s="65"/>
      <c r="B379" s="70" t="s">
        <v>0</v>
      </c>
      <c r="C379" s="71"/>
      <c r="D379" s="72" t="s">
        <v>41</v>
      </c>
      <c r="E379" s="73" t="s">
        <v>42</v>
      </c>
      <c r="F379" s="73" t="s">
        <v>43</v>
      </c>
      <c r="G379" s="73" t="s">
        <v>44</v>
      </c>
      <c r="H379" s="73" t="s">
        <v>42</v>
      </c>
      <c r="I379" s="73" t="s">
        <v>43</v>
      </c>
      <c r="J379" s="73" t="s">
        <v>44</v>
      </c>
      <c r="K379" s="74"/>
      <c r="L379" s="75" t="s">
        <v>92</v>
      </c>
    </row>
    <row r="380" ht="12.0" customHeight="1">
      <c r="A380" s="12"/>
      <c r="B380" s="76"/>
      <c r="C380" s="77"/>
      <c r="D380" s="54"/>
      <c r="E380" s="78" t="s">
        <v>46</v>
      </c>
      <c r="F380" s="78" t="s">
        <v>47</v>
      </c>
      <c r="G380" s="78" t="s">
        <v>48</v>
      </c>
      <c r="H380" s="78" t="s">
        <v>46</v>
      </c>
      <c r="I380" s="78" t="s">
        <v>47</v>
      </c>
      <c r="J380" s="78" t="s">
        <v>48</v>
      </c>
      <c r="K380" s="74"/>
      <c r="L380" s="79"/>
    </row>
    <row r="381" ht="12.0" customHeight="1">
      <c r="A381" s="65"/>
      <c r="B381" s="80"/>
      <c r="C381" s="52"/>
      <c r="D381" s="52"/>
      <c r="E381" s="81" t="s">
        <v>49</v>
      </c>
      <c r="F381" s="81" t="s">
        <v>50</v>
      </c>
      <c r="G381" s="81" t="s">
        <v>51</v>
      </c>
      <c r="H381" s="81" t="s">
        <v>49</v>
      </c>
      <c r="I381" s="81" t="s">
        <v>50</v>
      </c>
      <c r="J381" s="81" t="s">
        <v>51</v>
      </c>
      <c r="K381" s="74"/>
      <c r="L381" s="82"/>
    </row>
    <row r="382" ht="12.0" customHeight="1">
      <c r="A382" s="65"/>
      <c r="B382" s="83" t="s">
        <v>34</v>
      </c>
      <c r="C382" s="84" t="s">
        <v>52</v>
      </c>
      <c r="D382" s="85" t="s">
        <v>50</v>
      </c>
      <c r="E382" s="86">
        <f>IF((Questions!$C$7="lbs"),45,20)</f>
        <v>45</v>
      </c>
      <c r="F382" s="86">
        <f>IF((Questions!$C$7="lbs"),45,20)</f>
        <v>45</v>
      </c>
      <c r="G382" s="86">
        <f>IF((Questions!$C$7="lbs"),45,20)</f>
        <v>45</v>
      </c>
      <c r="H382" s="86">
        <f>IF((Questions!$C$7="lbs"),45,20)</f>
        <v>45</v>
      </c>
      <c r="I382" s="86">
        <f>IF((Questions!$C$7="lbs"),45,20)</f>
        <v>45</v>
      </c>
      <c r="J382" s="86">
        <f>IF((Questions!$C$7="lbs"),45,20)</f>
        <v>45</v>
      </c>
      <c r="K382" s="74"/>
      <c r="L382" s="82"/>
    </row>
    <row r="383" ht="12.0" customHeight="1">
      <c r="A383" s="12"/>
      <c r="B383" s="54"/>
      <c r="C383" s="54"/>
      <c r="D383" s="85" t="s">
        <v>51</v>
      </c>
      <c r="E383" s="86">
        <f t="shared" ref="E383:J383" si="33">FLOOR(PRODUCT(0.4,E386),5)</f>
        <v>135</v>
      </c>
      <c r="F383" s="86">
        <f t="shared" si="33"/>
        <v>105</v>
      </c>
      <c r="G383" s="86">
        <f t="shared" si="33"/>
        <v>150</v>
      </c>
      <c r="H383" s="86">
        <f t="shared" si="33"/>
        <v>135</v>
      </c>
      <c r="I383" s="86">
        <f t="shared" si="33"/>
        <v>105</v>
      </c>
      <c r="J383" s="86">
        <f t="shared" si="33"/>
        <v>150</v>
      </c>
      <c r="K383" s="74"/>
      <c r="L383" s="82"/>
    </row>
    <row r="384" ht="12.0" customHeight="1">
      <c r="A384" s="12"/>
      <c r="B384" s="54"/>
      <c r="C384" s="54"/>
      <c r="D384" s="85" t="s">
        <v>53</v>
      </c>
      <c r="E384" s="86">
        <f t="shared" ref="E384:J384" si="34">FLOOR(PRODUCT(0.6,E386),5)</f>
        <v>200</v>
      </c>
      <c r="F384" s="86">
        <f t="shared" si="34"/>
        <v>160</v>
      </c>
      <c r="G384" s="86">
        <f t="shared" si="34"/>
        <v>225</v>
      </c>
      <c r="H384" s="86">
        <f t="shared" si="34"/>
        <v>200</v>
      </c>
      <c r="I384" s="86">
        <f t="shared" si="34"/>
        <v>160</v>
      </c>
      <c r="J384" s="86">
        <f t="shared" si="34"/>
        <v>225</v>
      </c>
      <c r="K384" s="74"/>
      <c r="L384" s="82"/>
    </row>
    <row r="385" ht="12.0" customHeight="1">
      <c r="A385" s="12"/>
      <c r="B385" s="54"/>
      <c r="C385" s="54"/>
      <c r="D385" s="85" t="s">
        <v>54</v>
      </c>
      <c r="E385" s="86">
        <f t="shared" ref="E385:J385" si="35">FLOOR(PRODUCT(0.8,E386),5)</f>
        <v>270</v>
      </c>
      <c r="F385" s="86">
        <f t="shared" si="35"/>
        <v>215</v>
      </c>
      <c r="G385" s="86">
        <f t="shared" si="35"/>
        <v>300</v>
      </c>
      <c r="H385" s="86">
        <f t="shared" si="35"/>
        <v>270</v>
      </c>
      <c r="I385" s="86">
        <f t="shared" si="35"/>
        <v>215</v>
      </c>
      <c r="J385" s="86">
        <f t="shared" si="35"/>
        <v>300</v>
      </c>
      <c r="K385" s="74"/>
      <c r="L385" s="82"/>
    </row>
    <row r="386" ht="12.0" customHeight="1">
      <c r="A386" s="12"/>
      <c r="B386" s="54"/>
      <c r="C386" s="87" t="s">
        <v>55</v>
      </c>
      <c r="D386" s="52"/>
      <c r="E386" s="88">
        <f>ROUND(((G386*0.9)/Questions!$C$28),0)*Questions!$C$28</f>
        <v>340</v>
      </c>
      <c r="F386" s="88">
        <f>ROUND(((E386*0.8)/Questions!$C$28),0)*Questions!$C$28</f>
        <v>270</v>
      </c>
      <c r="G386" s="88">
        <f>IF((J346&gt;4),(J345+Questions!$E$18),J345)</f>
        <v>380</v>
      </c>
      <c r="H386" s="88">
        <f>ROUND(((J386*0.9)/Questions!$C$28),0)*Questions!$C$28</f>
        <v>340</v>
      </c>
      <c r="I386" s="88">
        <f>ROUND(((H386*0.8)/Questions!$C$28),0)*Questions!$C$28</f>
        <v>270</v>
      </c>
      <c r="J386" s="88">
        <f>IF((G387&gt;4),(G386+Questions!$E$18),G386)</f>
        <v>380</v>
      </c>
      <c r="K386" s="74"/>
      <c r="L386" s="82"/>
    </row>
    <row r="387" ht="12.0" customHeight="1">
      <c r="A387" s="12"/>
      <c r="B387" s="54"/>
      <c r="C387" s="89" t="s">
        <v>56</v>
      </c>
      <c r="D387" s="52"/>
      <c r="E387" s="90"/>
      <c r="F387" s="90"/>
      <c r="G387" s="90"/>
      <c r="H387" s="90"/>
      <c r="I387" s="90"/>
      <c r="J387" s="90"/>
      <c r="K387" s="74"/>
      <c r="L387" s="82"/>
    </row>
    <row r="388" ht="12.0" customHeight="1">
      <c r="A388" s="65"/>
      <c r="B388" s="91"/>
      <c r="C388" s="80"/>
      <c r="D388" s="52"/>
      <c r="E388" s="81" t="s">
        <v>49</v>
      </c>
      <c r="F388" s="92"/>
      <c r="G388" s="81">
        <v>1.0</v>
      </c>
      <c r="H388" s="92"/>
      <c r="I388" s="81" t="s">
        <v>57</v>
      </c>
      <c r="J388" s="92"/>
      <c r="K388" s="74"/>
      <c r="L388" s="82"/>
    </row>
    <row r="389" ht="12.0" customHeight="1">
      <c r="A389" s="65"/>
      <c r="B389" s="83" t="s">
        <v>35</v>
      </c>
      <c r="C389" s="84" t="s">
        <v>52</v>
      </c>
      <c r="D389" s="85" t="s">
        <v>50</v>
      </c>
      <c r="E389" s="86">
        <f>IF((Questions!$J$8="lbs)"),45,20)</f>
        <v>45</v>
      </c>
      <c r="F389" s="93"/>
      <c r="G389" s="86">
        <f>IF((Questions!$J$8="lbs)"),45,20)</f>
        <v>45</v>
      </c>
      <c r="H389" s="93"/>
      <c r="I389" s="86">
        <f>IF((Questions!$J$8="lbs)"),45,20)</f>
        <v>45</v>
      </c>
      <c r="J389" s="93"/>
      <c r="K389" s="74"/>
      <c r="L389" s="82"/>
    </row>
    <row r="390" ht="12.0" customHeight="1">
      <c r="A390" s="12"/>
      <c r="B390" s="54"/>
      <c r="C390" s="54"/>
      <c r="D390" s="85" t="s">
        <v>51</v>
      </c>
      <c r="E390" s="86">
        <f>FLOOR(PRODUCT(0.5,E393),5)</f>
        <v>105</v>
      </c>
      <c r="F390" s="94"/>
      <c r="G390" s="86">
        <f>FLOOR(PRODUCT(0.5,G393),5)</f>
        <v>135</v>
      </c>
      <c r="H390" s="94"/>
      <c r="I390" s="86">
        <f>FLOOR(PRODUCT(0.5,I393),5)</f>
        <v>95</v>
      </c>
      <c r="J390" s="94"/>
      <c r="K390" s="74"/>
      <c r="L390" s="82"/>
    </row>
    <row r="391" ht="12.0" customHeight="1">
      <c r="A391" s="12"/>
      <c r="B391" s="54"/>
      <c r="C391" s="54"/>
      <c r="D391" s="85" t="s">
        <v>53</v>
      </c>
      <c r="E391" s="86">
        <f>FLOOR(PRODUCT(0.7,E393),5)</f>
        <v>150</v>
      </c>
      <c r="F391" s="94"/>
      <c r="G391" s="86">
        <f>FLOOR(PRODUCT(0.7,G393),5)</f>
        <v>185</v>
      </c>
      <c r="H391" s="94"/>
      <c r="I391" s="86">
        <f>FLOOR(PRODUCT(0.7,I393),5)</f>
        <v>130</v>
      </c>
      <c r="J391" s="94"/>
      <c r="K391" s="74"/>
      <c r="L391" s="82"/>
    </row>
    <row r="392" ht="12.0" customHeight="1">
      <c r="A392" s="12"/>
      <c r="B392" s="54"/>
      <c r="C392" s="54"/>
      <c r="D392" s="85" t="s">
        <v>54</v>
      </c>
      <c r="E392" s="86">
        <f>FLOOR(PRODUCT(0.9,E393),5)</f>
        <v>190</v>
      </c>
      <c r="F392" s="94"/>
      <c r="G392" s="86">
        <f>FLOOR(PRODUCT(0.9,G393),5)</f>
        <v>240</v>
      </c>
      <c r="H392" s="94"/>
      <c r="I392" s="86">
        <f>FLOOR(PRODUCT(0.9,I393),5)</f>
        <v>170</v>
      </c>
      <c r="J392" s="94"/>
      <c r="K392" s="74"/>
      <c r="L392" s="95"/>
    </row>
    <row r="393" ht="12.0" customHeight="1">
      <c r="A393" s="12"/>
      <c r="B393" s="54"/>
      <c r="C393" s="87" t="s">
        <v>55</v>
      </c>
      <c r="D393" s="52"/>
      <c r="E393" s="88">
        <f>ROUND((((G393*(1.0278-(0.0278*5)))*0.9)/Questions!$C$29),0)*Questions!$C$29</f>
        <v>215</v>
      </c>
      <c r="F393" s="96"/>
      <c r="G393" s="88">
        <f>IF((Questions!$E$34=1),IF((((ROUNDDOWN(((G352/(1.0278-(0.0278*IF((G347&gt;G353),G353,G347))))/Questions!$C$29),0)*Questions!$C$29)+Questions!$E$19)&gt;($G270+(3*Questions!$E$19))),($G270+(3*Questions!$E$19)),((ROUNDDOWN(((G352/(1.0278-(0.0278*IF((G347&gt;G353),G353,G347))))/Questions!$C$29),0)*Questions!$C$29)+Questions!$E$19)),IF((Questions!$E$34=2),IF((((ROUNDDOWN(((G352/(1.0278-(0.0278*IF((G347&gt;G353),G353,G347))))/Questions!$C$29),0)*Questions!$C$29)+Questions!$E$19)&gt;($G270+(2*Questions!$E$19))),($G270+(2*Questions!$E$19)),((ROUNDDOWN(((G352/(1.0278-(0.0278*IF((G347&gt;G353),G353,G347))))/Questions!$C$29),0)*Questions!$C$29)+Questions!$E$19)),((ROUNDDOWN(((G352/(1.0278-(0.0278*IF((G347&gt;G353),G353,G347))))/Questions!$C$29),0)*Questions!$C$29)+Questions!$E$19)))</f>
        <v>270</v>
      </c>
      <c r="H393" s="96"/>
      <c r="I393" s="88">
        <f>ROUND(((E393*0.9)/Questions!$C$29),0)*Questions!$C$29</f>
        <v>192.5</v>
      </c>
      <c r="J393" s="96"/>
      <c r="K393" s="53"/>
      <c r="L393" s="97"/>
    </row>
    <row r="394" ht="12.0" customHeight="1">
      <c r="A394" s="12"/>
      <c r="B394" s="54"/>
      <c r="C394" s="89" t="s">
        <v>56</v>
      </c>
      <c r="D394" s="52"/>
      <c r="E394" s="90"/>
      <c r="F394" s="90"/>
      <c r="G394" s="90"/>
      <c r="H394" s="90"/>
      <c r="I394" s="90"/>
      <c r="J394" s="90"/>
      <c r="K394" s="74"/>
      <c r="L394" s="75" t="s">
        <v>93</v>
      </c>
    </row>
    <row r="395" ht="12.0" customHeight="1">
      <c r="A395" s="65"/>
      <c r="B395" s="80"/>
      <c r="C395" s="52"/>
      <c r="D395" s="52"/>
      <c r="E395" s="92"/>
      <c r="F395" s="81" t="s">
        <v>57</v>
      </c>
      <c r="G395" s="92"/>
      <c r="H395" s="81" t="s">
        <v>49</v>
      </c>
      <c r="I395" s="92"/>
      <c r="J395" s="81">
        <v>1.0</v>
      </c>
      <c r="K395" s="74"/>
      <c r="L395" s="79"/>
    </row>
    <row r="396" ht="12.0" customHeight="1">
      <c r="A396" s="65"/>
      <c r="B396" s="83" t="s">
        <v>37</v>
      </c>
      <c r="C396" s="84" t="s">
        <v>52</v>
      </c>
      <c r="D396" s="85" t="s">
        <v>50</v>
      </c>
      <c r="E396" s="93"/>
      <c r="F396" s="86">
        <f>IF((Questions!$J$8="lbs)"),45,20)</f>
        <v>45</v>
      </c>
      <c r="G396" s="93"/>
      <c r="H396" s="86">
        <f>IF((Questions!$J$8="lbs)"),45,20)</f>
        <v>45</v>
      </c>
      <c r="I396" s="93"/>
      <c r="J396" s="86">
        <f>IF((Questions!$J$8="lbs)"),45,20)</f>
        <v>45</v>
      </c>
      <c r="K396" s="74"/>
      <c r="L396" s="54"/>
    </row>
    <row r="397" ht="12.0" customHeight="1">
      <c r="A397" s="12"/>
      <c r="B397" s="54"/>
      <c r="C397" s="54"/>
      <c r="D397" s="85" t="s">
        <v>51</v>
      </c>
      <c r="E397" s="94"/>
      <c r="F397" s="86">
        <f>FLOOR(PRODUCT(0.55,F400),5)</f>
        <v>75</v>
      </c>
      <c r="G397" s="94"/>
      <c r="H397" s="86">
        <f>FLOOR(PRODUCT(0.55,H400),5)</f>
        <v>75</v>
      </c>
      <c r="I397" s="94"/>
      <c r="J397" s="86">
        <f>FLOOR(PRODUCT(0.55,J400),5)</f>
        <v>100</v>
      </c>
      <c r="K397" s="74"/>
      <c r="L397" s="54"/>
    </row>
    <row r="398" ht="12.0" customHeight="1">
      <c r="A398" s="12"/>
      <c r="B398" s="54"/>
      <c r="C398" s="54"/>
      <c r="D398" s="85" t="s">
        <v>53</v>
      </c>
      <c r="E398" s="94"/>
      <c r="F398" s="86">
        <f>FLOOR(PRODUCT(0.7,F400),5)</f>
        <v>95</v>
      </c>
      <c r="G398" s="94"/>
      <c r="H398" s="86">
        <f>FLOOR(PRODUCT(0.7,H400),5)</f>
        <v>100</v>
      </c>
      <c r="I398" s="94"/>
      <c r="J398" s="86">
        <f>FLOOR(PRODUCT(0.7,J400),5)</f>
        <v>125</v>
      </c>
      <c r="K398" s="74"/>
      <c r="L398" s="54"/>
    </row>
    <row r="399" ht="12.0" customHeight="1">
      <c r="A399" s="12"/>
      <c r="B399" s="54"/>
      <c r="C399" s="54"/>
      <c r="D399" s="85" t="s">
        <v>54</v>
      </c>
      <c r="E399" s="94"/>
      <c r="F399" s="86">
        <f>FLOOR(PRODUCT(0.85,F400),5)</f>
        <v>115</v>
      </c>
      <c r="G399" s="94"/>
      <c r="H399" s="86">
        <f>FLOOR(PRODUCT(0.85,H400),5)</f>
        <v>120</v>
      </c>
      <c r="I399" s="94"/>
      <c r="J399" s="86">
        <f>FLOOR(PRODUCT(0.85,J400),5)</f>
        <v>155</v>
      </c>
      <c r="K399" s="74"/>
      <c r="L399" s="54"/>
    </row>
    <row r="400" ht="12.0" customHeight="1">
      <c r="A400" s="12"/>
      <c r="B400" s="54"/>
      <c r="C400" s="87" t="s">
        <v>55</v>
      </c>
      <c r="D400" s="52"/>
      <c r="E400" s="96"/>
      <c r="F400" s="88">
        <f>ROUND(((H400*Questions!$C$38)/Questions!$C$31),0)*Questions!$C$31</f>
        <v>137.5</v>
      </c>
      <c r="G400" s="96"/>
      <c r="H400" s="88">
        <f>ROUND((((J400*(1.0278-(0.0278*5)))*0.9)/Questions!$C$31),0)*Questions!$C$31</f>
        <v>145</v>
      </c>
      <c r="I400" s="96"/>
      <c r="J400" s="88">
        <f>IF((Questions!$E$34=1),IF((((ROUNDDOWN(((J359/(1.0278-(0.0278*IF((J360&gt;J354),J354,J360))))/Questions!$C$31),0)*Questions!$C$31)+Questions!$E$21)&gt;(J277+(3*Questions!$E$21))),(J277+(3*Questions!$E$21)),((ROUNDDOWN(((J359/(1.0278-(0.0278*IF((J360&gt;J354),J354,J360))))/Questions!$C$31),0)*Questions!$C$31)+Questions!$E$21)),IF((Questions!$E$34=2),IF((((ROUNDDOWN(((J359/(1.0278-(0.0278*IF((J360&gt;J354),J354,J360))))/Questions!$C$31),0)*Questions!$C$31)+Questions!$E$21)&gt;(J277+(2*Questions!$E$21))),(J277+(2*Questions!$E$21)),((ROUNDDOWN(((J359/(1.0278-(0.0278*IF((J360&gt;J354),J354,J360))))/Questions!$C$31),0)*Questions!$C$31)+Questions!$E$21)),((ROUNDDOWN(((J359/(1.0278-(0.0278*IF((J360&gt;J354),J354,J360))))/Questions!$C$31),0)*Questions!$C$31)+Questions!$E$21)))</f>
        <v>182.5</v>
      </c>
      <c r="K400" s="74"/>
      <c r="L400" s="54"/>
    </row>
    <row r="401" ht="12.0" customHeight="1">
      <c r="A401" s="12"/>
      <c r="B401" s="54"/>
      <c r="C401" s="89" t="s">
        <v>56</v>
      </c>
      <c r="D401" s="52"/>
      <c r="E401" s="90"/>
      <c r="F401" s="90"/>
      <c r="G401" s="90"/>
      <c r="H401" s="90"/>
      <c r="I401" s="90"/>
      <c r="J401" s="90"/>
      <c r="K401" s="74"/>
      <c r="L401" s="54"/>
    </row>
    <row r="402" ht="12.0" customHeight="1">
      <c r="A402" s="65"/>
      <c r="B402" s="98"/>
      <c r="C402" s="52"/>
      <c r="D402" s="52"/>
      <c r="E402" s="81" t="s">
        <v>51</v>
      </c>
      <c r="F402" s="92"/>
      <c r="G402" s="92"/>
      <c r="H402" s="81" t="s">
        <v>51</v>
      </c>
      <c r="I402" s="92"/>
      <c r="J402" s="92"/>
      <c r="K402" s="74"/>
      <c r="L402" s="54"/>
    </row>
    <row r="403" ht="12.0" customHeight="1">
      <c r="A403" s="65"/>
      <c r="B403" s="83" t="s">
        <v>36</v>
      </c>
      <c r="C403" s="84" t="s">
        <v>52</v>
      </c>
      <c r="D403" s="85" t="s">
        <v>50</v>
      </c>
      <c r="E403" s="86">
        <f>FLOOR(PRODUCT(0.4,E406),5)</f>
        <v>140</v>
      </c>
      <c r="F403" s="93"/>
      <c r="G403" s="93"/>
      <c r="H403" s="86">
        <f>FLOOR(PRODUCT(0.4,H406),5)</f>
        <v>140</v>
      </c>
      <c r="I403" s="93"/>
      <c r="J403" s="93"/>
      <c r="K403" s="74"/>
      <c r="L403" s="54"/>
    </row>
    <row r="404" ht="12.0" customHeight="1">
      <c r="A404" s="12"/>
      <c r="B404" s="54"/>
      <c r="C404" s="54"/>
      <c r="D404" s="85" t="s">
        <v>53</v>
      </c>
      <c r="E404" s="86">
        <f>FLOOR(PRODUCT(0.6,E406),5)</f>
        <v>210</v>
      </c>
      <c r="F404" s="94"/>
      <c r="G404" s="94"/>
      <c r="H404" s="86">
        <f>FLOOR(PRODUCT(0.6,H406),5)</f>
        <v>210</v>
      </c>
      <c r="I404" s="94"/>
      <c r="J404" s="94"/>
      <c r="K404" s="74"/>
      <c r="L404" s="54"/>
    </row>
    <row r="405" ht="12.0" customHeight="1">
      <c r="A405" s="12"/>
      <c r="B405" s="54"/>
      <c r="C405" s="54"/>
      <c r="D405" s="85" t="s">
        <v>54</v>
      </c>
      <c r="E405" s="86">
        <f>FLOOR(PRODUCT(0.85,E406),5)</f>
        <v>295</v>
      </c>
      <c r="F405" s="94"/>
      <c r="G405" s="94"/>
      <c r="H405" s="86">
        <f>FLOOR(PRODUCT(0.85,H406),5)</f>
        <v>295</v>
      </c>
      <c r="I405" s="94"/>
      <c r="J405" s="94"/>
      <c r="K405" s="74"/>
      <c r="L405" s="54"/>
    </row>
    <row r="406" ht="12.0" customHeight="1">
      <c r="A406" s="12"/>
      <c r="B406" s="54"/>
      <c r="C406" s="87" t="s">
        <v>55</v>
      </c>
      <c r="D406" s="52"/>
      <c r="E406" s="88">
        <f>IF((H366&gt;4),(H365+Questions!$E$20),H365)</f>
        <v>350</v>
      </c>
      <c r="F406" s="96"/>
      <c r="G406" s="96"/>
      <c r="H406" s="88">
        <f>IF((E407&gt;4),(E406+Questions!$E$20),E406)</f>
        <v>350</v>
      </c>
      <c r="I406" s="96"/>
      <c r="J406" s="96"/>
      <c r="K406" s="74"/>
      <c r="L406" s="54"/>
    </row>
    <row r="407" ht="12.0" customHeight="1">
      <c r="A407" s="12"/>
      <c r="B407" s="54"/>
      <c r="C407" s="89" t="s">
        <v>59</v>
      </c>
      <c r="D407" s="52"/>
      <c r="E407" s="90"/>
      <c r="F407" s="90"/>
      <c r="G407" s="90"/>
      <c r="H407" s="90"/>
      <c r="I407" s="90"/>
      <c r="J407" s="90"/>
      <c r="K407" s="74"/>
      <c r="L407" s="54"/>
    </row>
    <row r="408" ht="12.0" customHeight="1">
      <c r="A408" s="65"/>
      <c r="B408" s="98"/>
      <c r="C408" s="52"/>
      <c r="D408" s="52"/>
      <c r="E408" s="92"/>
      <c r="F408" s="92"/>
      <c r="G408" s="81" t="s">
        <v>60</v>
      </c>
      <c r="H408" s="92"/>
      <c r="I408" s="92"/>
      <c r="J408" s="81" t="s">
        <v>60</v>
      </c>
      <c r="K408" s="74"/>
      <c r="L408" s="54"/>
    </row>
    <row r="409" ht="12.0" customHeight="1">
      <c r="A409" s="65"/>
      <c r="B409" s="83" t="s">
        <v>38</v>
      </c>
      <c r="C409" s="84" t="s">
        <v>52</v>
      </c>
      <c r="D409" s="85" t="s">
        <v>50</v>
      </c>
      <c r="E409" s="99"/>
      <c r="F409" s="93"/>
      <c r="G409" s="86">
        <f>IF((Questions!$J$8="lbs)"),45,20)</f>
        <v>45</v>
      </c>
      <c r="H409" s="93"/>
      <c r="I409" s="99"/>
      <c r="J409" s="86">
        <f>IF((Questions!$J$8="lbs)"),45,20)</f>
        <v>45</v>
      </c>
      <c r="K409" s="74"/>
      <c r="L409" s="54"/>
    </row>
    <row r="410" ht="12.0" customHeight="1">
      <c r="A410" s="12"/>
      <c r="B410" s="54"/>
      <c r="C410" s="54"/>
      <c r="D410" s="85" t="s">
        <v>51</v>
      </c>
      <c r="E410" s="100"/>
      <c r="F410" s="94"/>
      <c r="G410" s="86">
        <f>FLOOR(PRODUCT(0.55,G413),5)</f>
        <v>90</v>
      </c>
      <c r="H410" s="94"/>
      <c r="I410" s="100"/>
      <c r="J410" s="86">
        <f>FLOOR(PRODUCT(0.55,J413),5)</f>
        <v>90</v>
      </c>
      <c r="K410" s="74"/>
      <c r="L410" s="54"/>
    </row>
    <row r="411" ht="12.0" customHeight="1">
      <c r="A411" s="12"/>
      <c r="B411" s="54"/>
      <c r="C411" s="54"/>
      <c r="D411" s="85" t="s">
        <v>53</v>
      </c>
      <c r="E411" s="100"/>
      <c r="F411" s="94"/>
      <c r="G411" s="86">
        <f>FLOOR(PRODUCT(0.7,G413),5)</f>
        <v>115</v>
      </c>
      <c r="H411" s="94"/>
      <c r="I411" s="100"/>
      <c r="J411" s="86">
        <f>FLOOR(PRODUCT(0.7,J413),5)</f>
        <v>115</v>
      </c>
      <c r="K411" s="74"/>
      <c r="L411" s="54"/>
    </row>
    <row r="412" ht="12.0" customHeight="1">
      <c r="A412" s="12"/>
      <c r="B412" s="54"/>
      <c r="C412" s="54"/>
      <c r="D412" s="85" t="s">
        <v>54</v>
      </c>
      <c r="E412" s="100"/>
      <c r="F412" s="94"/>
      <c r="G412" s="86">
        <f>FLOOR(PRODUCT(0.85,G413),5)</f>
        <v>140</v>
      </c>
      <c r="H412" s="94"/>
      <c r="I412" s="100"/>
      <c r="J412" s="86">
        <f>FLOOR(PRODUCT(0.85,J413),5)</f>
        <v>140</v>
      </c>
      <c r="K412" s="74"/>
      <c r="L412" s="54"/>
    </row>
    <row r="413" ht="12.0" customHeight="1">
      <c r="A413" s="12"/>
      <c r="B413" s="54"/>
      <c r="C413" s="87" t="s">
        <v>55</v>
      </c>
      <c r="D413" s="52"/>
      <c r="E413" s="100"/>
      <c r="F413" s="101"/>
      <c r="G413" s="88">
        <f>IF((J373&gt;3),(J372+Questions!$E$22),J372)</f>
        <v>167.5</v>
      </c>
      <c r="H413" s="101"/>
      <c r="I413" s="100"/>
      <c r="J413" s="88">
        <f>IF((G414&gt;3),(G413+Questions!$E$22),G413)</f>
        <v>170</v>
      </c>
      <c r="K413" s="74"/>
      <c r="L413" s="54"/>
    </row>
    <row r="414" ht="12.0" customHeight="1">
      <c r="A414" s="102"/>
      <c r="B414" s="116"/>
      <c r="C414" s="89" t="s">
        <v>61</v>
      </c>
      <c r="D414" s="52"/>
      <c r="E414" s="104"/>
      <c r="F414" s="104"/>
      <c r="G414" s="85">
        <v>4.0</v>
      </c>
      <c r="H414" s="104"/>
      <c r="I414" s="104"/>
      <c r="J414" s="90"/>
      <c r="K414" s="74"/>
      <c r="L414" s="54"/>
    </row>
    <row r="415" ht="12.0" customHeight="1">
      <c r="A415" s="65"/>
      <c r="B415" s="105" t="s">
        <v>62</v>
      </c>
      <c r="C415" s="87" t="s">
        <v>55</v>
      </c>
      <c r="D415" s="52"/>
      <c r="E415" s="106"/>
      <c r="F415" s="107" t="s">
        <v>63</v>
      </c>
      <c r="G415" s="106"/>
      <c r="H415" s="106"/>
      <c r="I415" s="107" t="s">
        <v>63</v>
      </c>
      <c r="J415" s="106"/>
      <c r="K415" s="74"/>
      <c r="L415" s="54"/>
    </row>
    <row r="416" ht="12.0" customHeight="1">
      <c r="A416" s="65"/>
      <c r="B416" s="105" t="s">
        <v>64</v>
      </c>
      <c r="C416" s="87" t="s">
        <v>55</v>
      </c>
      <c r="D416" s="52"/>
      <c r="E416" s="106"/>
      <c r="F416" s="107" t="s">
        <v>65</v>
      </c>
      <c r="G416" s="106"/>
      <c r="H416" s="106"/>
      <c r="I416" s="107" t="s">
        <v>65</v>
      </c>
      <c r="J416" s="106"/>
      <c r="K416" s="74"/>
      <c r="L416" s="108"/>
    </row>
    <row r="417" ht="12.0" customHeight="1">
      <c r="A417" s="65"/>
      <c r="B417" s="109" t="s">
        <v>66</v>
      </c>
      <c r="C417" s="52"/>
      <c r="D417" s="52"/>
      <c r="E417" s="110">
        <f>(((((((((((((E382*10)+(E383*5))+(E384*3))+(E385*2))+(E386*25))+(E389*10))+(E390*5))+(E391*3))+(E392*2))+(E393*25))+(E403*10))+(E404*3))+(E405*2))+(E406*5)</f>
        <v>22315</v>
      </c>
      <c r="F417" s="110">
        <f>(((((((((F382*10)+(F383*5))+(F384*3))+(F385*2))+(F386*10))+(F396*10))+(F397*5))+(F398*3))+(F399*2))+(F400*15)</f>
        <v>7987.5</v>
      </c>
      <c r="G417" s="110">
        <f>((((((((((((((G382*10)+(G383*5))+(G384*3))+(G385*2))+(G386*5))+(G389*10))+(G390*5))+(G391*3))+(G392*2))+(G393*G388))+(G409*10))+(G410*5))+(G411*3))+(G412*2))+(G413*15)</f>
        <v>10842.5</v>
      </c>
      <c r="H417" s="110">
        <f>(((((((((((((H382*10)+(H383*5))+(H384*3))+(H385*2))+(H386*25))+(H396*10))+(H397*5))+(H398*3))+(H399*2))+(H400*25))+(H403*10))+(H404*3))+(H405*2))+(H406*5)</f>
        <v>20125</v>
      </c>
      <c r="I417" s="110">
        <f>(((((((((I382*10)+(I383*5))+(I384*3))+(I385*2))+(I386*10))+(I389*10))+(I390*5))+(I391*3))+(I392*2))+(I393*15)</f>
        <v>9127.5</v>
      </c>
      <c r="J417" s="110">
        <f>((((((((((((((J382*10)+(J383*5))+(J384*3))+(J385*2))+(J386*5))+(J396*10))+(J397*5))+(J398*3))+(J399*2))+(J400*J395))+(J409*10))+(J410*5))+(J411*3))+(J412*2))+(J413*15)</f>
        <v>10267.5</v>
      </c>
      <c r="K417" s="53"/>
      <c r="L417" s="111"/>
    </row>
    <row r="418" ht="12.0" customHeight="1">
      <c r="A418" s="12"/>
      <c r="B418" s="112"/>
      <c r="C418" s="113"/>
      <c r="D418" s="113"/>
      <c r="E418" s="113"/>
      <c r="F418" s="113"/>
      <c r="G418" s="113"/>
      <c r="H418" s="113"/>
      <c r="I418" s="113"/>
      <c r="J418" s="113"/>
      <c r="K418" s="12"/>
      <c r="L418" s="12"/>
    </row>
    <row r="419" ht="15.75" customHeight="1">
      <c r="A419" s="65"/>
      <c r="B419" s="66" t="s">
        <v>39</v>
      </c>
      <c r="C419" s="52"/>
      <c r="D419" s="67"/>
      <c r="E419" s="68" t="s">
        <v>94</v>
      </c>
      <c r="F419" s="52"/>
      <c r="G419" s="52"/>
      <c r="H419" s="52"/>
      <c r="I419" s="52"/>
      <c r="J419" s="52"/>
      <c r="K419" s="53"/>
      <c r="L419" s="115"/>
    </row>
    <row r="420" ht="12.0" customHeight="1">
      <c r="A420" s="65"/>
      <c r="B420" s="70" t="s">
        <v>0</v>
      </c>
      <c r="C420" s="71"/>
      <c r="D420" s="72" t="s">
        <v>41</v>
      </c>
      <c r="E420" s="73" t="s">
        <v>42</v>
      </c>
      <c r="F420" s="73" t="s">
        <v>43</v>
      </c>
      <c r="G420" s="73" t="s">
        <v>44</v>
      </c>
      <c r="H420" s="73" t="s">
        <v>42</v>
      </c>
      <c r="I420" s="73" t="s">
        <v>43</v>
      </c>
      <c r="J420" s="73" t="s">
        <v>44</v>
      </c>
      <c r="K420" s="74"/>
      <c r="L420" s="75" t="s">
        <v>95</v>
      </c>
    </row>
    <row r="421" ht="12.0" customHeight="1">
      <c r="A421" s="12"/>
      <c r="B421" s="76"/>
      <c r="C421" s="77"/>
      <c r="D421" s="54"/>
      <c r="E421" s="78" t="s">
        <v>46</v>
      </c>
      <c r="F421" s="78" t="s">
        <v>47</v>
      </c>
      <c r="G421" s="78" t="s">
        <v>48</v>
      </c>
      <c r="H421" s="78" t="s">
        <v>46</v>
      </c>
      <c r="I421" s="78" t="s">
        <v>47</v>
      </c>
      <c r="J421" s="78" t="s">
        <v>48</v>
      </c>
      <c r="K421" s="74"/>
      <c r="L421" s="79"/>
    </row>
    <row r="422" ht="12.0" customHeight="1">
      <c r="A422" s="65"/>
      <c r="B422" s="91"/>
      <c r="C422" s="91"/>
      <c r="D422" s="92"/>
      <c r="E422" s="81" t="s">
        <v>49</v>
      </c>
      <c r="F422" s="81" t="s">
        <v>50</v>
      </c>
      <c r="G422" s="81" t="s">
        <v>51</v>
      </c>
      <c r="H422" s="81" t="s">
        <v>49</v>
      </c>
      <c r="I422" s="81" t="s">
        <v>50</v>
      </c>
      <c r="J422" s="81" t="s">
        <v>51</v>
      </c>
      <c r="K422" s="74"/>
      <c r="L422" s="82"/>
    </row>
    <row r="423" ht="12.0" customHeight="1">
      <c r="A423" s="65"/>
      <c r="B423" s="83" t="s">
        <v>34</v>
      </c>
      <c r="C423" s="84" t="s">
        <v>52</v>
      </c>
      <c r="D423" s="85" t="s">
        <v>50</v>
      </c>
      <c r="E423" s="86">
        <f>IF((Questions!$C$7="lbs"),45,20)</f>
        <v>45</v>
      </c>
      <c r="F423" s="86">
        <f>IF((Questions!$C$7="lbs"),45,20)</f>
        <v>45</v>
      </c>
      <c r="G423" s="86">
        <f>IF((Questions!$C$7="lbs"),45,20)</f>
        <v>45</v>
      </c>
      <c r="H423" s="86">
        <f>IF((Questions!$C$7="lbs"),45,20)</f>
        <v>45</v>
      </c>
      <c r="I423" s="86">
        <f>IF((Questions!$C$7="lbs"),45,20)</f>
        <v>45</v>
      </c>
      <c r="J423" s="86">
        <f>IF((Questions!$C$7="lbs"),45,20)</f>
        <v>45</v>
      </c>
      <c r="K423" s="74"/>
      <c r="L423" s="82"/>
    </row>
    <row r="424" ht="12.0" customHeight="1">
      <c r="A424" s="12"/>
      <c r="B424" s="54"/>
      <c r="C424" s="54"/>
      <c r="D424" s="85" t="s">
        <v>51</v>
      </c>
      <c r="E424" s="86">
        <f t="shared" ref="E424:J424" si="36">FLOOR(PRODUCT(0.4,E427),5)</f>
        <v>135</v>
      </c>
      <c r="F424" s="86">
        <f t="shared" si="36"/>
        <v>105</v>
      </c>
      <c r="G424" s="86">
        <f t="shared" si="36"/>
        <v>150</v>
      </c>
      <c r="H424" s="86">
        <f t="shared" si="36"/>
        <v>135</v>
      </c>
      <c r="I424" s="86">
        <f t="shared" si="36"/>
        <v>105</v>
      </c>
      <c r="J424" s="86">
        <f t="shared" si="36"/>
        <v>150</v>
      </c>
      <c r="K424" s="74"/>
      <c r="L424" s="82"/>
    </row>
    <row r="425" ht="12.0" customHeight="1">
      <c r="A425" s="12"/>
      <c r="B425" s="54"/>
      <c r="C425" s="54"/>
      <c r="D425" s="85" t="s">
        <v>53</v>
      </c>
      <c r="E425" s="86">
        <f t="shared" ref="E425:J425" si="37">FLOOR(PRODUCT(0.6,E427),5)</f>
        <v>200</v>
      </c>
      <c r="F425" s="86">
        <f t="shared" si="37"/>
        <v>160</v>
      </c>
      <c r="G425" s="86">
        <f t="shared" si="37"/>
        <v>225</v>
      </c>
      <c r="H425" s="86">
        <f t="shared" si="37"/>
        <v>200</v>
      </c>
      <c r="I425" s="86">
        <f t="shared" si="37"/>
        <v>160</v>
      </c>
      <c r="J425" s="86">
        <f t="shared" si="37"/>
        <v>225</v>
      </c>
      <c r="K425" s="74"/>
      <c r="L425" s="82"/>
    </row>
    <row r="426" ht="12.0" customHeight="1">
      <c r="A426" s="12"/>
      <c r="B426" s="54"/>
      <c r="C426" s="54"/>
      <c r="D426" s="85" t="s">
        <v>54</v>
      </c>
      <c r="E426" s="86">
        <f t="shared" ref="E426:J426" si="38">FLOOR(PRODUCT(0.8,E427),5)</f>
        <v>270</v>
      </c>
      <c r="F426" s="86">
        <f t="shared" si="38"/>
        <v>215</v>
      </c>
      <c r="G426" s="86">
        <f t="shared" si="38"/>
        <v>300</v>
      </c>
      <c r="H426" s="86">
        <f t="shared" si="38"/>
        <v>270</v>
      </c>
      <c r="I426" s="86">
        <f t="shared" si="38"/>
        <v>215</v>
      </c>
      <c r="J426" s="86">
        <f t="shared" si="38"/>
        <v>300</v>
      </c>
      <c r="K426" s="74"/>
      <c r="L426" s="82"/>
    </row>
    <row r="427" ht="12.0" customHeight="1">
      <c r="A427" s="12"/>
      <c r="B427" s="54"/>
      <c r="C427" s="87" t="s">
        <v>55</v>
      </c>
      <c r="D427" s="52"/>
      <c r="E427" s="88">
        <f>ROUND(((G427*0.9)/Questions!$C$28),0)*Questions!$C$28</f>
        <v>340</v>
      </c>
      <c r="F427" s="88">
        <f>ROUND(((E427*0.8)/Questions!$C$28),0)*Questions!$C$28</f>
        <v>270</v>
      </c>
      <c r="G427" s="88">
        <f>IF((J387&gt;4),(J386+Questions!$E$18),J386)</f>
        <v>380</v>
      </c>
      <c r="H427" s="88">
        <f>ROUND(((J427*0.9)/Questions!$C$28),0)*Questions!$C$28</f>
        <v>340</v>
      </c>
      <c r="I427" s="88">
        <f>ROUND(((H427*0.8)/Questions!$C$28),0)*Questions!$C$28</f>
        <v>270</v>
      </c>
      <c r="J427" s="88">
        <f>IF((G428&gt;4),(G427+Questions!$E$18),G427)</f>
        <v>380</v>
      </c>
      <c r="K427" s="74"/>
      <c r="L427" s="82"/>
    </row>
    <row r="428" ht="12.0" customHeight="1">
      <c r="A428" s="12"/>
      <c r="B428" s="54"/>
      <c r="C428" s="89" t="s">
        <v>56</v>
      </c>
      <c r="D428" s="52"/>
      <c r="E428" s="90"/>
      <c r="F428" s="90"/>
      <c r="G428" s="90"/>
      <c r="H428" s="90"/>
      <c r="I428" s="90"/>
      <c r="J428" s="90"/>
      <c r="K428" s="74"/>
      <c r="L428" s="82"/>
    </row>
    <row r="429" ht="12.0" customHeight="1">
      <c r="A429" s="65"/>
      <c r="B429" s="91"/>
      <c r="C429" s="80"/>
      <c r="D429" s="52"/>
      <c r="E429" s="81" t="s">
        <v>49</v>
      </c>
      <c r="F429" s="92"/>
      <c r="G429" s="81">
        <v>2.0</v>
      </c>
      <c r="H429" s="92"/>
      <c r="I429" s="81" t="s">
        <v>57</v>
      </c>
      <c r="J429" s="92"/>
      <c r="K429" s="74"/>
      <c r="L429" s="82"/>
    </row>
    <row r="430" ht="12.0" customHeight="1">
      <c r="A430" s="65"/>
      <c r="B430" s="83" t="s">
        <v>35</v>
      </c>
      <c r="C430" s="84" t="s">
        <v>52</v>
      </c>
      <c r="D430" s="85" t="s">
        <v>50</v>
      </c>
      <c r="E430" s="86">
        <f>IF((Questions!$J$8="lbs)"),45,20)</f>
        <v>45</v>
      </c>
      <c r="F430" s="93"/>
      <c r="G430" s="86">
        <f>IF((Questions!$J$8="lbs)"),45,20)</f>
        <v>45</v>
      </c>
      <c r="H430" s="93"/>
      <c r="I430" s="86">
        <f>IF((Questions!$J$8="lbs)"),45,20)</f>
        <v>45</v>
      </c>
      <c r="J430" s="93"/>
      <c r="K430" s="74"/>
      <c r="L430" s="82"/>
    </row>
    <row r="431" ht="12.0" customHeight="1">
      <c r="A431" s="12"/>
      <c r="B431" s="54"/>
      <c r="C431" s="54"/>
      <c r="D431" s="85" t="s">
        <v>51</v>
      </c>
      <c r="E431" s="86">
        <f>FLOOR(PRODUCT(0.5,E434),5)</f>
        <v>110</v>
      </c>
      <c r="F431" s="94"/>
      <c r="G431" s="86">
        <f>FLOOR(PRODUCT(0.5,G434),5)</f>
        <v>135</v>
      </c>
      <c r="H431" s="94"/>
      <c r="I431" s="86">
        <f>FLOOR(PRODUCT(0.5,I434),5)</f>
        <v>100</v>
      </c>
      <c r="J431" s="94"/>
      <c r="K431" s="74"/>
      <c r="L431" s="82"/>
    </row>
    <row r="432" ht="12.0" customHeight="1">
      <c r="A432" s="12"/>
      <c r="B432" s="54"/>
      <c r="C432" s="54"/>
      <c r="D432" s="85" t="s">
        <v>53</v>
      </c>
      <c r="E432" s="86">
        <f>FLOOR(PRODUCT(0.7,E434),5)</f>
        <v>155</v>
      </c>
      <c r="F432" s="94"/>
      <c r="G432" s="86">
        <f>FLOOR(PRODUCT(0.7,G434),5)</f>
        <v>185</v>
      </c>
      <c r="H432" s="94"/>
      <c r="I432" s="86">
        <f>FLOOR(PRODUCT(0.7,I434),5)</f>
        <v>140</v>
      </c>
      <c r="J432" s="94"/>
      <c r="K432" s="74"/>
      <c r="L432" s="82"/>
    </row>
    <row r="433" ht="12.0" customHeight="1">
      <c r="A433" s="12"/>
      <c r="B433" s="54"/>
      <c r="C433" s="54"/>
      <c r="D433" s="85" t="s">
        <v>54</v>
      </c>
      <c r="E433" s="86">
        <f>FLOOR(PRODUCT(0.9,E434),5)</f>
        <v>200</v>
      </c>
      <c r="F433" s="94"/>
      <c r="G433" s="86">
        <f>FLOOR(PRODUCT(0.9,G434),5)</f>
        <v>240</v>
      </c>
      <c r="H433" s="94"/>
      <c r="I433" s="86">
        <f>FLOOR(PRODUCT(0.9,I434),5)</f>
        <v>180</v>
      </c>
      <c r="J433" s="94"/>
      <c r="K433" s="74"/>
      <c r="L433" s="95"/>
    </row>
    <row r="434" ht="12.0" customHeight="1">
      <c r="A434" s="12"/>
      <c r="B434" s="54"/>
      <c r="C434" s="87" t="s">
        <v>55</v>
      </c>
      <c r="D434" s="52"/>
      <c r="E434" s="88">
        <f>ROUND(((((G434/(1.0278-(0.0278*G429)))*(1.0278-(0.0278*5)))*0.9)/Questions!$C$29),0)*Questions!$C$29</f>
        <v>222.5</v>
      </c>
      <c r="F434" s="96"/>
      <c r="G434" s="88">
        <f>G393</f>
        <v>270</v>
      </c>
      <c r="H434" s="96"/>
      <c r="I434" s="88">
        <f>ROUND(((E434*0.9)/Questions!$C$29),0)*Questions!$C$29</f>
        <v>200</v>
      </c>
      <c r="J434" s="96"/>
      <c r="K434" s="53"/>
      <c r="L434" s="97"/>
    </row>
    <row r="435" ht="12.0" customHeight="1">
      <c r="A435" s="12"/>
      <c r="B435" s="54"/>
      <c r="C435" s="89" t="s">
        <v>56</v>
      </c>
      <c r="D435" s="52"/>
      <c r="E435" s="90"/>
      <c r="F435" s="90"/>
      <c r="G435" s="90"/>
      <c r="H435" s="90"/>
      <c r="I435" s="90"/>
      <c r="J435" s="90"/>
      <c r="K435" s="74"/>
      <c r="L435" s="75" t="s">
        <v>96</v>
      </c>
    </row>
    <row r="436" ht="12.0" customHeight="1">
      <c r="A436" s="65"/>
      <c r="B436" s="80"/>
      <c r="C436" s="52"/>
      <c r="D436" s="52"/>
      <c r="E436" s="92"/>
      <c r="F436" s="81" t="s">
        <v>57</v>
      </c>
      <c r="G436" s="92"/>
      <c r="H436" s="81" t="s">
        <v>49</v>
      </c>
      <c r="I436" s="92"/>
      <c r="J436" s="81">
        <v>2.0</v>
      </c>
      <c r="K436" s="74"/>
      <c r="L436" s="79"/>
    </row>
    <row r="437" ht="12.0" customHeight="1">
      <c r="A437" s="65"/>
      <c r="B437" s="83" t="s">
        <v>37</v>
      </c>
      <c r="C437" s="84" t="s">
        <v>52</v>
      </c>
      <c r="D437" s="85" t="s">
        <v>50</v>
      </c>
      <c r="E437" s="93"/>
      <c r="F437" s="86">
        <f>IF((Questions!$J$8="lbs)"),45,20)</f>
        <v>45</v>
      </c>
      <c r="G437" s="93"/>
      <c r="H437" s="86">
        <f>IF((Questions!$J$8="lbs)"),45,20)</f>
        <v>45</v>
      </c>
      <c r="I437" s="93"/>
      <c r="J437" s="86">
        <f>IF((Questions!$J$8="lbs)"),45,20)</f>
        <v>45</v>
      </c>
      <c r="K437" s="74"/>
      <c r="L437" s="54"/>
    </row>
    <row r="438" ht="12.0" customHeight="1">
      <c r="A438" s="12"/>
      <c r="B438" s="54"/>
      <c r="C438" s="54"/>
      <c r="D438" s="85" t="s">
        <v>51</v>
      </c>
      <c r="E438" s="94"/>
      <c r="F438" s="86">
        <f>FLOOR(PRODUCT(0.55,F441),5)</f>
        <v>75</v>
      </c>
      <c r="G438" s="94"/>
      <c r="H438" s="86">
        <f>FLOOR(PRODUCT(0.55,H441),5)</f>
        <v>80</v>
      </c>
      <c r="I438" s="94"/>
      <c r="J438" s="86">
        <f>FLOOR(PRODUCT(0.55,J441),5)</f>
        <v>100</v>
      </c>
      <c r="K438" s="74"/>
      <c r="L438" s="54"/>
    </row>
    <row r="439" ht="12.0" customHeight="1">
      <c r="A439" s="12"/>
      <c r="B439" s="54"/>
      <c r="C439" s="54"/>
      <c r="D439" s="85" t="s">
        <v>53</v>
      </c>
      <c r="E439" s="94"/>
      <c r="F439" s="86">
        <f>FLOOR(PRODUCT(0.7,F441),5)</f>
        <v>95</v>
      </c>
      <c r="G439" s="94"/>
      <c r="H439" s="86">
        <f>FLOOR(PRODUCT(0.7,H441),5)</f>
        <v>105</v>
      </c>
      <c r="I439" s="94"/>
      <c r="J439" s="86">
        <f>FLOOR(PRODUCT(0.7,J441),5)</f>
        <v>125</v>
      </c>
      <c r="K439" s="74"/>
      <c r="L439" s="54"/>
    </row>
    <row r="440" ht="12.0" customHeight="1">
      <c r="A440" s="12"/>
      <c r="B440" s="54"/>
      <c r="C440" s="54"/>
      <c r="D440" s="85" t="s">
        <v>54</v>
      </c>
      <c r="E440" s="94"/>
      <c r="F440" s="86">
        <f>FLOOR(PRODUCT(0.85,F441),5)</f>
        <v>120</v>
      </c>
      <c r="G440" s="94"/>
      <c r="H440" s="86">
        <f>FLOOR(PRODUCT(0.85,H441),5)</f>
        <v>125</v>
      </c>
      <c r="I440" s="94"/>
      <c r="J440" s="86">
        <f>FLOOR(PRODUCT(0.85,J441),5)</f>
        <v>155</v>
      </c>
      <c r="K440" s="74"/>
      <c r="L440" s="54"/>
    </row>
    <row r="441" ht="12.0" customHeight="1">
      <c r="A441" s="12"/>
      <c r="B441" s="54"/>
      <c r="C441" s="87" t="s">
        <v>55</v>
      </c>
      <c r="D441" s="52"/>
      <c r="E441" s="96"/>
      <c r="F441" s="88">
        <f>ROUND(((H441*Questions!$C$38)/Questions!$C$31),0)*Questions!$C$31</f>
        <v>142.5</v>
      </c>
      <c r="G441" s="96"/>
      <c r="H441" s="88">
        <f>ROUND(((((J441/(1.0278-(0.0278*J436)))*(1.0278-(0.0278*5)))*0.9)/Questions!$C$31),0)*Questions!$C$31</f>
        <v>150</v>
      </c>
      <c r="I441" s="96"/>
      <c r="J441" s="88">
        <f>J400</f>
        <v>182.5</v>
      </c>
      <c r="K441" s="74"/>
      <c r="L441" s="54"/>
    </row>
    <row r="442" ht="12.0" customHeight="1">
      <c r="A442" s="12"/>
      <c r="B442" s="54"/>
      <c r="C442" s="89" t="s">
        <v>56</v>
      </c>
      <c r="D442" s="52"/>
      <c r="E442" s="90"/>
      <c r="F442" s="90"/>
      <c r="G442" s="90"/>
      <c r="H442" s="90"/>
      <c r="I442" s="90"/>
      <c r="J442" s="90"/>
      <c r="K442" s="74"/>
      <c r="L442" s="54"/>
    </row>
    <row r="443" ht="12.0" customHeight="1">
      <c r="A443" s="65"/>
      <c r="B443" s="98"/>
      <c r="C443" s="52"/>
      <c r="D443" s="52"/>
      <c r="E443" s="81" t="s">
        <v>51</v>
      </c>
      <c r="F443" s="92"/>
      <c r="G443" s="92"/>
      <c r="H443" s="81" t="s">
        <v>51</v>
      </c>
      <c r="I443" s="92"/>
      <c r="J443" s="92"/>
      <c r="K443" s="74"/>
      <c r="L443" s="54"/>
    </row>
    <row r="444" ht="12.0" customHeight="1">
      <c r="A444" s="65"/>
      <c r="B444" s="83" t="s">
        <v>36</v>
      </c>
      <c r="C444" s="84" t="s">
        <v>52</v>
      </c>
      <c r="D444" s="85" t="s">
        <v>50</v>
      </c>
      <c r="E444" s="86">
        <f>FLOOR(PRODUCT(0.4,E447),5)</f>
        <v>140</v>
      </c>
      <c r="F444" s="93"/>
      <c r="G444" s="93"/>
      <c r="H444" s="86">
        <f>FLOOR(PRODUCT(0.4,H447),5)</f>
        <v>140</v>
      </c>
      <c r="I444" s="93"/>
      <c r="J444" s="93"/>
      <c r="K444" s="74"/>
      <c r="L444" s="54"/>
    </row>
    <row r="445" ht="12.0" customHeight="1">
      <c r="A445" s="12"/>
      <c r="B445" s="54"/>
      <c r="C445" s="54"/>
      <c r="D445" s="85" t="s">
        <v>53</v>
      </c>
      <c r="E445" s="86">
        <f>FLOOR(PRODUCT(0.6,E447),5)</f>
        <v>210</v>
      </c>
      <c r="F445" s="94"/>
      <c r="G445" s="94"/>
      <c r="H445" s="86">
        <f>FLOOR(PRODUCT(0.6,H447),5)</f>
        <v>210</v>
      </c>
      <c r="I445" s="94"/>
      <c r="J445" s="94"/>
      <c r="K445" s="74"/>
      <c r="L445" s="54"/>
    </row>
    <row r="446" ht="12.0" customHeight="1">
      <c r="A446" s="12"/>
      <c r="B446" s="54"/>
      <c r="C446" s="54"/>
      <c r="D446" s="85" t="s">
        <v>54</v>
      </c>
      <c r="E446" s="86">
        <f>FLOOR(PRODUCT(0.85,E447),5)</f>
        <v>295</v>
      </c>
      <c r="F446" s="94"/>
      <c r="G446" s="94"/>
      <c r="H446" s="86">
        <f>FLOOR(PRODUCT(0.85,H447),5)</f>
        <v>295</v>
      </c>
      <c r="I446" s="94"/>
      <c r="J446" s="94"/>
      <c r="K446" s="74"/>
      <c r="L446" s="54"/>
    </row>
    <row r="447" ht="12.0" customHeight="1">
      <c r="A447" s="12"/>
      <c r="B447" s="54"/>
      <c r="C447" s="87" t="s">
        <v>55</v>
      </c>
      <c r="D447" s="52"/>
      <c r="E447" s="88">
        <f>IF((H407&gt;4),(H406+Questions!$E$20),H406)</f>
        <v>350</v>
      </c>
      <c r="F447" s="96"/>
      <c r="G447" s="96"/>
      <c r="H447" s="88">
        <f>IF((E448&gt;4),(E447+Questions!$E$20),E447)</f>
        <v>350</v>
      </c>
      <c r="I447" s="96"/>
      <c r="J447" s="96"/>
      <c r="K447" s="74"/>
      <c r="L447" s="54"/>
    </row>
    <row r="448" ht="12.0" customHeight="1">
      <c r="A448" s="12"/>
      <c r="B448" s="54"/>
      <c r="C448" s="89" t="s">
        <v>59</v>
      </c>
      <c r="D448" s="52"/>
      <c r="E448" s="90"/>
      <c r="F448" s="90"/>
      <c r="G448" s="90"/>
      <c r="H448" s="90"/>
      <c r="I448" s="90"/>
      <c r="J448" s="90"/>
      <c r="K448" s="74"/>
      <c r="L448" s="54"/>
    </row>
    <row r="449" ht="12.0" customHeight="1">
      <c r="A449" s="65"/>
      <c r="B449" s="92"/>
      <c r="C449" s="92"/>
      <c r="D449" s="92"/>
      <c r="E449" s="92"/>
      <c r="F449" s="92"/>
      <c r="G449" s="81" t="s">
        <v>60</v>
      </c>
      <c r="H449" s="92"/>
      <c r="I449" s="92"/>
      <c r="J449" s="81" t="s">
        <v>60</v>
      </c>
      <c r="K449" s="74"/>
      <c r="L449" s="54"/>
    </row>
    <row r="450" ht="12.0" customHeight="1">
      <c r="A450" s="65"/>
      <c r="B450" s="83" t="s">
        <v>38</v>
      </c>
      <c r="C450" s="84" t="s">
        <v>52</v>
      </c>
      <c r="D450" s="85" t="s">
        <v>50</v>
      </c>
      <c r="E450" s="99"/>
      <c r="F450" s="93"/>
      <c r="G450" s="86">
        <f>IF((Questions!$J$8="lbs)"),45,20)</f>
        <v>45</v>
      </c>
      <c r="H450" s="93"/>
      <c r="I450" s="99"/>
      <c r="J450" s="86">
        <f>IF((Questions!$J$8="lbs)"),45,20)</f>
        <v>45</v>
      </c>
      <c r="K450" s="74"/>
      <c r="L450" s="54"/>
    </row>
    <row r="451" ht="12.0" customHeight="1">
      <c r="A451" s="12"/>
      <c r="B451" s="54"/>
      <c r="C451" s="54"/>
      <c r="D451" s="85" t="s">
        <v>51</v>
      </c>
      <c r="E451" s="100"/>
      <c r="F451" s="94"/>
      <c r="G451" s="86">
        <f>FLOOR(PRODUCT(0.55,G454),5)</f>
        <v>90</v>
      </c>
      <c r="H451" s="94"/>
      <c r="I451" s="100"/>
      <c r="J451" s="86">
        <f>FLOOR(PRODUCT(0.55,J454),5)</f>
        <v>90</v>
      </c>
      <c r="K451" s="74"/>
      <c r="L451" s="54"/>
    </row>
    <row r="452" ht="12.0" customHeight="1">
      <c r="A452" s="12"/>
      <c r="B452" s="54"/>
      <c r="C452" s="54"/>
      <c r="D452" s="85" t="s">
        <v>53</v>
      </c>
      <c r="E452" s="100"/>
      <c r="F452" s="94"/>
      <c r="G452" s="86">
        <f>FLOOR(PRODUCT(0.7,G454),5)</f>
        <v>115</v>
      </c>
      <c r="H452" s="94"/>
      <c r="I452" s="100"/>
      <c r="J452" s="86">
        <f>FLOOR(PRODUCT(0.7,J454),5)</f>
        <v>115</v>
      </c>
      <c r="K452" s="74"/>
      <c r="L452" s="54"/>
    </row>
    <row r="453" ht="12.0" customHeight="1">
      <c r="A453" s="12"/>
      <c r="B453" s="54"/>
      <c r="C453" s="54"/>
      <c r="D453" s="85" t="s">
        <v>54</v>
      </c>
      <c r="E453" s="100"/>
      <c r="F453" s="94"/>
      <c r="G453" s="86">
        <f>FLOOR(PRODUCT(0.85,G454),5)</f>
        <v>140</v>
      </c>
      <c r="H453" s="94"/>
      <c r="I453" s="100"/>
      <c r="J453" s="86">
        <f>FLOOR(PRODUCT(0.85,J454),5)</f>
        <v>140</v>
      </c>
      <c r="K453" s="74"/>
      <c r="L453" s="54"/>
    </row>
    <row r="454" ht="12.0" customHeight="1">
      <c r="A454" s="12"/>
      <c r="B454" s="54"/>
      <c r="C454" s="87" t="s">
        <v>55</v>
      </c>
      <c r="D454" s="52"/>
      <c r="E454" s="100"/>
      <c r="F454" s="101"/>
      <c r="G454" s="88">
        <f>IF((J414&gt;3),(J413+Questions!$E$22),J413)</f>
        <v>170</v>
      </c>
      <c r="H454" s="101"/>
      <c r="I454" s="100"/>
      <c r="J454" s="88">
        <f>IF((G455&gt;3),(G454+Questions!$E$22),G454)</f>
        <v>170</v>
      </c>
      <c r="K454" s="74"/>
      <c r="L454" s="54"/>
    </row>
    <row r="455" ht="12.0" customHeight="1">
      <c r="A455" s="102"/>
      <c r="B455" s="116"/>
      <c r="C455" s="89" t="s">
        <v>61</v>
      </c>
      <c r="D455" s="52"/>
      <c r="E455" s="104"/>
      <c r="F455" s="104"/>
      <c r="G455" s="90"/>
      <c r="H455" s="104"/>
      <c r="I455" s="104"/>
      <c r="J455" s="90"/>
      <c r="K455" s="74"/>
      <c r="L455" s="54"/>
    </row>
    <row r="456" ht="12.0" customHeight="1">
      <c r="A456" s="65"/>
      <c r="B456" s="105" t="s">
        <v>62</v>
      </c>
      <c r="C456" s="87" t="s">
        <v>55</v>
      </c>
      <c r="D456" s="52"/>
      <c r="E456" s="106"/>
      <c r="F456" s="107" t="s">
        <v>63</v>
      </c>
      <c r="G456" s="106"/>
      <c r="H456" s="106"/>
      <c r="I456" s="107" t="s">
        <v>63</v>
      </c>
      <c r="J456" s="106"/>
      <c r="K456" s="74"/>
      <c r="L456" s="54"/>
    </row>
    <row r="457" ht="12.0" customHeight="1">
      <c r="A457" s="65"/>
      <c r="B457" s="105" t="s">
        <v>64</v>
      </c>
      <c r="C457" s="87" t="s">
        <v>55</v>
      </c>
      <c r="D457" s="52"/>
      <c r="E457" s="106"/>
      <c r="F457" s="107" t="s">
        <v>65</v>
      </c>
      <c r="G457" s="106"/>
      <c r="H457" s="106"/>
      <c r="I457" s="107" t="s">
        <v>65</v>
      </c>
      <c r="J457" s="106"/>
      <c r="K457" s="74"/>
      <c r="L457" s="108"/>
    </row>
    <row r="458" ht="12.0" customHeight="1">
      <c r="A458" s="65"/>
      <c r="B458" s="109" t="s">
        <v>66</v>
      </c>
      <c r="C458" s="52"/>
      <c r="D458" s="52"/>
      <c r="E458" s="110">
        <f>(((((((((((((E423*10)+(E424*5))+(E425*3))+(E426*2))+(E427*25))+(E430*10))+(E431*5))+(E432*3))+(E433*2))+(E434*25))+(E444*10))+(E445*3))+(E446*2))+(E447*5)</f>
        <v>22562.5</v>
      </c>
      <c r="F458" s="110">
        <f>(((((((((F423*10)+(F424*5))+(F425*3))+(F426*2))+(F427*10))+(F437*10))+(F438*5))+(F439*3))+(F440*2))+(F441*15)</f>
        <v>8072.5</v>
      </c>
      <c r="G458" s="110">
        <f>((((((((((((((G423*10)+(G424*5))+(G425*3))+(G426*2))+(G427*5))+(G430*10))+(G431*5))+(G432*3))+(G433*2))+(G434*G429))+(G450*10))+(G451*5))+(G452*3))+(G453*2))+(G454*15)</f>
        <v>11150</v>
      </c>
      <c r="H458" s="110">
        <f>(((((((((((((H423*10)+(H424*5))+(H425*3))+(H426*2))+(H427*25))+(H437*10))+(H438*5))+(H439*3))+(H440*2))+(H441*25))+(H444*10))+(H445*3))+(H446*2))+(H447*5)</f>
        <v>20300</v>
      </c>
      <c r="I458" s="110">
        <f>(((((((((I423*10)+(I424*5))+(I425*3))+(I426*2))+(I427*10))+(I430*10))+(I431*5))+(I432*3))+(I433*2))+(I434*15)</f>
        <v>9315</v>
      </c>
      <c r="J458" s="110">
        <f>((((((((((((((J423*10)+(J424*5))+(J425*3))+(J426*2))+(J427*5))+(J437*10))+(J438*5))+(J439*3))+(J440*2))+(J441*J436))+(J450*10))+(J451*5))+(J452*3))+(J453*2))+(J454*15)</f>
        <v>10450</v>
      </c>
      <c r="K458" s="53"/>
      <c r="L458" s="111"/>
    </row>
    <row r="459" ht="12.0" customHeight="1">
      <c r="A459" s="12"/>
      <c r="B459" s="112"/>
      <c r="C459" s="113"/>
      <c r="D459" s="113"/>
      <c r="E459" s="113"/>
      <c r="F459" s="113"/>
      <c r="G459" s="113"/>
      <c r="H459" s="113"/>
      <c r="I459" s="113"/>
      <c r="J459" s="113"/>
      <c r="K459" s="12"/>
      <c r="L459" s="12"/>
    </row>
    <row r="460" ht="15.75" customHeight="1">
      <c r="A460" s="65"/>
      <c r="B460" s="66" t="s">
        <v>39</v>
      </c>
      <c r="C460" s="52"/>
      <c r="D460" s="67"/>
      <c r="E460" s="68" t="s">
        <v>97</v>
      </c>
      <c r="F460" s="52"/>
      <c r="G460" s="52"/>
      <c r="H460" s="52"/>
      <c r="I460" s="52"/>
      <c r="J460" s="52"/>
      <c r="K460" s="53"/>
      <c r="L460" s="115"/>
    </row>
    <row r="461" ht="12.0" customHeight="1">
      <c r="A461" s="65"/>
      <c r="B461" s="70" t="s">
        <v>0</v>
      </c>
      <c r="C461" s="71"/>
      <c r="D461" s="72" t="s">
        <v>41</v>
      </c>
      <c r="E461" s="73" t="s">
        <v>42</v>
      </c>
      <c r="F461" s="73" t="s">
        <v>43</v>
      </c>
      <c r="G461" s="73" t="s">
        <v>44</v>
      </c>
      <c r="H461" s="73" t="s">
        <v>42</v>
      </c>
      <c r="I461" s="73" t="s">
        <v>43</v>
      </c>
      <c r="J461" s="73" t="s">
        <v>44</v>
      </c>
      <c r="K461" s="74"/>
      <c r="L461" s="75" t="s">
        <v>98</v>
      </c>
    </row>
    <row r="462" ht="12.0" customHeight="1">
      <c r="A462" s="12"/>
      <c r="B462" s="76"/>
      <c r="C462" s="77"/>
      <c r="D462" s="54"/>
      <c r="E462" s="78" t="s">
        <v>46</v>
      </c>
      <c r="F462" s="78" t="s">
        <v>47</v>
      </c>
      <c r="G462" s="78" t="s">
        <v>48</v>
      </c>
      <c r="H462" s="78" t="s">
        <v>46</v>
      </c>
      <c r="I462" s="78" t="s">
        <v>47</v>
      </c>
      <c r="J462" s="78" t="s">
        <v>48</v>
      </c>
      <c r="K462" s="74"/>
      <c r="L462" s="79"/>
    </row>
    <row r="463" ht="12.0" customHeight="1">
      <c r="A463" s="65"/>
      <c r="B463" s="91"/>
      <c r="C463" s="91"/>
      <c r="D463" s="92"/>
      <c r="E463" s="81" t="s">
        <v>49</v>
      </c>
      <c r="F463" s="81" t="s">
        <v>50</v>
      </c>
      <c r="G463" s="81" t="s">
        <v>51</v>
      </c>
      <c r="H463" s="81" t="s">
        <v>49</v>
      </c>
      <c r="I463" s="81" t="s">
        <v>50</v>
      </c>
      <c r="J463" s="81" t="s">
        <v>51</v>
      </c>
      <c r="K463" s="74"/>
      <c r="L463" s="82"/>
    </row>
    <row r="464" ht="12.0" customHeight="1">
      <c r="A464" s="65"/>
      <c r="B464" s="83" t="s">
        <v>34</v>
      </c>
      <c r="C464" s="84" t="s">
        <v>52</v>
      </c>
      <c r="D464" s="85" t="s">
        <v>50</v>
      </c>
      <c r="E464" s="86">
        <f>IF((Questions!$C$7="lbs"),45,20)</f>
        <v>45</v>
      </c>
      <c r="F464" s="86">
        <f>IF((Questions!$C$7="lbs"),45,20)</f>
        <v>45</v>
      </c>
      <c r="G464" s="86">
        <f>IF((Questions!$C$7="lbs"),45,20)</f>
        <v>45</v>
      </c>
      <c r="H464" s="86">
        <f>IF((Questions!$C$7="lbs"),45,20)</f>
        <v>45</v>
      </c>
      <c r="I464" s="86">
        <f>IF((Questions!$C$7="lbs"),45,20)</f>
        <v>45</v>
      </c>
      <c r="J464" s="86">
        <f>IF((Questions!$C$7="lbs"),45,20)</f>
        <v>45</v>
      </c>
      <c r="K464" s="74"/>
      <c r="L464" s="82"/>
    </row>
    <row r="465" ht="12.0" customHeight="1">
      <c r="A465" s="12"/>
      <c r="B465" s="54"/>
      <c r="C465" s="54"/>
      <c r="D465" s="85" t="s">
        <v>51</v>
      </c>
      <c r="E465" s="86">
        <f t="shared" ref="E465:J465" si="39">FLOOR(PRODUCT(0.4,E468),5)</f>
        <v>135</v>
      </c>
      <c r="F465" s="86">
        <f t="shared" si="39"/>
        <v>105</v>
      </c>
      <c r="G465" s="86">
        <f t="shared" si="39"/>
        <v>150</v>
      </c>
      <c r="H465" s="86">
        <f t="shared" si="39"/>
        <v>135</v>
      </c>
      <c r="I465" s="86">
        <f t="shared" si="39"/>
        <v>105</v>
      </c>
      <c r="J465" s="86">
        <f t="shared" si="39"/>
        <v>150</v>
      </c>
      <c r="K465" s="74"/>
      <c r="L465" s="82"/>
    </row>
    <row r="466" ht="12.0" customHeight="1">
      <c r="A466" s="12"/>
      <c r="B466" s="54"/>
      <c r="C466" s="54"/>
      <c r="D466" s="85" t="s">
        <v>53</v>
      </c>
      <c r="E466" s="86">
        <f t="shared" ref="E466:J466" si="40">FLOOR(PRODUCT(0.6,E468),5)</f>
        <v>200</v>
      </c>
      <c r="F466" s="86">
        <f t="shared" si="40"/>
        <v>160</v>
      </c>
      <c r="G466" s="86">
        <f t="shared" si="40"/>
        <v>225</v>
      </c>
      <c r="H466" s="86">
        <f t="shared" si="40"/>
        <v>200</v>
      </c>
      <c r="I466" s="86">
        <f t="shared" si="40"/>
        <v>160</v>
      </c>
      <c r="J466" s="86">
        <f t="shared" si="40"/>
        <v>225</v>
      </c>
      <c r="K466" s="74"/>
      <c r="L466" s="82"/>
    </row>
    <row r="467" ht="12.0" customHeight="1">
      <c r="A467" s="12"/>
      <c r="B467" s="54"/>
      <c r="C467" s="54"/>
      <c r="D467" s="85" t="s">
        <v>54</v>
      </c>
      <c r="E467" s="86">
        <f t="shared" ref="E467:J467" si="41">FLOOR(PRODUCT(0.8,E468),5)</f>
        <v>270</v>
      </c>
      <c r="F467" s="86">
        <f t="shared" si="41"/>
        <v>215</v>
      </c>
      <c r="G467" s="86">
        <f t="shared" si="41"/>
        <v>300</v>
      </c>
      <c r="H467" s="86">
        <f t="shared" si="41"/>
        <v>270</v>
      </c>
      <c r="I467" s="86">
        <f t="shared" si="41"/>
        <v>215</v>
      </c>
      <c r="J467" s="86">
        <f t="shared" si="41"/>
        <v>300</v>
      </c>
      <c r="K467" s="74"/>
      <c r="L467" s="82"/>
    </row>
    <row r="468" ht="12.0" customHeight="1">
      <c r="A468" s="12"/>
      <c r="B468" s="54"/>
      <c r="C468" s="87" t="s">
        <v>55</v>
      </c>
      <c r="D468" s="52"/>
      <c r="E468" s="88">
        <f>ROUND(((G468*0.9)/Questions!$C$28),0)*Questions!$C$28</f>
        <v>340</v>
      </c>
      <c r="F468" s="88">
        <f>ROUND(((E468*0.8)/Questions!$C$28),0)*Questions!$C$28</f>
        <v>270</v>
      </c>
      <c r="G468" s="88">
        <f>IF((J428&gt;4),(J427+Questions!$E$18),J427)</f>
        <v>380</v>
      </c>
      <c r="H468" s="88">
        <f>ROUND(((J468*0.9)/Questions!$C$28),0)*Questions!$C$28</f>
        <v>340</v>
      </c>
      <c r="I468" s="88">
        <f>ROUND(((H468*0.8)/Questions!$C$28),0)*Questions!$C$28</f>
        <v>270</v>
      </c>
      <c r="J468" s="88">
        <f>IF((G469&gt;4),(G468+Questions!$E$18),G468)</f>
        <v>380</v>
      </c>
      <c r="K468" s="74"/>
      <c r="L468" s="82"/>
    </row>
    <row r="469" ht="12.0" customHeight="1">
      <c r="A469" s="12"/>
      <c r="B469" s="54"/>
      <c r="C469" s="89" t="s">
        <v>56</v>
      </c>
      <c r="D469" s="52"/>
      <c r="E469" s="90"/>
      <c r="F469" s="90"/>
      <c r="G469" s="90"/>
      <c r="H469" s="90"/>
      <c r="I469" s="90"/>
      <c r="J469" s="90"/>
      <c r="K469" s="74"/>
      <c r="L469" s="82"/>
    </row>
    <row r="470" ht="12.0" customHeight="1">
      <c r="A470" s="65"/>
      <c r="B470" s="91"/>
      <c r="C470" s="80"/>
      <c r="D470" s="52"/>
      <c r="E470" s="81" t="s">
        <v>49</v>
      </c>
      <c r="F470" s="92"/>
      <c r="G470" s="81">
        <v>3.0</v>
      </c>
      <c r="H470" s="92"/>
      <c r="I470" s="81" t="s">
        <v>57</v>
      </c>
      <c r="J470" s="92"/>
      <c r="K470" s="74"/>
      <c r="L470" s="82"/>
    </row>
    <row r="471" ht="12.0" customHeight="1">
      <c r="A471" s="65"/>
      <c r="B471" s="83" t="s">
        <v>35</v>
      </c>
      <c r="C471" s="84" t="s">
        <v>52</v>
      </c>
      <c r="D471" s="85" t="s">
        <v>50</v>
      </c>
      <c r="E471" s="86">
        <f>IF((Questions!$J$8="lbs)"),45,20)</f>
        <v>45</v>
      </c>
      <c r="F471" s="93"/>
      <c r="G471" s="86">
        <f>IF((Questions!$J$8="lbs)"),45,20)</f>
        <v>45</v>
      </c>
      <c r="H471" s="93"/>
      <c r="I471" s="86">
        <f>IF((Questions!$J$8="lbs)"),45,20)</f>
        <v>45</v>
      </c>
      <c r="J471" s="93"/>
      <c r="K471" s="74"/>
      <c r="L471" s="82"/>
    </row>
    <row r="472" ht="12.0" customHeight="1">
      <c r="A472" s="12"/>
      <c r="B472" s="54"/>
      <c r="C472" s="54"/>
      <c r="D472" s="85" t="s">
        <v>51</v>
      </c>
      <c r="E472" s="86">
        <f>FLOOR(PRODUCT(0.5,E475),5)</f>
        <v>110</v>
      </c>
      <c r="F472" s="94"/>
      <c r="G472" s="86">
        <f>FLOOR(PRODUCT(0.5,G475),5)</f>
        <v>135</v>
      </c>
      <c r="H472" s="94"/>
      <c r="I472" s="86">
        <f>FLOOR(PRODUCT(0.5,I475),5)</f>
        <v>100</v>
      </c>
      <c r="J472" s="94"/>
      <c r="K472" s="74"/>
      <c r="L472" s="82"/>
    </row>
    <row r="473" ht="12.0" customHeight="1">
      <c r="A473" s="12"/>
      <c r="B473" s="54"/>
      <c r="C473" s="54"/>
      <c r="D473" s="85" t="s">
        <v>53</v>
      </c>
      <c r="E473" s="86">
        <f>FLOOR(PRODUCT(0.7,E475),5)</f>
        <v>155</v>
      </c>
      <c r="F473" s="94"/>
      <c r="G473" s="86">
        <f>FLOOR(PRODUCT(0.7,G475),5)</f>
        <v>185</v>
      </c>
      <c r="H473" s="94"/>
      <c r="I473" s="86">
        <f>FLOOR(PRODUCT(0.7,I475),5)</f>
        <v>140</v>
      </c>
      <c r="J473" s="94"/>
      <c r="K473" s="74"/>
      <c r="L473" s="82"/>
    </row>
    <row r="474" ht="12.0" customHeight="1">
      <c r="A474" s="12"/>
      <c r="B474" s="54"/>
      <c r="C474" s="54"/>
      <c r="D474" s="85" t="s">
        <v>54</v>
      </c>
      <c r="E474" s="86">
        <f>FLOOR(PRODUCT(0.9,E475),5)</f>
        <v>200</v>
      </c>
      <c r="F474" s="94"/>
      <c r="G474" s="86">
        <f>FLOOR(PRODUCT(0.9,G475),5)</f>
        <v>240</v>
      </c>
      <c r="H474" s="94"/>
      <c r="I474" s="86">
        <f>FLOOR(PRODUCT(0.9,I475),5)</f>
        <v>180</v>
      </c>
      <c r="J474" s="94"/>
      <c r="K474" s="74"/>
      <c r="L474" s="95"/>
    </row>
    <row r="475" ht="12.0" customHeight="1">
      <c r="A475" s="12"/>
      <c r="B475" s="54"/>
      <c r="C475" s="87" t="s">
        <v>55</v>
      </c>
      <c r="D475" s="52"/>
      <c r="E475" s="88">
        <f>ROUND(((((G475/(1.0278-(0.0278*G470)))*(1.0278-(0.0278*5)))*0.9)/Questions!$C$29),0)*Questions!$C$29</f>
        <v>227.5</v>
      </c>
      <c r="F475" s="96"/>
      <c r="G475" s="88">
        <f>G434</f>
        <v>270</v>
      </c>
      <c r="H475" s="96"/>
      <c r="I475" s="88">
        <f>ROUND(((E475*0.9)/Questions!$C$29),0)*Questions!$C$29</f>
        <v>205</v>
      </c>
      <c r="J475" s="96"/>
      <c r="K475" s="53"/>
      <c r="L475" s="97"/>
    </row>
    <row r="476" ht="12.0" customHeight="1">
      <c r="A476" s="12"/>
      <c r="B476" s="54"/>
      <c r="C476" s="89" t="s">
        <v>56</v>
      </c>
      <c r="D476" s="52"/>
      <c r="E476" s="90"/>
      <c r="F476" s="90"/>
      <c r="G476" s="90"/>
      <c r="H476" s="90"/>
      <c r="I476" s="90"/>
      <c r="J476" s="90"/>
      <c r="K476" s="74"/>
      <c r="L476" s="75" t="s">
        <v>99</v>
      </c>
    </row>
    <row r="477" ht="12.0" customHeight="1">
      <c r="A477" s="65"/>
      <c r="B477" s="80"/>
      <c r="C477" s="52"/>
      <c r="D477" s="52"/>
      <c r="E477" s="92"/>
      <c r="F477" s="81" t="s">
        <v>57</v>
      </c>
      <c r="G477" s="92"/>
      <c r="H477" s="81" t="s">
        <v>49</v>
      </c>
      <c r="I477" s="92"/>
      <c r="J477" s="81">
        <v>3.0</v>
      </c>
      <c r="K477" s="74"/>
      <c r="L477" s="79"/>
    </row>
    <row r="478" ht="12.0" customHeight="1">
      <c r="A478" s="65"/>
      <c r="B478" s="83" t="s">
        <v>37</v>
      </c>
      <c r="C478" s="84" t="s">
        <v>52</v>
      </c>
      <c r="D478" s="85" t="s">
        <v>50</v>
      </c>
      <c r="E478" s="93"/>
      <c r="F478" s="86">
        <f>IF((Questions!$J$8="lbs)"),45,20)</f>
        <v>45</v>
      </c>
      <c r="G478" s="93"/>
      <c r="H478" s="86">
        <f>IF((Questions!$J$8="lbs)"),45,20)</f>
        <v>45</v>
      </c>
      <c r="I478" s="93"/>
      <c r="J478" s="86">
        <f>IF((Questions!$J$8="lbs)"),45,20)</f>
        <v>45</v>
      </c>
      <c r="K478" s="74"/>
      <c r="L478" s="54"/>
    </row>
    <row r="479" ht="12.0" customHeight="1">
      <c r="A479" s="12"/>
      <c r="B479" s="54"/>
      <c r="C479" s="54"/>
      <c r="D479" s="85" t="s">
        <v>51</v>
      </c>
      <c r="E479" s="94"/>
      <c r="F479" s="86">
        <f>FLOOR(PRODUCT(0.55,F482),5)</f>
        <v>80</v>
      </c>
      <c r="G479" s="94"/>
      <c r="H479" s="86">
        <f>FLOOR(PRODUCT(0.55,H482),5)</f>
        <v>85</v>
      </c>
      <c r="I479" s="94"/>
      <c r="J479" s="86">
        <f>FLOOR(PRODUCT(0.55,J482),5)</f>
        <v>100</v>
      </c>
      <c r="K479" s="74"/>
      <c r="L479" s="54"/>
    </row>
    <row r="480" ht="12.0" customHeight="1">
      <c r="A480" s="12"/>
      <c r="B480" s="54"/>
      <c r="C480" s="54"/>
      <c r="D480" s="85" t="s">
        <v>53</v>
      </c>
      <c r="E480" s="94"/>
      <c r="F480" s="86">
        <f>FLOOR(PRODUCT(0.7,F482),5)</f>
        <v>100</v>
      </c>
      <c r="G480" s="94"/>
      <c r="H480" s="86">
        <f>FLOOR(PRODUCT(0.7,H482),5)</f>
        <v>105</v>
      </c>
      <c r="I480" s="94"/>
      <c r="J480" s="86">
        <f>FLOOR(PRODUCT(0.7,J482),5)</f>
        <v>125</v>
      </c>
      <c r="K480" s="74"/>
      <c r="L480" s="54"/>
    </row>
    <row r="481" ht="12.0" customHeight="1">
      <c r="A481" s="12"/>
      <c r="B481" s="54"/>
      <c r="C481" s="54"/>
      <c r="D481" s="85" t="s">
        <v>54</v>
      </c>
      <c r="E481" s="94"/>
      <c r="F481" s="86">
        <f>FLOOR(PRODUCT(0.85,F482),5)</f>
        <v>125</v>
      </c>
      <c r="G481" s="94"/>
      <c r="H481" s="86">
        <f>FLOOR(PRODUCT(0.85,H482),5)</f>
        <v>130</v>
      </c>
      <c r="I481" s="94"/>
      <c r="J481" s="86">
        <f>FLOOR(PRODUCT(0.85,J482),5)</f>
        <v>155</v>
      </c>
      <c r="K481" s="74"/>
      <c r="L481" s="54"/>
    </row>
    <row r="482" ht="12.0" customHeight="1">
      <c r="A482" s="12"/>
      <c r="B482" s="54"/>
      <c r="C482" s="87" t="s">
        <v>55</v>
      </c>
      <c r="D482" s="52"/>
      <c r="E482" s="96"/>
      <c r="F482" s="88">
        <f>ROUND(((H482*Questions!$C$38)/Questions!$C$31),0)*Questions!$C$31</f>
        <v>147.5</v>
      </c>
      <c r="G482" s="96"/>
      <c r="H482" s="88">
        <f>ROUND(((((J482/(1.0278-(0.0278*J477)))*(1.0278-(0.0278*5)))*0.9)/Questions!$C$31),0)*Questions!$C$31</f>
        <v>155</v>
      </c>
      <c r="I482" s="96"/>
      <c r="J482" s="88">
        <f>J441</f>
        <v>182.5</v>
      </c>
      <c r="K482" s="74"/>
      <c r="L482" s="54"/>
    </row>
    <row r="483" ht="12.0" customHeight="1">
      <c r="A483" s="12"/>
      <c r="B483" s="54"/>
      <c r="C483" s="89" t="s">
        <v>56</v>
      </c>
      <c r="D483" s="52"/>
      <c r="E483" s="90"/>
      <c r="F483" s="90"/>
      <c r="G483" s="90"/>
      <c r="H483" s="90"/>
      <c r="I483" s="90"/>
      <c r="J483" s="90"/>
      <c r="K483" s="74"/>
      <c r="L483" s="54"/>
    </row>
    <row r="484" ht="12.0" customHeight="1">
      <c r="A484" s="65"/>
      <c r="B484" s="98"/>
      <c r="C484" s="52"/>
      <c r="D484" s="52"/>
      <c r="E484" s="81" t="s">
        <v>51</v>
      </c>
      <c r="F484" s="92"/>
      <c r="G484" s="92"/>
      <c r="H484" s="81" t="s">
        <v>51</v>
      </c>
      <c r="I484" s="92"/>
      <c r="J484" s="92"/>
      <c r="K484" s="74"/>
      <c r="L484" s="54"/>
    </row>
    <row r="485" ht="12.0" customHeight="1">
      <c r="A485" s="65"/>
      <c r="B485" s="83" t="s">
        <v>36</v>
      </c>
      <c r="C485" s="84" t="s">
        <v>52</v>
      </c>
      <c r="D485" s="85" t="s">
        <v>50</v>
      </c>
      <c r="E485" s="86">
        <f>FLOOR(PRODUCT(0.4,E488),5)</f>
        <v>140</v>
      </c>
      <c r="F485" s="93"/>
      <c r="G485" s="93"/>
      <c r="H485" s="86">
        <f>FLOOR(PRODUCT(0.4,H488),5)</f>
        <v>140</v>
      </c>
      <c r="I485" s="93"/>
      <c r="J485" s="93"/>
      <c r="K485" s="74"/>
      <c r="L485" s="54"/>
    </row>
    <row r="486" ht="12.0" customHeight="1">
      <c r="A486" s="12"/>
      <c r="B486" s="54"/>
      <c r="C486" s="54"/>
      <c r="D486" s="85" t="s">
        <v>53</v>
      </c>
      <c r="E486" s="86">
        <f>FLOOR(PRODUCT(0.6,E488),5)</f>
        <v>210</v>
      </c>
      <c r="F486" s="94"/>
      <c r="G486" s="94"/>
      <c r="H486" s="86">
        <f>FLOOR(PRODUCT(0.6,H488),5)</f>
        <v>210</v>
      </c>
      <c r="I486" s="94"/>
      <c r="J486" s="94"/>
      <c r="K486" s="74"/>
      <c r="L486" s="54"/>
    </row>
    <row r="487" ht="12.0" customHeight="1">
      <c r="A487" s="12"/>
      <c r="B487" s="54"/>
      <c r="C487" s="54"/>
      <c r="D487" s="85" t="s">
        <v>54</v>
      </c>
      <c r="E487" s="86">
        <f>FLOOR(PRODUCT(0.85,E488),5)</f>
        <v>295</v>
      </c>
      <c r="F487" s="94"/>
      <c r="G487" s="94"/>
      <c r="H487" s="86">
        <f>FLOOR(PRODUCT(0.85,H488),5)</f>
        <v>295</v>
      </c>
      <c r="I487" s="94"/>
      <c r="J487" s="94"/>
      <c r="K487" s="74"/>
      <c r="L487" s="54"/>
    </row>
    <row r="488" ht="12.0" customHeight="1">
      <c r="A488" s="12"/>
      <c r="B488" s="54"/>
      <c r="C488" s="87" t="s">
        <v>55</v>
      </c>
      <c r="D488" s="52"/>
      <c r="E488" s="88">
        <f>IF((H448&gt;4),(H447+Questions!$E$20),H447)</f>
        <v>350</v>
      </c>
      <c r="F488" s="96"/>
      <c r="G488" s="96"/>
      <c r="H488" s="88">
        <f>IF((E489&gt;4),(E488+Questions!$E$20),E488)</f>
        <v>350</v>
      </c>
      <c r="I488" s="96"/>
      <c r="J488" s="96"/>
      <c r="K488" s="74"/>
      <c r="L488" s="54"/>
    </row>
    <row r="489" ht="12.0" customHeight="1">
      <c r="A489" s="12"/>
      <c r="B489" s="54"/>
      <c r="C489" s="89" t="s">
        <v>59</v>
      </c>
      <c r="D489" s="52"/>
      <c r="E489" s="90"/>
      <c r="F489" s="90"/>
      <c r="G489" s="90"/>
      <c r="H489" s="90"/>
      <c r="I489" s="90"/>
      <c r="J489" s="90"/>
      <c r="K489" s="74"/>
      <c r="L489" s="54"/>
    </row>
    <row r="490" ht="12.0" customHeight="1">
      <c r="A490" s="65"/>
      <c r="B490" s="92"/>
      <c r="C490" s="92"/>
      <c r="D490" s="92"/>
      <c r="E490" s="92"/>
      <c r="F490" s="92"/>
      <c r="G490" s="81" t="s">
        <v>60</v>
      </c>
      <c r="H490" s="92"/>
      <c r="I490" s="92"/>
      <c r="J490" s="81" t="s">
        <v>60</v>
      </c>
      <c r="K490" s="74"/>
      <c r="L490" s="54"/>
    </row>
    <row r="491" ht="12.0" customHeight="1">
      <c r="A491" s="65"/>
      <c r="B491" s="83" t="s">
        <v>38</v>
      </c>
      <c r="C491" s="84" t="s">
        <v>52</v>
      </c>
      <c r="D491" s="85" t="s">
        <v>50</v>
      </c>
      <c r="E491" s="99"/>
      <c r="F491" s="93"/>
      <c r="G491" s="86">
        <f>IF((Questions!$J$8="lbs)"),45,20)</f>
        <v>45</v>
      </c>
      <c r="H491" s="93"/>
      <c r="I491" s="99"/>
      <c r="J491" s="86">
        <f>IF((Questions!$J$8="lbs)"),45,20)</f>
        <v>45</v>
      </c>
      <c r="K491" s="74"/>
      <c r="L491" s="54"/>
    </row>
    <row r="492" ht="12.0" customHeight="1">
      <c r="A492" s="12"/>
      <c r="B492" s="54"/>
      <c r="C492" s="54"/>
      <c r="D492" s="85" t="s">
        <v>51</v>
      </c>
      <c r="E492" s="100"/>
      <c r="F492" s="94"/>
      <c r="G492" s="86">
        <f>FLOOR(PRODUCT(0.55,G495),5)</f>
        <v>90</v>
      </c>
      <c r="H492" s="94"/>
      <c r="I492" s="100"/>
      <c r="J492" s="86">
        <f>FLOOR(PRODUCT(0.55,J495),5)</f>
        <v>90</v>
      </c>
      <c r="K492" s="74"/>
      <c r="L492" s="54"/>
    </row>
    <row r="493" ht="12.0" customHeight="1">
      <c r="A493" s="12"/>
      <c r="B493" s="54"/>
      <c r="C493" s="54"/>
      <c r="D493" s="85" t="s">
        <v>53</v>
      </c>
      <c r="E493" s="100"/>
      <c r="F493" s="94"/>
      <c r="G493" s="86">
        <f>FLOOR(PRODUCT(0.7,G495),5)</f>
        <v>115</v>
      </c>
      <c r="H493" s="94"/>
      <c r="I493" s="100"/>
      <c r="J493" s="86">
        <f>FLOOR(PRODUCT(0.7,J495),5)</f>
        <v>115</v>
      </c>
      <c r="K493" s="74"/>
      <c r="L493" s="54"/>
    </row>
    <row r="494" ht="12.0" customHeight="1">
      <c r="A494" s="12"/>
      <c r="B494" s="54"/>
      <c r="C494" s="54"/>
      <c r="D494" s="85" t="s">
        <v>54</v>
      </c>
      <c r="E494" s="100"/>
      <c r="F494" s="94"/>
      <c r="G494" s="86">
        <f>FLOOR(PRODUCT(0.85,G495),5)</f>
        <v>140</v>
      </c>
      <c r="H494" s="94"/>
      <c r="I494" s="100"/>
      <c r="J494" s="86">
        <f>FLOOR(PRODUCT(0.85,J495),5)</f>
        <v>140</v>
      </c>
      <c r="K494" s="74"/>
      <c r="L494" s="54"/>
    </row>
    <row r="495" ht="12.0" customHeight="1">
      <c r="A495" s="12"/>
      <c r="B495" s="54"/>
      <c r="C495" s="87" t="s">
        <v>55</v>
      </c>
      <c r="D495" s="52"/>
      <c r="E495" s="100"/>
      <c r="F495" s="101"/>
      <c r="G495" s="88">
        <f>IF((J455&gt;3),(J454+Questions!$E$22),J454)</f>
        <v>170</v>
      </c>
      <c r="H495" s="101"/>
      <c r="I495" s="100"/>
      <c r="J495" s="88">
        <f>IF((G496&gt;3),(G495+Questions!$E$22),G495)</f>
        <v>170</v>
      </c>
      <c r="K495" s="74"/>
      <c r="L495" s="54"/>
    </row>
    <row r="496" ht="12.0" customHeight="1">
      <c r="A496" s="102"/>
      <c r="B496" s="116"/>
      <c r="C496" s="89" t="s">
        <v>61</v>
      </c>
      <c r="D496" s="52"/>
      <c r="E496" s="104"/>
      <c r="F496" s="104"/>
      <c r="G496" s="90"/>
      <c r="H496" s="104"/>
      <c r="I496" s="104"/>
      <c r="J496" s="90"/>
      <c r="K496" s="74"/>
      <c r="L496" s="54"/>
    </row>
    <row r="497" ht="12.0" customHeight="1">
      <c r="A497" s="65"/>
      <c r="B497" s="105" t="s">
        <v>62</v>
      </c>
      <c r="C497" s="87" t="s">
        <v>55</v>
      </c>
      <c r="D497" s="52"/>
      <c r="E497" s="106"/>
      <c r="F497" s="107" t="s">
        <v>63</v>
      </c>
      <c r="G497" s="106"/>
      <c r="H497" s="106"/>
      <c r="I497" s="107" t="s">
        <v>63</v>
      </c>
      <c r="J497" s="106"/>
      <c r="K497" s="74"/>
      <c r="L497" s="54"/>
    </row>
    <row r="498" ht="12.0" customHeight="1">
      <c r="A498" s="65"/>
      <c r="B498" s="105" t="s">
        <v>64</v>
      </c>
      <c r="C498" s="87" t="s">
        <v>55</v>
      </c>
      <c r="D498" s="52"/>
      <c r="E498" s="106"/>
      <c r="F498" s="107" t="s">
        <v>65</v>
      </c>
      <c r="G498" s="106"/>
      <c r="H498" s="106"/>
      <c r="I498" s="107" t="s">
        <v>65</v>
      </c>
      <c r="J498" s="106"/>
      <c r="K498" s="74"/>
      <c r="L498" s="108"/>
    </row>
    <row r="499" ht="12.0" customHeight="1">
      <c r="A499" s="65"/>
      <c r="B499" s="109" t="s">
        <v>66</v>
      </c>
      <c r="C499" s="52"/>
      <c r="D499" s="52"/>
      <c r="E499" s="110">
        <f>(((((((((((((E464*10)+(E465*5))+(E466*3))+(E467*2))+(E468*25))+(E471*10))+(E472*5))+(E473*3))+(E474*2))+(E475*25))+(E485*10))+(E486*3))+(E487*2))+(E488*5)</f>
        <v>22687.5</v>
      </c>
      <c r="F499" s="110">
        <f>(((((((((F464*10)+(F465*5))+(F466*3))+(F467*2))+(F468*10))+(F478*10))+(F479*5))+(F480*3))+(F481*2))+(F482*15)</f>
        <v>8197.5</v>
      </c>
      <c r="G499" s="110">
        <f>((((((((((((((G464*10)+(G465*5))+(G466*3))+(G467*2))+(G468*5))+(G471*10))+(G472*5))+(G473*3))+(G474*2))+(G475*G470))+(G491*10))+(G492*5))+(G493*3))+(G494*2))+(G495*15)</f>
        <v>11420</v>
      </c>
      <c r="H499" s="110">
        <f>(((((((((((((H464*10)+(H465*5))+(H466*3))+(H467*2))+(H468*25))+(H478*10))+(H479*5))+(H480*3))+(H481*2))+(H482*25))+(H485*10))+(H486*3))+(H487*2))+(H488*5)</f>
        <v>20460</v>
      </c>
      <c r="I499" s="110">
        <f>(((((((((I464*10)+(I465*5))+(I466*3))+(I467*2))+(I468*10))+(I471*10))+(I472*5))+(I473*3))+(I474*2))+(I475*15)</f>
        <v>9390</v>
      </c>
      <c r="J499" s="110">
        <f>((((((((((((((J464*10)+(J465*5))+(J466*3))+(J467*2))+(J468*5))+(J478*10))+(J479*5))+(J480*3))+(J481*2))+(J482*J477))+(J491*10))+(J492*5))+(J493*3))+(J494*2))+(J495*15)</f>
        <v>10632.5</v>
      </c>
      <c r="K499" s="53"/>
      <c r="L499" s="111"/>
    </row>
    <row r="500" ht="12.0" customHeight="1">
      <c r="A500" s="12"/>
      <c r="B500" s="21"/>
      <c r="C500" s="119"/>
      <c r="D500" s="21"/>
      <c r="E500" s="21"/>
      <c r="F500" s="21"/>
      <c r="G500" s="21"/>
      <c r="H500" s="21"/>
      <c r="I500" s="21"/>
      <c r="J500" s="21"/>
      <c r="K500" s="12"/>
      <c r="L500" s="12"/>
    </row>
  </sheetData>
  <mergeCells count="383">
    <mergeCell ref="D1:D2"/>
    <mergeCell ref="E1:H1"/>
    <mergeCell ref="J2:L6"/>
    <mergeCell ref="B9:C9"/>
    <mergeCell ref="E9:J9"/>
    <mergeCell ref="D10:D11"/>
    <mergeCell ref="B12:D12"/>
    <mergeCell ref="C20:C23"/>
    <mergeCell ref="C24:D24"/>
    <mergeCell ref="B10:C11"/>
    <mergeCell ref="B13:B18"/>
    <mergeCell ref="C13:C16"/>
    <mergeCell ref="C17:D17"/>
    <mergeCell ref="C18:D18"/>
    <mergeCell ref="C19:D19"/>
    <mergeCell ref="B20:B25"/>
    <mergeCell ref="C34:C36"/>
    <mergeCell ref="C37:D37"/>
    <mergeCell ref="C38:D38"/>
    <mergeCell ref="B39:D39"/>
    <mergeCell ref="B40:B44"/>
    <mergeCell ref="C40:C43"/>
    <mergeCell ref="C44:D44"/>
    <mergeCell ref="C45:D45"/>
    <mergeCell ref="C46:D46"/>
    <mergeCell ref="C47:D47"/>
    <mergeCell ref="B48:D48"/>
    <mergeCell ref="B50:C50"/>
    <mergeCell ref="E50:J50"/>
    <mergeCell ref="B51:C52"/>
    <mergeCell ref="D51:D52"/>
    <mergeCell ref="C25:D25"/>
    <mergeCell ref="B26:D26"/>
    <mergeCell ref="L26:L47"/>
    <mergeCell ref="C27:C30"/>
    <mergeCell ref="C31:D31"/>
    <mergeCell ref="C32:D32"/>
    <mergeCell ref="B33:D33"/>
    <mergeCell ref="B27:B32"/>
    <mergeCell ref="B34:B38"/>
    <mergeCell ref="B54:B59"/>
    <mergeCell ref="C54:C57"/>
    <mergeCell ref="C58:D58"/>
    <mergeCell ref="C59:D59"/>
    <mergeCell ref="C60:D60"/>
    <mergeCell ref="C68:C71"/>
    <mergeCell ref="C72:D72"/>
    <mergeCell ref="C73:D73"/>
    <mergeCell ref="B74:D74"/>
    <mergeCell ref="B75:B79"/>
    <mergeCell ref="C75:C77"/>
    <mergeCell ref="C78:D78"/>
    <mergeCell ref="C79:D79"/>
    <mergeCell ref="C85:D85"/>
    <mergeCell ref="C86:D86"/>
    <mergeCell ref="C87:D87"/>
    <mergeCell ref="C88:D88"/>
    <mergeCell ref="B89:D89"/>
    <mergeCell ref="B91:C91"/>
    <mergeCell ref="E91:J91"/>
    <mergeCell ref="B61:B66"/>
    <mergeCell ref="C61:C64"/>
    <mergeCell ref="C65:D65"/>
    <mergeCell ref="C66:D66"/>
    <mergeCell ref="B67:D67"/>
    <mergeCell ref="L67:L88"/>
    <mergeCell ref="B68:B73"/>
    <mergeCell ref="B81:B85"/>
    <mergeCell ref="C81:C84"/>
    <mergeCell ref="B92:C93"/>
    <mergeCell ref="D92:D93"/>
    <mergeCell ref="B95:B100"/>
    <mergeCell ref="C95:C98"/>
    <mergeCell ref="C99:D99"/>
    <mergeCell ref="C109:C112"/>
    <mergeCell ref="C113:D113"/>
    <mergeCell ref="C114:D114"/>
    <mergeCell ref="B115:D115"/>
    <mergeCell ref="B116:B120"/>
    <mergeCell ref="C116:C118"/>
    <mergeCell ref="B102:B107"/>
    <mergeCell ref="B109:B114"/>
    <mergeCell ref="C119:D119"/>
    <mergeCell ref="C120:D120"/>
    <mergeCell ref="C126:D126"/>
    <mergeCell ref="C127:D127"/>
    <mergeCell ref="C128:D128"/>
    <mergeCell ref="C129:D129"/>
    <mergeCell ref="B130:D130"/>
    <mergeCell ref="B132:C132"/>
    <mergeCell ref="E132:J132"/>
    <mergeCell ref="C100:D100"/>
    <mergeCell ref="C101:D101"/>
    <mergeCell ref="C102:C105"/>
    <mergeCell ref="C106:D106"/>
    <mergeCell ref="C107:D107"/>
    <mergeCell ref="B108:D108"/>
    <mergeCell ref="L108:L129"/>
    <mergeCell ref="C140:D140"/>
    <mergeCell ref="C141:D141"/>
    <mergeCell ref="C142:D142"/>
    <mergeCell ref="B122:B126"/>
    <mergeCell ref="C122:C125"/>
    <mergeCell ref="B133:C134"/>
    <mergeCell ref="D133:D134"/>
    <mergeCell ref="B135:D135"/>
    <mergeCell ref="B136:B141"/>
    <mergeCell ref="C136:C139"/>
    <mergeCell ref="B150:B155"/>
    <mergeCell ref="B163:B167"/>
    <mergeCell ref="B143:B148"/>
    <mergeCell ref="C143:C146"/>
    <mergeCell ref="C147:D147"/>
    <mergeCell ref="C148:D148"/>
    <mergeCell ref="B149:D149"/>
    <mergeCell ref="L149:L170"/>
    <mergeCell ref="B162:D162"/>
    <mergeCell ref="C177:C180"/>
    <mergeCell ref="C181:D181"/>
    <mergeCell ref="B184:B189"/>
    <mergeCell ref="C184:C187"/>
    <mergeCell ref="C188:D188"/>
    <mergeCell ref="C189:D189"/>
    <mergeCell ref="B190:D190"/>
    <mergeCell ref="C168:D168"/>
    <mergeCell ref="C169:D169"/>
    <mergeCell ref="B171:D171"/>
    <mergeCell ref="B173:C173"/>
    <mergeCell ref="B174:C175"/>
    <mergeCell ref="D174:D175"/>
    <mergeCell ref="B177:B182"/>
    <mergeCell ref="C150:C153"/>
    <mergeCell ref="C154:D154"/>
    <mergeCell ref="C155:D155"/>
    <mergeCell ref="B156:D156"/>
    <mergeCell ref="B157:B161"/>
    <mergeCell ref="C157:C159"/>
    <mergeCell ref="C160:D160"/>
    <mergeCell ref="C161:D161"/>
    <mergeCell ref="C163:C166"/>
    <mergeCell ref="C167:D167"/>
    <mergeCell ref="C170:D170"/>
    <mergeCell ref="E173:J173"/>
    <mergeCell ref="C198:C200"/>
    <mergeCell ref="C201:D201"/>
    <mergeCell ref="C251:D251"/>
    <mergeCell ref="C252:D252"/>
    <mergeCell ref="B253:D253"/>
    <mergeCell ref="B255:C255"/>
    <mergeCell ref="E255:J255"/>
    <mergeCell ref="L272:L293"/>
    <mergeCell ref="B285:D285"/>
    <mergeCell ref="C331:D331"/>
    <mergeCell ref="C332:D332"/>
    <mergeCell ref="C333:D333"/>
    <mergeCell ref="C334:D334"/>
    <mergeCell ref="B335:D335"/>
    <mergeCell ref="B337:C337"/>
    <mergeCell ref="E337:J337"/>
    <mergeCell ref="C293:D293"/>
    <mergeCell ref="E296:J296"/>
    <mergeCell ref="L313:L334"/>
    <mergeCell ref="C314:C317"/>
    <mergeCell ref="C318:D318"/>
    <mergeCell ref="C319:D319"/>
    <mergeCell ref="B320:D320"/>
    <mergeCell ref="B327:B331"/>
    <mergeCell ref="C327:C330"/>
    <mergeCell ref="B338:C339"/>
    <mergeCell ref="D338:D339"/>
    <mergeCell ref="B341:B346"/>
    <mergeCell ref="C341:C344"/>
    <mergeCell ref="C345:D345"/>
    <mergeCell ref="C355:C358"/>
    <mergeCell ref="C359:D359"/>
    <mergeCell ref="C360:D360"/>
    <mergeCell ref="B361:D361"/>
    <mergeCell ref="B348:B353"/>
    <mergeCell ref="B355:B360"/>
    <mergeCell ref="B362:B366"/>
    <mergeCell ref="C362:C364"/>
    <mergeCell ref="C365:D365"/>
    <mergeCell ref="C366:D366"/>
    <mergeCell ref="C374:D374"/>
    <mergeCell ref="C375:D375"/>
    <mergeCell ref="B376:D376"/>
    <mergeCell ref="B378:C378"/>
    <mergeCell ref="E378:J378"/>
    <mergeCell ref="C346:D346"/>
    <mergeCell ref="C347:D347"/>
    <mergeCell ref="C348:C351"/>
    <mergeCell ref="C352:D352"/>
    <mergeCell ref="C353:D353"/>
    <mergeCell ref="B354:D354"/>
    <mergeCell ref="L354:L375"/>
    <mergeCell ref="C386:D386"/>
    <mergeCell ref="C387:D387"/>
    <mergeCell ref="C388:D388"/>
    <mergeCell ref="C401:D401"/>
    <mergeCell ref="B402:D402"/>
    <mergeCell ref="C396:C399"/>
    <mergeCell ref="C400:D400"/>
    <mergeCell ref="B403:B407"/>
    <mergeCell ref="C403:C405"/>
    <mergeCell ref="C406:D406"/>
    <mergeCell ref="C407:D407"/>
    <mergeCell ref="B396:B401"/>
    <mergeCell ref="B409:B413"/>
    <mergeCell ref="B423:B428"/>
    <mergeCell ref="B437:B442"/>
    <mergeCell ref="B464:B469"/>
    <mergeCell ref="B471:B476"/>
    <mergeCell ref="C409:C412"/>
    <mergeCell ref="C413:D413"/>
    <mergeCell ref="B444:B448"/>
    <mergeCell ref="C444:C446"/>
    <mergeCell ref="C475:D475"/>
    <mergeCell ref="C476:D476"/>
    <mergeCell ref="B477:D477"/>
    <mergeCell ref="C447:D447"/>
    <mergeCell ref="C448:D448"/>
    <mergeCell ref="C464:C467"/>
    <mergeCell ref="C468:D468"/>
    <mergeCell ref="C469:D469"/>
    <mergeCell ref="C470:D470"/>
    <mergeCell ref="C471:C474"/>
    <mergeCell ref="C416:D416"/>
    <mergeCell ref="E419:J419"/>
    <mergeCell ref="L436:L457"/>
    <mergeCell ref="C437:C440"/>
    <mergeCell ref="C441:D441"/>
    <mergeCell ref="C442:D442"/>
    <mergeCell ref="B443:D443"/>
    <mergeCell ref="B491:B495"/>
    <mergeCell ref="C491:C494"/>
    <mergeCell ref="C495:D495"/>
    <mergeCell ref="C496:D496"/>
    <mergeCell ref="C497:D497"/>
    <mergeCell ref="C498:D498"/>
    <mergeCell ref="B499:D499"/>
    <mergeCell ref="C456:D456"/>
    <mergeCell ref="C457:D457"/>
    <mergeCell ref="B458:D458"/>
    <mergeCell ref="B460:C460"/>
    <mergeCell ref="E460:J460"/>
    <mergeCell ref="L477:L498"/>
    <mergeCell ref="B478:B483"/>
    <mergeCell ref="B389:B394"/>
    <mergeCell ref="C389:C392"/>
    <mergeCell ref="C393:D393"/>
    <mergeCell ref="C394:D394"/>
    <mergeCell ref="B395:D395"/>
    <mergeCell ref="L395:L416"/>
    <mergeCell ref="B408:D408"/>
    <mergeCell ref="B450:B454"/>
    <mergeCell ref="C450:C453"/>
    <mergeCell ref="B461:C462"/>
    <mergeCell ref="D461:D462"/>
    <mergeCell ref="C454:D454"/>
    <mergeCell ref="C455:D455"/>
    <mergeCell ref="C478:C481"/>
    <mergeCell ref="C482:D482"/>
    <mergeCell ref="C483:D483"/>
    <mergeCell ref="B484:D484"/>
    <mergeCell ref="B485:B489"/>
    <mergeCell ref="C485:C487"/>
    <mergeCell ref="C488:D488"/>
    <mergeCell ref="C489:D489"/>
    <mergeCell ref="B191:B196"/>
    <mergeCell ref="B198:B202"/>
    <mergeCell ref="C202:D202"/>
    <mergeCell ref="B204:B208"/>
    <mergeCell ref="C204:C207"/>
    <mergeCell ref="C208:D208"/>
    <mergeCell ref="C211:D211"/>
    <mergeCell ref="E214:J214"/>
    <mergeCell ref="C182:D182"/>
    <mergeCell ref="C183:D183"/>
    <mergeCell ref="L190:L211"/>
    <mergeCell ref="C191:C194"/>
    <mergeCell ref="C195:D195"/>
    <mergeCell ref="C196:D196"/>
    <mergeCell ref="B197:D197"/>
    <mergeCell ref="C218:C221"/>
    <mergeCell ref="C222:D222"/>
    <mergeCell ref="C209:D209"/>
    <mergeCell ref="C210:D210"/>
    <mergeCell ref="B212:D212"/>
    <mergeCell ref="B214:C214"/>
    <mergeCell ref="B215:C216"/>
    <mergeCell ref="D215:D216"/>
    <mergeCell ref="B218:B223"/>
    <mergeCell ref="C232:C235"/>
    <mergeCell ref="C236:D236"/>
    <mergeCell ref="C263:D263"/>
    <mergeCell ref="C264:D264"/>
    <mergeCell ref="C265:D265"/>
    <mergeCell ref="B266:B271"/>
    <mergeCell ref="C266:C269"/>
    <mergeCell ref="C270:D270"/>
    <mergeCell ref="C271:D271"/>
    <mergeCell ref="B272:D272"/>
    <mergeCell ref="B245:B249"/>
    <mergeCell ref="C245:C248"/>
    <mergeCell ref="B256:C257"/>
    <mergeCell ref="D256:D257"/>
    <mergeCell ref="B258:D258"/>
    <mergeCell ref="B259:B264"/>
    <mergeCell ref="C259:C262"/>
    <mergeCell ref="B225:B230"/>
    <mergeCell ref="B232:B237"/>
    <mergeCell ref="C237:D237"/>
    <mergeCell ref="B238:D238"/>
    <mergeCell ref="B239:B243"/>
    <mergeCell ref="C239:C241"/>
    <mergeCell ref="C242:D242"/>
    <mergeCell ref="C243:D243"/>
    <mergeCell ref="C249:D249"/>
    <mergeCell ref="C250:D250"/>
    <mergeCell ref="C273:C276"/>
    <mergeCell ref="C277:D277"/>
    <mergeCell ref="C278:D278"/>
    <mergeCell ref="B279:D279"/>
    <mergeCell ref="C304:D304"/>
    <mergeCell ref="C305:D305"/>
    <mergeCell ref="C306:D306"/>
    <mergeCell ref="B307:B312"/>
    <mergeCell ref="C307:C310"/>
    <mergeCell ref="C311:D311"/>
    <mergeCell ref="C312:D312"/>
    <mergeCell ref="B313:D313"/>
    <mergeCell ref="C291:D291"/>
    <mergeCell ref="C292:D292"/>
    <mergeCell ref="B294:D294"/>
    <mergeCell ref="B296:C296"/>
    <mergeCell ref="B297:C298"/>
    <mergeCell ref="D297:D298"/>
    <mergeCell ref="C300:C303"/>
    <mergeCell ref="C223:D223"/>
    <mergeCell ref="C224:D224"/>
    <mergeCell ref="C225:C228"/>
    <mergeCell ref="C229:D229"/>
    <mergeCell ref="C230:D230"/>
    <mergeCell ref="B231:D231"/>
    <mergeCell ref="L231:L252"/>
    <mergeCell ref="B280:B284"/>
    <mergeCell ref="C280:C282"/>
    <mergeCell ref="C283:D283"/>
    <mergeCell ref="C284:D284"/>
    <mergeCell ref="B273:B278"/>
    <mergeCell ref="B286:B290"/>
    <mergeCell ref="B300:B305"/>
    <mergeCell ref="B314:B319"/>
    <mergeCell ref="C286:C289"/>
    <mergeCell ref="C290:D290"/>
    <mergeCell ref="B321:B325"/>
    <mergeCell ref="C321:C323"/>
    <mergeCell ref="C324:D324"/>
    <mergeCell ref="C325:D325"/>
    <mergeCell ref="C372:D372"/>
    <mergeCell ref="C373:D373"/>
    <mergeCell ref="B368:B372"/>
    <mergeCell ref="C368:C371"/>
    <mergeCell ref="B379:C380"/>
    <mergeCell ref="D379:D380"/>
    <mergeCell ref="B381:D381"/>
    <mergeCell ref="B382:B387"/>
    <mergeCell ref="C382:C385"/>
    <mergeCell ref="C427:D427"/>
    <mergeCell ref="C428:D428"/>
    <mergeCell ref="C429:D429"/>
    <mergeCell ref="B430:B435"/>
    <mergeCell ref="C430:C433"/>
    <mergeCell ref="C434:D434"/>
    <mergeCell ref="C435:D435"/>
    <mergeCell ref="B436:D436"/>
    <mergeCell ref="C414:D414"/>
    <mergeCell ref="C415:D415"/>
    <mergeCell ref="B417:D417"/>
    <mergeCell ref="B419:C419"/>
    <mergeCell ref="B420:C421"/>
    <mergeCell ref="D420:D421"/>
    <mergeCell ref="C423:C42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9.14"/>
    <col customWidth="1" min="2" max="2" width="12.86"/>
    <col customWidth="1" min="3" max="3" width="13.0"/>
    <col customWidth="1" min="4" max="4" width="13.43"/>
    <col customWidth="1" min="5" max="5" width="12.86"/>
    <col customWidth="1" min="6" max="7" width="13.57"/>
    <col customWidth="1" min="8" max="8" width="12.86"/>
    <col customWidth="1" min="9" max="9" width="12.29"/>
    <col customWidth="1" min="10" max="11" width="13.0"/>
    <col customWidth="1" min="12" max="12" width="12.86"/>
    <col customWidth="1" min="13" max="13" width="13.14"/>
    <col customWidth="1" min="14" max="14" width="24.29"/>
    <col customWidth="1" min="15" max="16" width="23.57"/>
  </cols>
  <sheetData>
    <row r="1" ht="15.75" customHeight="1">
      <c r="A1" s="120" t="s">
        <v>100</v>
      </c>
      <c r="B1" s="121" t="s">
        <v>101</v>
      </c>
      <c r="C1" s="121" t="s">
        <v>102</v>
      </c>
      <c r="D1" s="121" t="s">
        <v>103</v>
      </c>
      <c r="E1" s="121" t="s">
        <v>104</v>
      </c>
      <c r="F1" s="121" t="s">
        <v>105</v>
      </c>
      <c r="G1" s="121" t="s">
        <v>106</v>
      </c>
      <c r="H1" s="121" t="s">
        <v>107</v>
      </c>
      <c r="I1" s="121" t="s">
        <v>108</v>
      </c>
      <c r="J1" s="121" t="s">
        <v>109</v>
      </c>
      <c r="K1" s="121" t="s">
        <v>110</v>
      </c>
      <c r="L1" s="121" t="s">
        <v>111</v>
      </c>
      <c r="M1" s="121" t="s">
        <v>112</v>
      </c>
      <c r="N1" s="122"/>
      <c r="O1" s="123" t="s">
        <v>113</v>
      </c>
      <c r="P1" s="124"/>
    </row>
    <row r="2" ht="15.75" customHeight="1">
      <c r="A2" s="54"/>
      <c r="B2" s="125" t="str">
        <f>IF((ISBLANK('Texas Method'!D9)),"",'Texas Method'!D9)</f>
        <v/>
      </c>
      <c r="C2" s="125" t="str">
        <f>IF((ISBLANK('Texas Method'!D50)),"",'Texas Method'!D50)</f>
        <v/>
      </c>
      <c r="D2" s="125" t="str">
        <f>IF((ISBLANK('Texas Method'!D91)),"",'Texas Method'!D91)</f>
        <v/>
      </c>
      <c r="E2" s="125" t="str">
        <f>IF((ISBLANK('Texas Method'!D132)),"",'Texas Method'!D132)</f>
        <v/>
      </c>
      <c r="F2" s="126" t="str">
        <f>IF((ISBLANK('Texas Method'!D173)),"",'Texas Method'!D173)</f>
        <v/>
      </c>
      <c r="G2" s="126" t="str">
        <f>IF((ISBLANK('Texas Method'!D214)),"",'Texas Method'!D214)</f>
        <v/>
      </c>
      <c r="H2" s="126" t="str">
        <f>IF((ISBLANK('Texas Method'!D255)),"",'Texas Method'!D255)</f>
        <v/>
      </c>
      <c r="I2" s="126" t="str">
        <f>IF((ISBLANK('Texas Method'!D296)),"",'Texas Method'!D296)</f>
        <v/>
      </c>
      <c r="J2" s="126" t="str">
        <f>IF((ISBLANK('Texas Method'!D337)),"",'Texas Method'!D337)</f>
        <v/>
      </c>
      <c r="K2" s="126" t="str">
        <f>IF((ISBLANK('Texas Method'!D378)),"",'Texas Method'!D378)</f>
        <v/>
      </c>
      <c r="L2" s="126" t="str">
        <f>IF((ISBLANK('Texas Method'!D419)),"",'Texas Method'!D419)</f>
        <v/>
      </c>
      <c r="M2" s="126" t="str">
        <f>IF((ISBLANK('Texas Method'!D460)),"",'Texas Method'!D460)</f>
        <v/>
      </c>
      <c r="N2" s="122"/>
      <c r="O2" s="127" t="s">
        <v>114</v>
      </c>
      <c r="P2" s="127" t="s">
        <v>115</v>
      </c>
    </row>
    <row r="3" ht="15.0" customHeight="1">
      <c r="A3" s="128" t="s">
        <v>116</v>
      </c>
      <c r="B3" s="129"/>
      <c r="C3" s="129"/>
      <c r="D3" s="129"/>
      <c r="E3" s="129"/>
      <c r="F3" s="129"/>
      <c r="G3" s="129"/>
      <c r="H3" s="129"/>
      <c r="I3" s="129"/>
      <c r="J3" s="129"/>
      <c r="K3" s="129"/>
      <c r="L3" s="129"/>
      <c r="M3" s="129"/>
      <c r="N3" s="122"/>
      <c r="O3" s="130">
        <v>-216.0475144</v>
      </c>
      <c r="P3" s="130">
        <v>594.31747775582</v>
      </c>
    </row>
    <row r="4" ht="15.0" customHeight="1">
      <c r="A4" s="131" t="s">
        <v>117</v>
      </c>
      <c r="B4" s="132" t="str">
        <f>IF(ISNUMBER(B2),('Texas Method'!$J17+'Texas Method'!$G24+'Texas Method'!$H37),)</f>
        <v/>
      </c>
      <c r="C4" s="132" t="str">
        <f>IF(ISNUMBER(C2),('Texas Method'!$J58+'Texas Method'!$G65+'Texas Method'!$H78),)</f>
        <v/>
      </c>
      <c r="D4" s="132" t="str">
        <f>IF(ISNUMBER(D2),('Texas Method'!$J99+'Texas Method'!$G106+'Texas Method'!$H119),)</f>
        <v/>
      </c>
      <c r="E4" s="132" t="str">
        <f>IF(ISNUMBER(E2),('Texas Method'!$J140+'Texas Method'!$G147+'Texas Method'!$H160),)</f>
        <v/>
      </c>
      <c r="F4" s="132" t="str">
        <f>IF(ISNUMBER(F2),('Texas Method'!$J181+'Texas Method'!$G188+'Texas Method'!$H201),)</f>
        <v/>
      </c>
      <c r="G4" s="132" t="str">
        <f>IF(ISNUMBER(G2),('Texas Method'!$J222+'Texas Method'!$G229+'Texas Method'!$H242),)</f>
        <v/>
      </c>
      <c r="H4" s="132" t="str">
        <f>IF(ISNUMBER(H2),('Texas Method'!$J263+'Texas Method'!$G270+'Texas Method'!$H283),)</f>
        <v/>
      </c>
      <c r="I4" s="132" t="str">
        <f>IF(ISNUMBER(I2),('Texas Method'!$J304+'Texas Method'!$G311+'Texas Method'!$H324),)</f>
        <v/>
      </c>
      <c r="J4" s="132" t="str">
        <f>IF(ISNUMBER(J2),('Texas Method'!$J345+'Texas Method'!$G352+'Texas Method'!$H365),)</f>
        <v/>
      </c>
      <c r="K4" s="132" t="str">
        <f>IF(ISNUMBER(K2),('Texas Method'!$J386+'Texas Method'!$G393+'Texas Method'!$H406),)</f>
        <v/>
      </c>
      <c r="L4" s="132" t="str">
        <f>IF(ISNUMBER(L2),('Texas Method'!$J427+'Texas Method'!$G434+'Texas Method'!$H447),)</f>
        <v/>
      </c>
      <c r="M4" s="132" t="str">
        <f>IF(ISNUMBER(M2),('Texas Method'!$J468+'Texas Method'!$G475+'Texas Method'!$H488),)</f>
        <v/>
      </c>
      <c r="N4" s="122"/>
      <c r="O4" s="130">
        <v>16.2606339</v>
      </c>
      <c r="P4" s="130">
        <v>-27.23842536447</v>
      </c>
    </row>
    <row r="5" ht="15.0" customHeight="1">
      <c r="A5" s="133" t="s">
        <v>118</v>
      </c>
      <c r="B5" s="134" t="str">
        <f t="shared" ref="B5:M5" si="1">IF(ISNUMBER(B3),(B4*$P9*500/($O3+$O4*B3*$P9+$O5*(B3*$P9)^2+$O6*(B3*$P9)^3+$O7*(B3*$P9)^4+$O8*(B3*$P9)^5)),)</f>
        <v/>
      </c>
      <c r="C5" s="134" t="str">
        <f t="shared" si="1"/>
        <v/>
      </c>
      <c r="D5" s="134" t="str">
        <f t="shared" si="1"/>
        <v/>
      </c>
      <c r="E5" s="134" t="str">
        <f t="shared" si="1"/>
        <v/>
      </c>
      <c r="F5" s="134" t="str">
        <f t="shared" si="1"/>
        <v/>
      </c>
      <c r="G5" s="134" t="str">
        <f t="shared" si="1"/>
        <v/>
      </c>
      <c r="H5" s="134" t="str">
        <f t="shared" si="1"/>
        <v/>
      </c>
      <c r="I5" s="134" t="str">
        <f t="shared" si="1"/>
        <v/>
      </c>
      <c r="J5" s="134" t="str">
        <f t="shared" si="1"/>
        <v/>
      </c>
      <c r="K5" s="134" t="str">
        <f t="shared" si="1"/>
        <v/>
      </c>
      <c r="L5" s="134" t="str">
        <f t="shared" si="1"/>
        <v/>
      </c>
      <c r="M5" s="134" t="str">
        <f t="shared" si="1"/>
        <v/>
      </c>
      <c r="N5" s="122"/>
      <c r="O5" s="130">
        <v>-0.002388645</v>
      </c>
      <c r="P5" s="130">
        <v>0.82112226871</v>
      </c>
    </row>
    <row r="6" ht="15.0" customHeight="1">
      <c r="A6" s="135" t="s">
        <v>119</v>
      </c>
      <c r="B6" s="136"/>
      <c r="C6" s="52"/>
      <c r="D6" s="52"/>
      <c r="E6" s="52"/>
      <c r="F6" s="52"/>
      <c r="G6" s="52"/>
      <c r="H6" s="52"/>
      <c r="I6" s="52"/>
      <c r="J6" s="52"/>
      <c r="K6" s="52"/>
      <c r="L6" s="52"/>
      <c r="M6" s="52"/>
      <c r="N6" s="122"/>
      <c r="O6" s="130">
        <v>-0.00113732</v>
      </c>
      <c r="P6" s="130">
        <v>-0.00930733913</v>
      </c>
    </row>
    <row r="7">
      <c r="A7" s="137" t="s">
        <v>34</v>
      </c>
      <c r="B7" s="138" t="str">
        <f>IF(ISNUMBER(B2),('Texas Method'!J17/(1.0278-(0.0278*'Texas Method'!J18))),"")</f>
        <v/>
      </c>
      <c r="C7" s="138" t="str">
        <f>IF(ISNUMBER(C2),('Texas Method'!J58/(1.0278-(0.0278*'Texas Method'!J59))),"")</f>
        <v/>
      </c>
      <c r="D7" s="138" t="str">
        <f>IF(ISNUMBER(D2),('Texas Method'!J99/(1.0278-(0.0278*'Texas Method'!J100))),"")</f>
        <v/>
      </c>
      <c r="E7" s="138" t="str">
        <f>IF(ISNUMBER(E2),('Texas Method'!J140/(1.0278-(0.0278*'Texas Method'!J141))),"")</f>
        <v/>
      </c>
      <c r="F7" s="138" t="str">
        <f>IF(ISNUMBER(F2),('Texas Method'!J181/(1.0278-(0.0278*'Texas Method'!J182))),"")</f>
        <v/>
      </c>
      <c r="G7" s="138" t="str">
        <f>IF(ISNUMBER(G2),('Texas Method'!J222/(1.0278-(0.0278*'Texas Method'!J223))),"")</f>
        <v/>
      </c>
      <c r="H7" s="138" t="str">
        <f>IF(ISNUMBER(H2),('Texas Method'!J263/(1.0278-(0.0278*'Texas Method'!J264))),"")</f>
        <v/>
      </c>
      <c r="I7" s="138" t="str">
        <f>IF(ISNUMBER(I2),('Texas Method'!J304/(1.0278-(0.0278*'Texas Method'!J305))),"")</f>
        <v/>
      </c>
      <c r="J7" s="138" t="str">
        <f>IF(ISNUMBER(J2),('Texas Method'!J345/(1.0278-(0.0278*'Texas Method'!J346))),"")</f>
        <v/>
      </c>
      <c r="K7" s="138" t="str">
        <f>IF(ISNUMBER(K2),('Texas Method'!J386/(1.0278-(0.0278*'Texas Method'!J387))),"")</f>
        <v/>
      </c>
      <c r="L7" s="138" t="str">
        <f>IF(ISNUMBER(L2),('Texas Method'!J427/(1.0278-(0.0278*'Texas Method'!J428))),"")</f>
        <v/>
      </c>
      <c r="M7" s="138" t="str">
        <f>IF(ISNUMBER(M2),('Texas Method'!J468/(1.0278-(0.0278*'Texas Method'!J469))),"")</f>
        <v/>
      </c>
      <c r="N7" s="122"/>
      <c r="O7" s="139">
        <f>7.01863*10^-6</f>
        <v>0.00000701863</v>
      </c>
      <c r="P7" s="130">
        <v>4.731582E-5</v>
      </c>
    </row>
    <row r="8">
      <c r="A8" s="140" t="s">
        <v>120</v>
      </c>
      <c r="B8" s="141" t="str">
        <f>IF(ISNUMBER(B2),('Texas Method'!G24/(1.0278-(0.0278*'Texas Method'!G25))),"")</f>
        <v/>
      </c>
      <c r="C8" s="141" t="str">
        <f>IF(ISNUMBER(C2),('Texas Method'!G65/(1.0278-(0.0278*'Texas Method'!G66))),"")</f>
        <v/>
      </c>
      <c r="D8" s="141" t="str">
        <f>IF(ISNUMBER(D2),('Texas Method'!G106/(1.0278-(0.0278*'Texas Method'!G107))),"")</f>
        <v/>
      </c>
      <c r="E8" s="141" t="str">
        <f>IF(ISNUMBER(E2),('Texas Method'!G147/(1.0278-(0.0278*'Texas Method'!G148))),"")</f>
        <v/>
      </c>
      <c r="F8" s="141" t="str">
        <f>IF(ISNUMBER(F2),('Texas Method'!G188/(1.0278-(0.0278*'Texas Method'!G189))),"")</f>
        <v/>
      </c>
      <c r="G8" s="141" t="str">
        <f>IF(ISNUMBER(G2),('Texas Method'!G229/(1.0278-(0.0278*'Texas Method'!G230))),"")</f>
        <v/>
      </c>
      <c r="H8" s="141" t="str">
        <f>IF(ISNUMBER(H2),('Texas Method'!G270/(1.0278-(0.0278*'Texas Method'!G271))),"")</f>
        <v/>
      </c>
      <c r="I8" s="141" t="str">
        <f>IF(ISNUMBER(I2),('Texas Method'!G311/(1.0278-(0.0278*'Texas Method'!G312))),"")</f>
        <v/>
      </c>
      <c r="J8" s="141" t="str">
        <f>IF(ISNUMBER(J2),('Texas Method'!G352/(1.0278-(0.0278*'Texas Method'!G353))),"")</f>
        <v/>
      </c>
      <c r="K8" s="141" t="str">
        <f>IF(ISNUMBER(K2),('Texas Method'!G393/(1.0278-(0.0278*'Texas Method'!G394))),"")</f>
        <v/>
      </c>
      <c r="L8" s="141" t="str">
        <f>IF(ISNUMBER(L2),('Texas Method'!G434/(1.0278-(0.0278*'Texas Method'!G435))),"")</f>
        <v/>
      </c>
      <c r="M8" s="141" t="str">
        <f>IF(ISNUMBER(M2),('Texas Method'!G475/(1.0278-(0.0278*'Texas Method'!G476))),"")</f>
        <v/>
      </c>
      <c r="N8" s="122"/>
      <c r="O8" s="139">
        <f>-1.291*10^-8</f>
        <v>-0.00000001291</v>
      </c>
      <c r="P8" s="130">
        <v>-9.054E-8</v>
      </c>
    </row>
    <row r="9">
      <c r="A9" s="142" t="s">
        <v>36</v>
      </c>
      <c r="B9" s="143" t="str">
        <f>IF(ISNUMBER(B2),('Texas Method'!H37/(1.0278-(0.0278*'Texas Method'!H38))),"")</f>
        <v/>
      </c>
      <c r="C9" s="143" t="str">
        <f>IF(ISNUMBER(C2),('Texas Method'!H78/(1.0278-(0.0278*'Texas Method'!H79))),"")</f>
        <v/>
      </c>
      <c r="D9" s="143" t="str">
        <f>IF(ISNUMBER(D2),('Texas Method'!H119/(1.0278-(0.0278*'Texas Method'!H120))),"")</f>
        <v/>
      </c>
      <c r="E9" s="143" t="str">
        <f>IF(ISNUMBER(E2),('Texas Method'!H160/(1.0278-(0.0278*'Texas Method'!H161))),"")</f>
        <v/>
      </c>
      <c r="F9" s="143" t="str">
        <f>IF(ISNUMBER(F2),('Texas Method'!H201/(1.0278-(0.0278*'Texas Method'!H202))),"")</f>
        <v/>
      </c>
      <c r="G9" s="143" t="str">
        <f>IF(ISNUMBER(G2),('Texas Method'!H242/(1.0278-(0.0278*'Texas Method'!H243))),"")</f>
        <v/>
      </c>
      <c r="H9" s="143" t="str">
        <f>IF(ISNUMBER(H2),('Texas Method'!H283/(1.0278-(0.0278*'Texas Method'!H284))),"")</f>
        <v/>
      </c>
      <c r="I9" s="143" t="str">
        <f>IF(ISNUMBER(I2),('Texas Method'!H324/(1.0278-(0.0278*'Texas Method'!H325))),"")</f>
        <v/>
      </c>
      <c r="J9" s="143" t="str">
        <f>IF(ISNUMBER(J2),('Texas Method'!H365/(1.0278-(0.0278*'Texas Method'!H366))),"")</f>
        <v/>
      </c>
      <c r="K9" s="143" t="str">
        <f>IF(ISNUMBER(K2),('Texas Method'!H406/(1.0278-(0.0278*'Texas Method'!H407))),"")</f>
        <v/>
      </c>
      <c r="L9" s="143" t="str">
        <f>IF(ISNUMBER(L2),('Texas Method'!H447/(1.0278-(0.0278*'Texas Method'!H448))),"")</f>
        <v/>
      </c>
      <c r="M9" s="143" t="str">
        <f>IF(ISNUMBER(M2),('Texas Method'!H488/(1.0278-(0.0278*'Texas Method'!H489))),"")</f>
        <v/>
      </c>
      <c r="N9" s="144"/>
      <c r="O9" s="145" t="s">
        <v>121</v>
      </c>
      <c r="P9" s="146">
        <v>0.45359237</v>
      </c>
    </row>
    <row r="10">
      <c r="A10" s="147" t="s">
        <v>122</v>
      </c>
      <c r="B10" s="141" t="str">
        <f>IF(ISNUMBER(B2),('Texas Method'!J31/(1.0278-(0.0278*'Texas Method'!J32))),"")</f>
        <v/>
      </c>
      <c r="C10" s="141" t="str">
        <f>IF(ISNUMBER(C2),('Texas Method'!J72/(1.0278-(0.0278*'Texas Method'!J73))),"")</f>
        <v/>
      </c>
      <c r="D10" s="141" t="str">
        <f>IF(ISNUMBER(D2),('Texas Method'!J113/(1.0278-(0.0278*'Texas Method'!J114))),"")</f>
        <v/>
      </c>
      <c r="E10" s="141" t="str">
        <f>IF(ISNUMBER(E2),('Texas Method'!J154/(1.0278-(0.0278*'Texas Method'!J155))),"")</f>
        <v/>
      </c>
      <c r="F10" s="141" t="str">
        <f>IF(ISNUMBER(F2),('Texas Method'!J195/(1.0278-(0.0278*'Texas Method'!J196))),"")</f>
        <v/>
      </c>
      <c r="G10" s="141" t="str">
        <f>IF(ISNUMBER(G2),('Texas Method'!J236/(1.0278-(0.0278*'Texas Method'!J237))),"")</f>
        <v/>
      </c>
      <c r="H10" s="141" t="str">
        <f>IF(ISNUMBER(H2),('Texas Method'!J277/(1.0278-(0.0278*'Texas Method'!J278))),"")</f>
        <v/>
      </c>
      <c r="I10" s="141" t="str">
        <f>IF(ISNUMBER(I2),('Texas Method'!J318/(1.0278-(0.0278*'Texas Method'!J319))),"")</f>
        <v/>
      </c>
      <c r="J10" s="141" t="str">
        <f>IF(ISNUMBER(J2),('Texas Method'!J359/(1.0278-(0.0278*'Texas Method'!J360))),"")</f>
        <v/>
      </c>
      <c r="K10" s="141" t="str">
        <f>IF(ISNUMBER(K2),('Texas Method'!J400/(1.0278-(0.0278*'Texas Method'!J401))),"")</f>
        <v/>
      </c>
      <c r="L10" s="141" t="str">
        <f>IF(ISNUMBER(L2),('Texas Method'!J441/(1.0278-(0.0278*'Texas Method'!J442))),"")</f>
        <v/>
      </c>
      <c r="M10" s="141" t="str">
        <f>IF(ISNUMBER(M2),('Texas Method'!J482/(1.0278-(0.0278*'Texas Method'!J483))),"")</f>
        <v/>
      </c>
      <c r="N10" s="144"/>
      <c r="O10" s="148"/>
      <c r="P10" s="148"/>
    </row>
    <row r="11">
      <c r="A11" s="149" t="s">
        <v>123</v>
      </c>
      <c r="B11" s="150" t="str">
        <f>IF(ISNUMBER(B2),('Texas Method'!J44/(1.0278-(0.0278*3))),"")</f>
        <v/>
      </c>
      <c r="C11" s="150" t="str">
        <f>IF(ISNUMBER(C2),('Texas Method'!J85/(1.0278-(0.0278*3))),"")</f>
        <v/>
      </c>
      <c r="D11" s="150" t="str">
        <f>IF(ISNUMBER(D2),('Texas Method'!J126/(1.0278-(0.0278*3))),"")</f>
        <v/>
      </c>
      <c r="E11" s="150" t="str">
        <f>IF(ISNUMBER(E2),('Texas Method'!J167/(1.0278-(0.0278*3))),"")</f>
        <v/>
      </c>
      <c r="F11" s="150" t="str">
        <f>IF(ISNUMBER(F2),('Texas Method'!J208/(1.0278-(0.0278*3))),"")</f>
        <v/>
      </c>
      <c r="G11" s="150" t="str">
        <f>IF(ISNUMBER(G2),('Texas Method'!J249/(1.0278-(0.0278*3))),"")</f>
        <v/>
      </c>
      <c r="H11" s="150" t="str">
        <f>IF(ISNUMBER(H2),('Texas Method'!J290/(1.0278-(0.0278*3))),"")</f>
        <v/>
      </c>
      <c r="I11" s="150" t="str">
        <f>IF(ISNUMBER(I2),('Texas Method'!J331/(1.0278-(0.0278*3))),"")</f>
        <v/>
      </c>
      <c r="J11" s="150" t="str">
        <f>IF(ISNUMBER(J2),('Texas Method'!J372/(1.0278-(0.0278*3))),"")</f>
        <v/>
      </c>
      <c r="K11" s="150" t="str">
        <f>IF(ISNUMBER(K2),('Texas Method'!J413/(1.0278-(0.0278*3))),"")</f>
        <v/>
      </c>
      <c r="L11" s="150" t="str">
        <f>IF(ISNUMBER(L2),('Texas Method'!J454/(1.0278-(0.0278*3))),"")</f>
        <v/>
      </c>
      <c r="M11" s="150" t="str">
        <f>IF(ISNUMBER(M2),('Texas Method'!J495/(1.0278-(0.0278*3))),"")</f>
        <v/>
      </c>
      <c r="N11" s="144"/>
      <c r="O11" s="151"/>
      <c r="P11" s="152"/>
    </row>
    <row r="12" ht="15.0" customHeight="1">
      <c r="A12" s="135" t="s">
        <v>124</v>
      </c>
      <c r="B12" s="153"/>
      <c r="C12" s="52"/>
      <c r="D12" s="52"/>
      <c r="E12" s="52"/>
      <c r="F12" s="52"/>
      <c r="G12" s="52"/>
      <c r="H12" s="52"/>
      <c r="I12" s="52"/>
      <c r="J12" s="52"/>
      <c r="K12" s="52"/>
      <c r="L12" s="52"/>
      <c r="M12" s="52"/>
      <c r="N12" s="144"/>
      <c r="O12" s="148"/>
      <c r="P12" s="148"/>
    </row>
    <row r="13">
      <c r="A13" s="154" t="str">
        <f t="shared" ref="A13:A16" si="3">A7&amp;" Ratio"</f>
        <v>Squat Ratio</v>
      </c>
      <c r="B13" s="155" t="str">
        <f t="shared" ref="B13:M13" si="2">IF(ISERROR((B7/B$3)),,(B7/B$3))</f>
        <v/>
      </c>
      <c r="C13" s="155" t="str">
        <f t="shared" si="2"/>
        <v/>
      </c>
      <c r="D13" s="155" t="str">
        <f t="shared" si="2"/>
        <v/>
      </c>
      <c r="E13" s="155" t="str">
        <f t="shared" si="2"/>
        <v/>
      </c>
      <c r="F13" s="155" t="str">
        <f t="shared" si="2"/>
        <v/>
      </c>
      <c r="G13" s="155" t="str">
        <f t="shared" si="2"/>
        <v/>
      </c>
      <c r="H13" s="155" t="str">
        <f t="shared" si="2"/>
        <v/>
      </c>
      <c r="I13" s="155" t="str">
        <f t="shared" si="2"/>
        <v/>
      </c>
      <c r="J13" s="155" t="str">
        <f t="shared" si="2"/>
        <v/>
      </c>
      <c r="K13" s="138" t="str">
        <f t="shared" si="2"/>
        <v/>
      </c>
      <c r="L13" s="138" t="str">
        <f t="shared" si="2"/>
        <v/>
      </c>
      <c r="M13" s="138" t="str">
        <f t="shared" si="2"/>
        <v/>
      </c>
      <c r="N13" s="144"/>
      <c r="O13" s="148"/>
      <c r="P13" s="148"/>
    </row>
    <row r="14">
      <c r="A14" s="156" t="str">
        <f t="shared" si="3"/>
        <v>Bench Press Ratio</v>
      </c>
      <c r="B14" s="157" t="str">
        <f t="shared" ref="B14:M14" si="4">IF(ISERROR((B8/B$3)),,(B8/B$3))</f>
        <v/>
      </c>
      <c r="C14" s="157" t="str">
        <f t="shared" si="4"/>
        <v/>
      </c>
      <c r="D14" s="157" t="str">
        <f t="shared" si="4"/>
        <v/>
      </c>
      <c r="E14" s="157" t="str">
        <f t="shared" si="4"/>
        <v/>
      </c>
      <c r="F14" s="157" t="str">
        <f t="shared" si="4"/>
        <v/>
      </c>
      <c r="G14" s="157" t="str">
        <f t="shared" si="4"/>
        <v/>
      </c>
      <c r="H14" s="157" t="str">
        <f t="shared" si="4"/>
        <v/>
      </c>
      <c r="I14" s="157" t="str">
        <f t="shared" si="4"/>
        <v/>
      </c>
      <c r="J14" s="157" t="str">
        <f t="shared" si="4"/>
        <v/>
      </c>
      <c r="K14" s="141" t="str">
        <f t="shared" si="4"/>
        <v/>
      </c>
      <c r="L14" s="141" t="str">
        <f t="shared" si="4"/>
        <v/>
      </c>
      <c r="M14" s="141" t="str">
        <f t="shared" si="4"/>
        <v/>
      </c>
      <c r="N14" s="144"/>
      <c r="O14" s="148"/>
      <c r="P14" s="148"/>
    </row>
    <row r="15">
      <c r="A15" s="158" t="str">
        <f t="shared" si="3"/>
        <v>Deadlift Ratio</v>
      </c>
      <c r="B15" s="155" t="str">
        <f t="shared" ref="B15:M15" si="5">IF(ISERROR((B9/B$3)),,(B9/B$3))</f>
        <v/>
      </c>
      <c r="C15" s="155" t="str">
        <f t="shared" si="5"/>
        <v/>
      </c>
      <c r="D15" s="155" t="str">
        <f t="shared" si="5"/>
        <v/>
      </c>
      <c r="E15" s="155" t="str">
        <f t="shared" si="5"/>
        <v/>
      </c>
      <c r="F15" s="155" t="str">
        <f t="shared" si="5"/>
        <v/>
      </c>
      <c r="G15" s="155" t="str">
        <f t="shared" si="5"/>
        <v/>
      </c>
      <c r="H15" s="155" t="str">
        <f t="shared" si="5"/>
        <v/>
      </c>
      <c r="I15" s="155" t="str">
        <f t="shared" si="5"/>
        <v/>
      </c>
      <c r="J15" s="155" t="str">
        <f t="shared" si="5"/>
        <v/>
      </c>
      <c r="K15" s="143" t="str">
        <f t="shared" si="5"/>
        <v/>
      </c>
      <c r="L15" s="143" t="str">
        <f t="shared" si="5"/>
        <v/>
      </c>
      <c r="M15" s="143" t="str">
        <f t="shared" si="5"/>
        <v/>
      </c>
      <c r="N15" s="144"/>
      <c r="O15" s="148"/>
      <c r="P15" s="148"/>
    </row>
    <row r="16">
      <c r="A16" s="159" t="str">
        <f t="shared" si="3"/>
        <v>Shoulder Press Ratio</v>
      </c>
      <c r="B16" s="157" t="str">
        <f t="shared" ref="B16:M16" si="6">IF(ISERROR((B10/B$3)),,(B10/B$3))</f>
        <v/>
      </c>
      <c r="C16" s="157" t="str">
        <f t="shared" si="6"/>
        <v/>
      </c>
      <c r="D16" s="157" t="str">
        <f t="shared" si="6"/>
        <v/>
      </c>
      <c r="E16" s="157" t="str">
        <f t="shared" si="6"/>
        <v/>
      </c>
      <c r="F16" s="157" t="str">
        <f t="shared" si="6"/>
        <v/>
      </c>
      <c r="G16" s="157" t="str">
        <f t="shared" si="6"/>
        <v/>
      </c>
      <c r="H16" s="157" t="str">
        <f t="shared" si="6"/>
        <v/>
      </c>
      <c r="I16" s="157" t="str">
        <f t="shared" si="6"/>
        <v/>
      </c>
      <c r="J16" s="157" t="str">
        <f t="shared" si="6"/>
        <v/>
      </c>
      <c r="K16" s="141" t="str">
        <f t="shared" si="6"/>
        <v/>
      </c>
      <c r="L16" s="141" t="str">
        <f t="shared" si="6"/>
        <v/>
      </c>
      <c r="M16" s="141" t="str">
        <f t="shared" si="6"/>
        <v/>
      </c>
      <c r="N16" s="144"/>
      <c r="O16" s="148"/>
      <c r="P16" s="148"/>
    </row>
    <row r="17">
      <c r="A17" s="149" t="s">
        <v>125</v>
      </c>
      <c r="B17" s="155" t="str">
        <f t="shared" ref="B17:M17" si="7">IF(ISERROR((B11/B$3)),,(B11/B$3))</f>
        <v/>
      </c>
      <c r="C17" s="155" t="str">
        <f t="shared" si="7"/>
        <v/>
      </c>
      <c r="D17" s="155" t="str">
        <f t="shared" si="7"/>
        <v/>
      </c>
      <c r="E17" s="155" t="str">
        <f t="shared" si="7"/>
        <v/>
      </c>
      <c r="F17" s="155" t="str">
        <f t="shared" si="7"/>
        <v/>
      </c>
      <c r="G17" s="155" t="str">
        <f t="shared" si="7"/>
        <v/>
      </c>
      <c r="H17" s="155" t="str">
        <f t="shared" si="7"/>
        <v/>
      </c>
      <c r="I17" s="155" t="str">
        <f t="shared" si="7"/>
        <v/>
      </c>
      <c r="J17" s="155" t="str">
        <f t="shared" si="7"/>
        <v/>
      </c>
      <c r="K17" s="150" t="str">
        <f t="shared" si="7"/>
        <v/>
      </c>
      <c r="L17" s="150" t="str">
        <f t="shared" si="7"/>
        <v/>
      </c>
      <c r="M17" s="150" t="str">
        <f t="shared" si="7"/>
        <v/>
      </c>
      <c r="N17" s="144"/>
      <c r="O17" s="148"/>
      <c r="P17" s="148"/>
    </row>
    <row r="18" ht="15.0" customHeight="1">
      <c r="A18" s="160" t="s">
        <v>126</v>
      </c>
      <c r="B18" s="161"/>
      <c r="C18" s="161"/>
      <c r="D18" s="161"/>
      <c r="E18" s="161"/>
      <c r="F18" s="161"/>
      <c r="G18" s="161"/>
      <c r="H18" s="161"/>
      <c r="I18" s="161"/>
      <c r="J18" s="161"/>
      <c r="K18" s="161"/>
      <c r="L18" s="161"/>
      <c r="M18" s="161"/>
      <c r="N18" s="162"/>
      <c r="O18" s="162"/>
      <c r="P18" s="162"/>
    </row>
    <row r="19">
      <c r="A19" s="144"/>
      <c r="B19" s="12"/>
      <c r="C19" s="12"/>
      <c r="D19" s="12"/>
      <c r="E19" s="12"/>
      <c r="F19" s="12"/>
      <c r="G19" s="12"/>
      <c r="H19" s="12"/>
      <c r="I19" s="12"/>
      <c r="J19" s="12"/>
      <c r="K19" s="12"/>
      <c r="L19" s="12"/>
      <c r="M19" s="12"/>
      <c r="N19" s="4"/>
      <c r="O19" s="4"/>
      <c r="P19" s="4"/>
    </row>
    <row r="20">
      <c r="A20" s="144"/>
      <c r="B20" s="12"/>
      <c r="C20" s="12"/>
      <c r="D20" s="12"/>
      <c r="E20" s="12"/>
      <c r="F20" s="12"/>
      <c r="G20" s="12"/>
      <c r="H20" s="12"/>
      <c r="I20" s="12"/>
      <c r="J20" s="12"/>
      <c r="K20" s="12"/>
      <c r="L20" s="12"/>
      <c r="M20" s="12"/>
      <c r="N20" s="4"/>
      <c r="O20" s="4"/>
      <c r="P20" s="4"/>
    </row>
    <row r="21">
      <c r="A21" s="144"/>
      <c r="B21" s="12"/>
      <c r="C21" s="12"/>
      <c r="D21" s="12"/>
      <c r="E21" s="12"/>
      <c r="F21" s="12"/>
      <c r="G21" s="12"/>
      <c r="H21" s="12"/>
      <c r="I21" s="12"/>
      <c r="J21" s="12"/>
      <c r="K21" s="12"/>
      <c r="L21" s="12"/>
      <c r="M21" s="12"/>
      <c r="N21" s="4"/>
      <c r="O21" s="4"/>
      <c r="P21" s="4"/>
    </row>
    <row r="22">
      <c r="A22" s="144"/>
      <c r="B22" s="12"/>
      <c r="C22" s="12"/>
      <c r="D22" s="12"/>
      <c r="E22" s="12"/>
      <c r="F22" s="12"/>
      <c r="G22" s="12"/>
      <c r="H22" s="12"/>
      <c r="I22" s="12"/>
      <c r="J22" s="12"/>
      <c r="K22" s="12"/>
      <c r="L22" s="12"/>
      <c r="M22" s="12"/>
      <c r="N22" s="4"/>
      <c r="O22" s="4"/>
      <c r="P22" s="4"/>
    </row>
    <row r="23">
      <c r="A23" s="144"/>
      <c r="B23" s="12"/>
      <c r="C23" s="12"/>
      <c r="D23" s="12"/>
      <c r="E23" s="12"/>
      <c r="F23" s="12"/>
      <c r="G23" s="12"/>
      <c r="H23" s="12"/>
      <c r="I23" s="12"/>
      <c r="J23" s="12"/>
      <c r="K23" s="12"/>
      <c r="L23" s="12"/>
      <c r="M23" s="12"/>
      <c r="N23" s="4"/>
      <c r="O23" s="4"/>
      <c r="P23" s="4"/>
    </row>
    <row r="24">
      <c r="A24" s="144"/>
      <c r="B24" s="12"/>
      <c r="C24" s="12"/>
      <c r="D24" s="12"/>
      <c r="E24" s="12"/>
      <c r="F24" s="12"/>
      <c r="G24" s="12"/>
      <c r="H24" s="12"/>
      <c r="I24" s="12"/>
      <c r="J24" s="12"/>
      <c r="K24" s="12"/>
      <c r="L24" s="12"/>
      <c r="M24" s="12"/>
      <c r="N24" s="4"/>
      <c r="O24" s="4"/>
      <c r="P24" s="4"/>
    </row>
    <row r="25">
      <c r="A25" s="144"/>
      <c r="B25" s="12"/>
      <c r="C25" s="12"/>
      <c r="D25" s="12"/>
      <c r="E25" s="12"/>
      <c r="F25" s="12"/>
      <c r="G25" s="12"/>
      <c r="H25" s="12"/>
      <c r="I25" s="12"/>
      <c r="J25" s="12"/>
      <c r="K25" s="12"/>
      <c r="L25" s="12"/>
      <c r="M25" s="12"/>
      <c r="N25" s="4"/>
      <c r="O25" s="4"/>
      <c r="P25" s="4"/>
    </row>
    <row r="26">
      <c r="A26" s="144"/>
      <c r="B26" s="12"/>
      <c r="C26" s="12"/>
      <c r="D26" s="12"/>
      <c r="E26" s="12"/>
      <c r="F26" s="12"/>
      <c r="G26" s="12"/>
      <c r="H26" s="12"/>
      <c r="I26" s="12"/>
      <c r="J26" s="12"/>
      <c r="K26" s="12"/>
      <c r="L26" s="12"/>
      <c r="M26" s="12"/>
      <c r="N26" s="4"/>
      <c r="O26" s="4"/>
      <c r="P26" s="4"/>
    </row>
    <row r="27">
      <c r="A27" s="144"/>
      <c r="B27" s="12"/>
      <c r="C27" s="12"/>
      <c r="D27" s="12"/>
      <c r="E27" s="12"/>
      <c r="F27" s="12"/>
      <c r="G27" s="12"/>
      <c r="H27" s="12"/>
      <c r="I27" s="12"/>
      <c r="J27" s="12"/>
      <c r="K27" s="12"/>
      <c r="L27" s="12"/>
      <c r="M27" s="12"/>
      <c r="N27" s="4"/>
      <c r="O27" s="4"/>
      <c r="P27" s="4"/>
    </row>
    <row r="28">
      <c r="A28" s="144"/>
      <c r="B28" s="12"/>
      <c r="C28" s="12"/>
      <c r="D28" s="12"/>
      <c r="E28" s="12"/>
      <c r="F28" s="12"/>
      <c r="G28" s="12"/>
      <c r="H28" s="12"/>
      <c r="I28" s="12"/>
      <c r="J28" s="12"/>
      <c r="K28" s="12"/>
      <c r="L28" s="12"/>
      <c r="M28" s="12"/>
      <c r="N28" s="4"/>
      <c r="O28" s="4"/>
      <c r="P28" s="4"/>
    </row>
    <row r="29">
      <c r="A29" s="144"/>
      <c r="B29" s="12"/>
      <c r="C29" s="12"/>
      <c r="D29" s="12"/>
      <c r="E29" s="12"/>
      <c r="F29" s="12"/>
      <c r="G29" s="12"/>
      <c r="H29" s="12"/>
      <c r="I29" s="12"/>
      <c r="J29" s="12"/>
      <c r="K29" s="12"/>
      <c r="L29" s="12"/>
      <c r="M29" s="12"/>
      <c r="N29" s="4"/>
      <c r="O29" s="4"/>
      <c r="P29" s="4"/>
    </row>
    <row r="30">
      <c r="A30" s="144"/>
      <c r="B30" s="12"/>
      <c r="C30" s="12"/>
      <c r="D30" s="12"/>
      <c r="E30" s="12"/>
      <c r="F30" s="12"/>
      <c r="G30" s="12"/>
      <c r="H30" s="12"/>
      <c r="I30" s="12"/>
      <c r="J30" s="12"/>
      <c r="K30" s="12"/>
      <c r="L30" s="12"/>
      <c r="M30" s="12"/>
      <c r="N30" s="4"/>
      <c r="O30" s="4"/>
      <c r="P30" s="4"/>
    </row>
    <row r="31">
      <c r="A31" s="144"/>
      <c r="B31" s="12"/>
      <c r="C31" s="12"/>
      <c r="D31" s="12"/>
      <c r="E31" s="12"/>
      <c r="F31" s="12"/>
      <c r="G31" s="12"/>
      <c r="H31" s="12"/>
      <c r="I31" s="12"/>
      <c r="J31" s="12"/>
      <c r="K31" s="12"/>
      <c r="L31" s="12"/>
      <c r="M31" s="12"/>
      <c r="N31" s="4"/>
      <c r="O31" s="4"/>
      <c r="P31" s="4"/>
    </row>
    <row r="32">
      <c r="A32" s="144"/>
      <c r="B32" s="12"/>
      <c r="C32" s="12"/>
      <c r="D32" s="12"/>
      <c r="E32" s="12"/>
      <c r="F32" s="12"/>
      <c r="G32" s="12"/>
      <c r="H32" s="12"/>
      <c r="I32" s="12"/>
      <c r="J32" s="12"/>
      <c r="K32" s="12"/>
      <c r="L32" s="12"/>
      <c r="M32" s="12"/>
      <c r="N32" s="4"/>
      <c r="O32" s="4"/>
      <c r="P32" s="4"/>
    </row>
    <row r="33">
      <c r="A33" s="144"/>
      <c r="B33" s="12"/>
      <c r="C33" s="12"/>
      <c r="D33" s="12"/>
      <c r="E33" s="12"/>
      <c r="F33" s="12"/>
      <c r="G33" s="12"/>
      <c r="H33" s="12"/>
      <c r="I33" s="12"/>
      <c r="J33" s="12"/>
      <c r="K33" s="12"/>
      <c r="L33" s="12"/>
      <c r="M33" s="12"/>
      <c r="N33" s="4"/>
      <c r="O33" s="4"/>
      <c r="P33" s="4"/>
    </row>
    <row r="34">
      <c r="A34" s="144"/>
      <c r="B34" s="12"/>
      <c r="C34" s="12"/>
      <c r="D34" s="12"/>
      <c r="E34" s="12"/>
      <c r="F34" s="12"/>
      <c r="G34" s="12"/>
      <c r="H34" s="12"/>
      <c r="I34" s="12"/>
      <c r="J34" s="12"/>
      <c r="K34" s="12"/>
      <c r="L34" s="12"/>
      <c r="M34" s="12"/>
      <c r="N34" s="4"/>
      <c r="O34" s="4"/>
      <c r="P34" s="4"/>
    </row>
    <row r="35">
      <c r="A35" s="144"/>
      <c r="B35" s="12"/>
      <c r="C35" s="12"/>
      <c r="D35" s="12"/>
      <c r="E35" s="12"/>
      <c r="F35" s="12"/>
      <c r="G35" s="12"/>
      <c r="H35" s="12"/>
      <c r="I35" s="12"/>
      <c r="J35" s="12"/>
      <c r="K35" s="12"/>
      <c r="L35" s="12"/>
      <c r="M35" s="12"/>
      <c r="O35" s="4"/>
      <c r="P35" s="4"/>
    </row>
    <row r="36">
      <c r="A36" s="144"/>
      <c r="B36" s="12"/>
      <c r="C36" s="12"/>
      <c r="D36" s="12"/>
      <c r="E36" s="12"/>
      <c r="F36" s="12"/>
      <c r="G36" s="12"/>
      <c r="H36" s="12"/>
      <c r="I36" s="12"/>
      <c r="J36" s="12"/>
      <c r="K36" s="12"/>
      <c r="L36" s="12"/>
      <c r="M36" s="12"/>
      <c r="N36" s="4"/>
      <c r="O36" s="4"/>
      <c r="P36" s="4"/>
    </row>
    <row r="37">
      <c r="A37" s="144"/>
      <c r="B37" s="12"/>
      <c r="C37" s="12"/>
      <c r="D37" s="12"/>
      <c r="E37" s="12"/>
      <c r="F37" s="12"/>
      <c r="G37" s="12"/>
      <c r="H37" s="12"/>
      <c r="I37" s="12"/>
      <c r="J37" s="12"/>
      <c r="K37" s="12"/>
      <c r="L37" s="12"/>
      <c r="M37" s="12"/>
      <c r="N37" s="4"/>
      <c r="O37" s="4"/>
      <c r="P37" s="4"/>
    </row>
    <row r="38">
      <c r="A38" s="144"/>
      <c r="B38" s="12"/>
      <c r="C38" s="12"/>
      <c r="D38" s="12"/>
      <c r="E38" s="12"/>
      <c r="F38" s="12"/>
      <c r="G38" s="12"/>
      <c r="H38" s="12"/>
      <c r="I38" s="12"/>
      <c r="J38" s="12"/>
      <c r="K38" s="12"/>
      <c r="L38" s="12"/>
      <c r="M38" s="12"/>
      <c r="N38" s="4"/>
      <c r="O38" s="4"/>
      <c r="P38" s="4"/>
    </row>
    <row r="39">
      <c r="A39" s="144"/>
      <c r="B39" s="12"/>
      <c r="C39" s="12"/>
      <c r="D39" s="12"/>
      <c r="E39" s="12"/>
      <c r="F39" s="12"/>
      <c r="G39" s="12"/>
      <c r="H39" s="12"/>
      <c r="I39" s="12"/>
      <c r="J39" s="12"/>
      <c r="K39" s="12"/>
      <c r="L39" s="12"/>
      <c r="M39" s="12"/>
      <c r="N39" s="4"/>
      <c r="O39" s="4"/>
      <c r="P39" s="4"/>
    </row>
    <row r="40">
      <c r="A40" s="144"/>
      <c r="B40" s="12"/>
      <c r="C40" s="12"/>
      <c r="D40" s="12"/>
      <c r="E40" s="12"/>
      <c r="F40" s="12"/>
      <c r="G40" s="12"/>
      <c r="H40" s="12"/>
      <c r="I40" s="12"/>
      <c r="J40" s="12"/>
      <c r="K40" s="12"/>
      <c r="L40" s="12"/>
      <c r="M40" s="12"/>
      <c r="N40" s="4"/>
      <c r="O40" s="4"/>
      <c r="P40" s="4"/>
    </row>
    <row r="41">
      <c r="A41" s="144"/>
      <c r="B41" s="12"/>
      <c r="C41" s="12"/>
      <c r="D41" s="12"/>
      <c r="E41" s="12"/>
      <c r="F41" s="12"/>
      <c r="G41" s="12"/>
      <c r="H41" s="12"/>
      <c r="I41" s="12"/>
      <c r="J41" s="12"/>
      <c r="K41" s="12"/>
      <c r="L41" s="12"/>
      <c r="M41" s="12"/>
      <c r="N41" s="4"/>
      <c r="O41" s="4"/>
      <c r="P41" s="4"/>
    </row>
    <row r="42">
      <c r="A42" s="144"/>
      <c r="B42" s="12"/>
      <c r="C42" s="12"/>
      <c r="D42" s="12"/>
      <c r="E42" s="12"/>
      <c r="F42" s="12"/>
      <c r="G42" s="12"/>
      <c r="H42" s="12"/>
      <c r="I42" s="12"/>
      <c r="J42" s="12"/>
      <c r="K42" s="12"/>
      <c r="L42" s="12"/>
      <c r="M42" s="12"/>
      <c r="N42" s="4"/>
      <c r="O42" s="4"/>
      <c r="P42" s="4"/>
    </row>
    <row r="43">
      <c r="A43" s="144"/>
      <c r="B43" s="12"/>
      <c r="C43" s="12"/>
      <c r="D43" s="12"/>
      <c r="E43" s="12"/>
      <c r="F43" s="12"/>
      <c r="G43" s="12"/>
      <c r="H43" s="12"/>
      <c r="I43" s="12"/>
      <c r="J43" s="12"/>
      <c r="K43" s="12"/>
      <c r="L43" s="12"/>
      <c r="M43" s="12"/>
      <c r="N43" s="4"/>
      <c r="O43" s="4"/>
      <c r="P43" s="4"/>
    </row>
    <row r="44">
      <c r="A44" s="144"/>
      <c r="B44" s="12"/>
      <c r="C44" s="12"/>
      <c r="D44" s="12"/>
      <c r="E44" s="12"/>
      <c r="F44" s="12"/>
      <c r="G44" s="12"/>
      <c r="H44" s="12"/>
      <c r="I44" s="12"/>
      <c r="J44" s="12"/>
      <c r="K44" s="12"/>
      <c r="L44" s="12"/>
      <c r="M44" s="12"/>
      <c r="N44" s="4"/>
      <c r="O44" s="4"/>
      <c r="P44" s="4"/>
    </row>
    <row r="45">
      <c r="A45" s="144"/>
      <c r="B45" s="12"/>
      <c r="C45" s="12"/>
      <c r="D45" s="12"/>
      <c r="E45" s="12"/>
      <c r="F45" s="12"/>
      <c r="G45" s="12"/>
      <c r="H45" s="12"/>
      <c r="I45" s="12"/>
      <c r="J45" s="12"/>
      <c r="K45" s="12"/>
      <c r="L45" s="12"/>
      <c r="M45" s="12"/>
      <c r="N45" s="4"/>
      <c r="O45" s="4"/>
      <c r="P45" s="4"/>
    </row>
    <row r="46">
      <c r="A46" s="144"/>
      <c r="B46" s="12"/>
      <c r="C46" s="12"/>
      <c r="D46" s="12"/>
      <c r="E46" s="12"/>
      <c r="F46" s="12"/>
      <c r="G46" s="12"/>
      <c r="H46" s="12"/>
      <c r="I46" s="12"/>
      <c r="J46" s="12"/>
      <c r="K46" s="12"/>
      <c r="L46" s="12"/>
      <c r="M46" s="12"/>
      <c r="N46" s="4"/>
      <c r="O46" s="4"/>
      <c r="P46" s="4"/>
    </row>
    <row r="47">
      <c r="A47" s="144"/>
      <c r="B47" s="12"/>
      <c r="C47" s="12"/>
      <c r="D47" s="12"/>
      <c r="E47" s="12"/>
      <c r="F47" s="12"/>
      <c r="G47" s="12"/>
      <c r="H47" s="12"/>
      <c r="I47" s="12"/>
      <c r="J47" s="12"/>
      <c r="K47" s="12"/>
      <c r="L47" s="12"/>
      <c r="M47" s="12"/>
      <c r="N47" s="4"/>
      <c r="O47" s="4"/>
      <c r="P47" s="4"/>
    </row>
    <row r="48">
      <c r="A48" s="144"/>
      <c r="B48" s="12"/>
      <c r="C48" s="12"/>
      <c r="D48" s="12"/>
      <c r="E48" s="12"/>
      <c r="F48" s="12"/>
      <c r="G48" s="12"/>
      <c r="H48" s="12"/>
      <c r="I48" s="12"/>
      <c r="J48" s="12"/>
      <c r="K48" s="12"/>
      <c r="L48" s="12"/>
      <c r="M48" s="12"/>
      <c r="N48" s="4"/>
      <c r="O48" s="4"/>
      <c r="P48" s="4"/>
    </row>
    <row r="49">
      <c r="A49" s="144"/>
      <c r="B49" s="12"/>
      <c r="C49" s="12"/>
      <c r="D49" s="12"/>
      <c r="E49" s="12"/>
      <c r="F49" s="12"/>
      <c r="G49" s="12"/>
      <c r="H49" s="12"/>
      <c r="I49" s="12"/>
      <c r="J49" s="12"/>
      <c r="K49" s="12"/>
      <c r="L49" s="12"/>
      <c r="M49" s="12"/>
      <c r="N49" s="4"/>
      <c r="O49" s="4"/>
      <c r="P49" s="4"/>
    </row>
    <row r="50">
      <c r="A50" s="144"/>
      <c r="B50" s="12"/>
      <c r="C50" s="12"/>
      <c r="D50" s="12"/>
      <c r="E50" s="12"/>
      <c r="F50" s="12"/>
      <c r="G50" s="12"/>
      <c r="H50" s="12"/>
      <c r="I50" s="12"/>
      <c r="J50" s="12"/>
      <c r="K50" s="12"/>
      <c r="L50" s="12"/>
      <c r="M50" s="12"/>
      <c r="N50" s="4"/>
      <c r="O50" s="4"/>
      <c r="P50" s="4"/>
    </row>
    <row r="51">
      <c r="A51" s="144"/>
      <c r="B51" s="12"/>
      <c r="C51" s="12"/>
      <c r="D51" s="12"/>
      <c r="E51" s="12"/>
      <c r="F51" s="12"/>
      <c r="G51" s="12"/>
      <c r="H51" s="12"/>
      <c r="I51" s="12"/>
      <c r="J51" s="12"/>
      <c r="K51" s="12"/>
      <c r="L51" s="12"/>
      <c r="M51" s="12"/>
      <c r="N51" s="4"/>
      <c r="O51" s="4"/>
      <c r="P51" s="4"/>
    </row>
    <row r="52">
      <c r="A52" s="144"/>
      <c r="B52" s="12"/>
      <c r="C52" s="12"/>
      <c r="D52" s="12"/>
      <c r="E52" s="12"/>
      <c r="F52" s="12"/>
      <c r="G52" s="12"/>
      <c r="H52" s="12"/>
      <c r="I52" s="12"/>
      <c r="J52" s="12"/>
      <c r="K52" s="12"/>
      <c r="L52" s="12"/>
      <c r="M52" s="12"/>
      <c r="N52" s="4"/>
      <c r="O52" s="4"/>
      <c r="P52" s="4"/>
    </row>
    <row r="53">
      <c r="A53" s="144"/>
      <c r="B53" s="12"/>
      <c r="C53" s="12"/>
      <c r="D53" s="12"/>
      <c r="E53" s="12"/>
      <c r="F53" s="12"/>
      <c r="G53" s="12"/>
      <c r="H53" s="12"/>
      <c r="I53" s="12"/>
      <c r="J53" s="12"/>
      <c r="K53" s="12"/>
      <c r="L53" s="12"/>
      <c r="M53" s="12"/>
      <c r="N53" s="4"/>
      <c r="O53" s="4"/>
      <c r="P53" s="4"/>
    </row>
    <row r="54">
      <c r="A54" s="144"/>
      <c r="B54" s="12"/>
      <c r="C54" s="12"/>
      <c r="D54" s="12"/>
      <c r="E54" s="12"/>
      <c r="F54" s="12"/>
      <c r="G54" s="12"/>
      <c r="H54" s="12"/>
      <c r="I54" s="12"/>
      <c r="J54" s="12"/>
      <c r="K54" s="12"/>
      <c r="L54" s="12"/>
      <c r="M54" s="12"/>
      <c r="N54" s="4"/>
      <c r="O54" s="4"/>
      <c r="P54" s="4"/>
    </row>
    <row r="55">
      <c r="A55" s="144"/>
      <c r="B55" s="12"/>
      <c r="C55" s="12"/>
      <c r="D55" s="12"/>
      <c r="E55" s="12"/>
      <c r="F55" s="12"/>
      <c r="G55" s="12"/>
      <c r="H55" s="12"/>
      <c r="I55" s="12"/>
      <c r="J55" s="12"/>
      <c r="K55" s="12"/>
      <c r="L55" s="12"/>
      <c r="M55" s="12"/>
      <c r="N55" s="4"/>
      <c r="O55" s="4"/>
      <c r="P55" s="4"/>
    </row>
    <row r="56">
      <c r="A56" s="144"/>
      <c r="B56" s="12"/>
      <c r="C56" s="12"/>
      <c r="D56" s="12"/>
      <c r="E56" s="12"/>
      <c r="F56" s="12"/>
      <c r="G56" s="12"/>
      <c r="H56" s="12"/>
      <c r="I56" s="12"/>
      <c r="J56" s="12"/>
      <c r="K56" s="12"/>
      <c r="L56" s="12"/>
      <c r="M56" s="12"/>
      <c r="N56" s="4"/>
      <c r="O56" s="4"/>
      <c r="P56" s="4"/>
    </row>
    <row r="57">
      <c r="A57" s="144"/>
      <c r="B57" s="12"/>
      <c r="C57" s="12"/>
      <c r="D57" s="12"/>
      <c r="E57" s="12"/>
      <c r="F57" s="12"/>
      <c r="G57" s="12"/>
      <c r="H57" s="12"/>
      <c r="I57" s="12"/>
      <c r="J57" s="12"/>
      <c r="K57" s="12"/>
      <c r="L57" s="12"/>
      <c r="M57" s="12"/>
      <c r="N57" s="4"/>
      <c r="O57" s="4"/>
      <c r="P57" s="4"/>
    </row>
    <row r="58">
      <c r="A58" s="144"/>
      <c r="B58" s="12"/>
      <c r="C58" s="12"/>
      <c r="D58" s="12"/>
      <c r="E58" s="12"/>
      <c r="F58" s="12"/>
      <c r="G58" s="12"/>
      <c r="H58" s="12"/>
      <c r="I58" s="12"/>
      <c r="J58" s="12"/>
      <c r="K58" s="12"/>
      <c r="L58" s="12"/>
      <c r="M58" s="12"/>
      <c r="N58" s="4"/>
      <c r="O58" s="4"/>
      <c r="P58" s="4"/>
    </row>
    <row r="59">
      <c r="A59" s="144"/>
      <c r="B59" s="12"/>
      <c r="C59" s="12"/>
      <c r="D59" s="12"/>
      <c r="E59" s="12"/>
      <c r="F59" s="12"/>
      <c r="G59" s="12"/>
      <c r="H59" s="12"/>
      <c r="I59" s="12"/>
      <c r="J59" s="12"/>
      <c r="K59" s="12"/>
      <c r="L59" s="12"/>
      <c r="M59" s="12"/>
      <c r="N59" s="4"/>
      <c r="O59" s="4"/>
      <c r="P59" s="4"/>
    </row>
    <row r="60">
      <c r="A60" s="144"/>
      <c r="B60" s="12"/>
      <c r="C60" s="12"/>
      <c r="D60" s="12"/>
      <c r="E60" s="12"/>
      <c r="F60" s="12"/>
      <c r="G60" s="12"/>
      <c r="H60" s="12"/>
      <c r="I60" s="12"/>
      <c r="J60" s="12"/>
      <c r="K60" s="12"/>
      <c r="L60" s="12"/>
      <c r="M60" s="12"/>
      <c r="N60" s="4"/>
      <c r="O60" s="4"/>
      <c r="P60" s="4"/>
    </row>
    <row r="61">
      <c r="A61" s="144"/>
      <c r="B61" s="12"/>
      <c r="C61" s="12"/>
      <c r="D61" s="12"/>
      <c r="E61" s="12"/>
      <c r="F61" s="12"/>
      <c r="G61" s="12"/>
      <c r="H61" s="12"/>
      <c r="I61" s="12"/>
      <c r="J61" s="12"/>
      <c r="K61" s="12"/>
      <c r="L61" s="12"/>
      <c r="M61" s="12"/>
      <c r="N61" s="4"/>
      <c r="O61" s="4"/>
      <c r="P61" s="4"/>
    </row>
    <row r="62">
      <c r="A62" s="144"/>
      <c r="B62" s="12"/>
      <c r="C62" s="12"/>
      <c r="D62" s="12"/>
      <c r="E62" s="12"/>
      <c r="F62" s="12"/>
      <c r="G62" s="12"/>
      <c r="H62" s="12"/>
      <c r="I62" s="12"/>
      <c r="J62" s="12"/>
      <c r="K62" s="12"/>
      <c r="L62" s="12"/>
      <c r="M62" s="12"/>
      <c r="N62" s="4"/>
      <c r="O62" s="4"/>
      <c r="P62" s="4"/>
    </row>
    <row r="63">
      <c r="A63" s="144"/>
      <c r="B63" s="12"/>
      <c r="C63" s="12"/>
      <c r="D63" s="12"/>
      <c r="E63" s="12"/>
      <c r="F63" s="12"/>
      <c r="G63" s="12"/>
      <c r="H63" s="12"/>
      <c r="I63" s="12"/>
      <c r="J63" s="12"/>
      <c r="K63" s="12"/>
      <c r="L63" s="12"/>
      <c r="M63" s="12"/>
      <c r="N63" s="4"/>
      <c r="O63" s="4"/>
      <c r="P63" s="4"/>
    </row>
    <row r="64" ht="13.5" customHeight="1">
      <c r="A64" s="163"/>
      <c r="B64" s="4"/>
      <c r="C64" s="4"/>
      <c r="D64" s="4"/>
      <c r="E64" s="4"/>
      <c r="F64" s="4"/>
      <c r="G64" s="4"/>
      <c r="H64" s="4"/>
      <c r="I64" s="4"/>
      <c r="J64" s="4"/>
      <c r="K64" s="4"/>
      <c r="L64" s="4"/>
      <c r="M64" s="4"/>
      <c r="N64" s="4"/>
      <c r="O64" s="4"/>
      <c r="P64" s="4"/>
    </row>
    <row r="65">
      <c r="A65" s="164"/>
      <c r="B65" s="12"/>
      <c r="C65" s="12"/>
      <c r="D65" s="12"/>
      <c r="E65" s="12"/>
      <c r="F65" s="12"/>
      <c r="G65" s="12"/>
      <c r="H65" s="12"/>
      <c r="I65" s="12"/>
      <c r="J65" s="12"/>
      <c r="K65" s="12"/>
      <c r="L65" s="12"/>
      <c r="M65" s="12"/>
      <c r="N65" s="4"/>
      <c r="O65" s="4"/>
      <c r="P65" s="4"/>
    </row>
    <row r="66">
      <c r="A66" s="144"/>
      <c r="B66" s="12"/>
      <c r="C66" s="12"/>
      <c r="D66" s="12"/>
      <c r="E66" s="12"/>
      <c r="F66" s="12"/>
      <c r="G66" s="12"/>
      <c r="H66" s="12"/>
      <c r="I66" s="12"/>
      <c r="J66" s="12"/>
      <c r="K66" s="12"/>
      <c r="L66" s="12"/>
      <c r="M66" s="12"/>
      <c r="N66" s="4"/>
      <c r="O66" s="4"/>
      <c r="P66" s="4"/>
    </row>
    <row r="67">
      <c r="A67" s="144"/>
      <c r="B67" s="12"/>
      <c r="C67" s="12"/>
      <c r="D67" s="12"/>
      <c r="E67" s="12"/>
      <c r="F67" s="12"/>
      <c r="G67" s="12"/>
      <c r="H67" s="12"/>
      <c r="I67" s="12"/>
      <c r="J67" s="12"/>
      <c r="K67" s="12"/>
      <c r="L67" s="12"/>
      <c r="M67" s="12"/>
      <c r="N67" s="4"/>
      <c r="O67" s="4"/>
      <c r="P67" s="4"/>
    </row>
    <row r="68">
      <c r="A68" s="144"/>
      <c r="B68" s="12"/>
      <c r="C68" s="12"/>
      <c r="D68" s="12"/>
      <c r="E68" s="12"/>
      <c r="F68" s="12"/>
      <c r="G68" s="12"/>
      <c r="H68" s="12"/>
      <c r="I68" s="12"/>
      <c r="J68" s="12"/>
      <c r="K68" s="12"/>
      <c r="L68" s="12"/>
      <c r="M68" s="12"/>
      <c r="N68" s="4"/>
      <c r="O68" s="4"/>
      <c r="P68" s="4"/>
    </row>
    <row r="69">
      <c r="A69" s="144"/>
      <c r="B69" s="12"/>
      <c r="C69" s="12"/>
      <c r="D69" s="12"/>
      <c r="E69" s="12"/>
      <c r="F69" s="12"/>
      <c r="G69" s="12"/>
      <c r="H69" s="12"/>
      <c r="I69" s="12"/>
      <c r="J69" s="12"/>
      <c r="K69" s="12"/>
      <c r="L69" s="12"/>
      <c r="M69" s="12"/>
      <c r="N69" s="4"/>
      <c r="O69" s="4"/>
      <c r="P69" s="4"/>
    </row>
    <row r="70">
      <c r="A70" s="144"/>
      <c r="B70" s="12"/>
      <c r="C70" s="12"/>
      <c r="D70" s="12"/>
      <c r="E70" s="12"/>
      <c r="F70" s="12"/>
      <c r="G70" s="12"/>
      <c r="H70" s="12"/>
      <c r="I70" s="12"/>
      <c r="J70" s="12"/>
      <c r="K70" s="12"/>
      <c r="L70" s="12"/>
      <c r="M70" s="12"/>
      <c r="N70" s="4"/>
      <c r="O70" s="4"/>
      <c r="P70" s="4"/>
    </row>
    <row r="71">
      <c r="A71" s="144"/>
      <c r="B71" s="12"/>
      <c r="C71" s="12"/>
      <c r="D71" s="12"/>
      <c r="E71" s="12"/>
      <c r="F71" s="12"/>
      <c r="G71" s="12"/>
      <c r="H71" s="12"/>
      <c r="I71" s="12"/>
      <c r="J71" s="12"/>
      <c r="K71" s="12"/>
      <c r="L71" s="12"/>
      <c r="M71" s="12"/>
      <c r="N71" s="4"/>
      <c r="O71" s="4"/>
      <c r="P71" s="4"/>
    </row>
    <row r="72">
      <c r="A72" s="144"/>
      <c r="B72" s="12"/>
      <c r="C72" s="12"/>
      <c r="D72" s="12"/>
      <c r="E72" s="12"/>
      <c r="F72" s="12"/>
      <c r="G72" s="12"/>
      <c r="H72" s="12"/>
      <c r="I72" s="12"/>
      <c r="J72" s="12"/>
      <c r="K72" s="12"/>
      <c r="L72" s="12"/>
      <c r="M72" s="12"/>
      <c r="N72" s="4"/>
      <c r="O72" s="4"/>
      <c r="P72" s="4"/>
    </row>
    <row r="73">
      <c r="A73" s="144"/>
      <c r="B73" s="12"/>
      <c r="C73" s="12"/>
      <c r="D73" s="12"/>
      <c r="E73" s="12"/>
      <c r="F73" s="12"/>
      <c r="G73" s="12"/>
      <c r="H73" s="12"/>
      <c r="I73" s="12"/>
      <c r="J73" s="12"/>
      <c r="K73" s="12"/>
      <c r="L73" s="12"/>
      <c r="M73" s="12"/>
      <c r="N73" s="4"/>
      <c r="O73" s="4"/>
      <c r="P73" s="4"/>
    </row>
    <row r="74">
      <c r="A74" s="144"/>
      <c r="B74" s="12"/>
      <c r="C74" s="12"/>
      <c r="D74" s="12"/>
      <c r="E74" s="12"/>
      <c r="F74" s="12"/>
      <c r="G74" s="12"/>
      <c r="H74" s="12"/>
      <c r="I74" s="12"/>
      <c r="J74" s="12"/>
      <c r="K74" s="12"/>
      <c r="L74" s="12"/>
      <c r="M74" s="12"/>
      <c r="N74" s="4"/>
      <c r="O74" s="4"/>
      <c r="P74" s="4"/>
    </row>
    <row r="75">
      <c r="A75" s="144"/>
      <c r="B75" s="12"/>
      <c r="C75" s="12"/>
      <c r="D75" s="12"/>
      <c r="E75" s="12"/>
      <c r="F75" s="12"/>
      <c r="G75" s="12"/>
      <c r="H75" s="12"/>
      <c r="I75" s="12"/>
      <c r="J75" s="12"/>
      <c r="K75" s="12"/>
      <c r="L75" s="12"/>
      <c r="M75" s="12"/>
      <c r="N75" s="4"/>
      <c r="O75" s="4"/>
      <c r="P75" s="4"/>
    </row>
    <row r="76">
      <c r="A76" s="144"/>
      <c r="B76" s="12"/>
      <c r="C76" s="12"/>
      <c r="D76" s="12"/>
      <c r="E76" s="12"/>
      <c r="F76" s="12"/>
      <c r="G76" s="12"/>
      <c r="H76" s="12"/>
      <c r="I76" s="12"/>
      <c r="J76" s="12"/>
      <c r="K76" s="12"/>
      <c r="L76" s="12"/>
      <c r="M76" s="12"/>
      <c r="N76" s="4"/>
      <c r="O76" s="4"/>
      <c r="P76" s="4"/>
    </row>
    <row r="77">
      <c r="A77" s="144"/>
      <c r="B77" s="12"/>
      <c r="C77" s="12"/>
      <c r="D77" s="12"/>
      <c r="E77" s="12"/>
      <c r="F77" s="12"/>
      <c r="G77" s="12"/>
      <c r="H77" s="12"/>
      <c r="I77" s="12"/>
      <c r="J77" s="12"/>
      <c r="K77" s="12"/>
      <c r="L77" s="12"/>
      <c r="M77" s="12"/>
      <c r="N77" s="4"/>
      <c r="O77" s="4"/>
      <c r="P77" s="4"/>
    </row>
    <row r="78">
      <c r="A78" s="144"/>
      <c r="B78" s="12"/>
      <c r="C78" s="12"/>
      <c r="D78" s="12"/>
      <c r="E78" s="12"/>
      <c r="F78" s="12"/>
      <c r="G78" s="12"/>
      <c r="H78" s="12"/>
      <c r="I78" s="12"/>
      <c r="J78" s="12"/>
      <c r="K78" s="12"/>
      <c r="L78" s="12"/>
      <c r="M78" s="12"/>
      <c r="N78" s="4"/>
      <c r="O78" s="4"/>
      <c r="P78" s="4"/>
    </row>
    <row r="79">
      <c r="A79" s="144"/>
      <c r="B79" s="12"/>
      <c r="C79" s="12"/>
      <c r="D79" s="12"/>
      <c r="E79" s="12"/>
      <c r="F79" s="12"/>
      <c r="G79" s="12"/>
      <c r="H79" s="12"/>
      <c r="I79" s="12"/>
      <c r="J79" s="12"/>
      <c r="K79" s="12"/>
      <c r="L79" s="12"/>
      <c r="M79" s="12"/>
      <c r="N79" s="4"/>
      <c r="O79" s="4"/>
      <c r="P79" s="4"/>
    </row>
    <row r="80">
      <c r="A80" s="144"/>
      <c r="B80" s="12"/>
      <c r="C80" s="12"/>
      <c r="D80" s="12"/>
      <c r="E80" s="12"/>
      <c r="F80" s="12"/>
      <c r="G80" s="12"/>
      <c r="H80" s="12"/>
      <c r="I80" s="12"/>
      <c r="J80" s="12"/>
      <c r="K80" s="12"/>
      <c r="L80" s="12"/>
      <c r="M80" s="12"/>
      <c r="N80" s="4"/>
      <c r="O80" s="4"/>
      <c r="P80" s="4"/>
    </row>
    <row r="81">
      <c r="A81" s="144"/>
      <c r="B81" s="12"/>
      <c r="C81" s="12"/>
      <c r="D81" s="12"/>
      <c r="E81" s="12"/>
      <c r="F81" s="12"/>
      <c r="G81" s="12"/>
      <c r="H81" s="12"/>
      <c r="I81" s="12"/>
      <c r="J81" s="12"/>
      <c r="K81" s="12"/>
      <c r="L81" s="12"/>
      <c r="M81" s="12"/>
      <c r="N81" s="4"/>
      <c r="O81" s="4"/>
      <c r="P81" s="4"/>
    </row>
    <row r="82">
      <c r="A82" s="144"/>
      <c r="B82" s="12"/>
      <c r="C82" s="12"/>
      <c r="D82" s="12"/>
      <c r="E82" s="12"/>
      <c r="F82" s="12"/>
      <c r="G82" s="12"/>
      <c r="H82" s="12"/>
      <c r="I82" s="12"/>
      <c r="J82" s="12"/>
      <c r="K82" s="12"/>
      <c r="L82" s="12"/>
      <c r="M82" s="12"/>
      <c r="N82" s="4"/>
      <c r="O82" s="4"/>
      <c r="P82" s="4"/>
    </row>
    <row r="83">
      <c r="A83" s="144"/>
      <c r="B83" s="12"/>
      <c r="C83" s="12"/>
      <c r="D83" s="12"/>
      <c r="E83" s="12"/>
      <c r="F83" s="12"/>
      <c r="G83" s="12"/>
      <c r="H83" s="12"/>
      <c r="I83" s="12"/>
      <c r="J83" s="12"/>
      <c r="K83" s="12"/>
      <c r="L83" s="12"/>
      <c r="M83" s="12"/>
      <c r="N83" s="4"/>
      <c r="O83" s="4"/>
      <c r="P83" s="4"/>
    </row>
    <row r="84">
      <c r="A84" s="144"/>
      <c r="B84" s="12"/>
      <c r="C84" s="12"/>
      <c r="D84" s="12"/>
      <c r="E84" s="12"/>
      <c r="F84" s="12"/>
      <c r="G84" s="12"/>
      <c r="H84" s="12"/>
      <c r="I84" s="12"/>
      <c r="J84" s="12"/>
      <c r="K84" s="12"/>
      <c r="L84" s="12"/>
      <c r="M84" s="12"/>
      <c r="N84" s="4"/>
      <c r="O84" s="4"/>
      <c r="P84" s="4"/>
    </row>
    <row r="85">
      <c r="A85" s="144"/>
      <c r="B85" s="12"/>
      <c r="C85" s="12"/>
      <c r="D85" s="12"/>
      <c r="E85" s="12"/>
      <c r="F85" s="12"/>
      <c r="G85" s="12"/>
      <c r="H85" s="12"/>
      <c r="I85" s="12"/>
      <c r="J85" s="12"/>
      <c r="K85" s="12"/>
      <c r="L85" s="12"/>
      <c r="M85" s="12"/>
      <c r="N85" s="4"/>
      <c r="O85" s="4"/>
      <c r="P85" s="4"/>
    </row>
    <row r="86">
      <c r="A86" s="144"/>
      <c r="B86" s="12"/>
      <c r="C86" s="12"/>
      <c r="D86" s="12"/>
      <c r="E86" s="12"/>
      <c r="F86" s="12"/>
      <c r="G86" s="12"/>
      <c r="H86" s="12"/>
      <c r="I86" s="12"/>
      <c r="J86" s="12"/>
      <c r="K86" s="12"/>
      <c r="L86" s="12"/>
      <c r="M86" s="12"/>
      <c r="N86" s="4"/>
      <c r="O86" s="4"/>
      <c r="P86" s="4"/>
    </row>
    <row r="87">
      <c r="A87" s="144"/>
      <c r="B87" s="12"/>
      <c r="C87" s="12"/>
      <c r="D87" s="12"/>
      <c r="E87" s="12"/>
      <c r="F87" s="12"/>
      <c r="G87" s="12"/>
      <c r="H87" s="12"/>
      <c r="I87" s="12"/>
      <c r="J87" s="12"/>
      <c r="K87" s="12"/>
      <c r="L87" s="12"/>
      <c r="M87" s="12"/>
      <c r="N87" s="4"/>
      <c r="O87" s="4"/>
      <c r="P87" s="4"/>
    </row>
    <row r="88">
      <c r="A88" s="144"/>
      <c r="B88" s="12"/>
      <c r="C88" s="12"/>
      <c r="D88" s="12"/>
      <c r="E88" s="12"/>
      <c r="F88" s="12"/>
      <c r="G88" s="12"/>
      <c r="H88" s="12"/>
      <c r="I88" s="12"/>
      <c r="J88" s="12"/>
      <c r="K88" s="12"/>
      <c r="L88" s="12"/>
      <c r="M88" s="12"/>
      <c r="N88" s="4"/>
      <c r="O88" s="4"/>
      <c r="P88" s="4"/>
    </row>
    <row r="89">
      <c r="A89" s="144"/>
      <c r="B89" s="12"/>
      <c r="C89" s="12"/>
      <c r="D89" s="12"/>
      <c r="E89" s="12"/>
      <c r="F89" s="12"/>
      <c r="G89" s="12"/>
      <c r="H89" s="12"/>
      <c r="I89" s="12"/>
      <c r="J89" s="12"/>
      <c r="K89" s="12"/>
      <c r="L89" s="12"/>
      <c r="M89" s="12"/>
      <c r="N89" s="4"/>
      <c r="O89" s="4"/>
      <c r="P89" s="4"/>
    </row>
    <row r="90">
      <c r="A90" s="144"/>
      <c r="B90" s="12"/>
      <c r="C90" s="12"/>
      <c r="D90" s="12"/>
      <c r="E90" s="12"/>
      <c r="F90" s="12"/>
      <c r="G90" s="12"/>
      <c r="H90" s="12"/>
      <c r="I90" s="12"/>
      <c r="J90" s="12"/>
      <c r="K90" s="12"/>
      <c r="L90" s="12"/>
      <c r="M90" s="12"/>
      <c r="N90" s="4"/>
      <c r="O90" s="4"/>
      <c r="P90" s="4"/>
    </row>
    <row r="91">
      <c r="A91" s="144"/>
      <c r="B91" s="12"/>
      <c r="C91" s="12"/>
      <c r="D91" s="12"/>
      <c r="E91" s="12"/>
      <c r="F91" s="12"/>
      <c r="G91" s="12"/>
      <c r="H91" s="12"/>
      <c r="I91" s="12"/>
      <c r="J91" s="12"/>
      <c r="K91" s="12"/>
      <c r="L91" s="12"/>
      <c r="M91" s="12"/>
      <c r="N91" s="4"/>
      <c r="O91" s="4"/>
      <c r="P91" s="4"/>
    </row>
    <row r="92">
      <c r="A92" s="144"/>
      <c r="B92" s="12"/>
      <c r="C92" s="12"/>
      <c r="D92" s="12"/>
      <c r="E92" s="12"/>
      <c r="F92" s="12"/>
      <c r="G92" s="12"/>
      <c r="H92" s="12"/>
      <c r="I92" s="12"/>
      <c r="J92" s="12"/>
      <c r="K92" s="12"/>
      <c r="L92" s="12"/>
      <c r="M92" s="12"/>
      <c r="N92" s="4"/>
      <c r="O92" s="4"/>
      <c r="P92" s="4"/>
    </row>
    <row r="93">
      <c r="A93" s="144"/>
      <c r="B93" s="12"/>
      <c r="C93" s="12"/>
      <c r="D93" s="12"/>
      <c r="E93" s="12"/>
      <c r="F93" s="12"/>
      <c r="G93" s="12"/>
      <c r="H93" s="12"/>
      <c r="I93" s="12"/>
      <c r="J93" s="12"/>
      <c r="K93" s="12"/>
      <c r="L93" s="12"/>
      <c r="M93" s="12"/>
      <c r="N93" s="4"/>
      <c r="O93" s="4"/>
      <c r="P93" s="4"/>
    </row>
    <row r="94">
      <c r="A94" s="144"/>
      <c r="B94" s="12"/>
      <c r="C94" s="12"/>
      <c r="D94" s="12"/>
      <c r="E94" s="12"/>
      <c r="F94" s="12"/>
      <c r="G94" s="12"/>
      <c r="H94" s="12"/>
      <c r="I94" s="12"/>
      <c r="J94" s="12"/>
      <c r="K94" s="12"/>
      <c r="L94" s="12"/>
      <c r="M94" s="12"/>
      <c r="N94" s="4"/>
      <c r="O94" s="4"/>
      <c r="P94" s="4"/>
    </row>
    <row r="95">
      <c r="A95" s="144"/>
      <c r="B95" s="12"/>
      <c r="C95" s="12"/>
      <c r="D95" s="12"/>
      <c r="E95" s="12"/>
      <c r="F95" s="12"/>
      <c r="G95" s="12"/>
      <c r="H95" s="12"/>
      <c r="I95" s="12"/>
      <c r="J95" s="12"/>
      <c r="K95" s="12"/>
      <c r="L95" s="12"/>
      <c r="M95" s="12"/>
      <c r="N95" s="4"/>
      <c r="O95" s="4"/>
      <c r="P95" s="4"/>
    </row>
    <row r="96">
      <c r="A96" s="144"/>
      <c r="B96" s="12"/>
      <c r="C96" s="12"/>
      <c r="D96" s="12"/>
      <c r="E96" s="12"/>
      <c r="F96" s="12"/>
      <c r="G96" s="12"/>
      <c r="H96" s="12"/>
      <c r="I96" s="12"/>
      <c r="J96" s="12"/>
      <c r="K96" s="12"/>
      <c r="L96" s="12"/>
      <c r="M96" s="12"/>
      <c r="N96" s="4"/>
      <c r="O96" s="4"/>
      <c r="P96" s="4"/>
    </row>
    <row r="97">
      <c r="A97" s="144"/>
      <c r="B97" s="12"/>
      <c r="C97" s="12"/>
      <c r="D97" s="12"/>
      <c r="E97" s="12"/>
      <c r="F97" s="12"/>
      <c r="G97" s="12"/>
      <c r="H97" s="12"/>
      <c r="I97" s="12"/>
      <c r="J97" s="12"/>
      <c r="K97" s="12"/>
      <c r="L97" s="12"/>
      <c r="M97" s="12"/>
      <c r="N97" s="4"/>
      <c r="O97" s="4"/>
      <c r="P97" s="4"/>
    </row>
    <row r="98">
      <c r="A98" s="144"/>
      <c r="B98" s="12"/>
      <c r="C98" s="12"/>
      <c r="D98" s="12"/>
      <c r="E98" s="12"/>
      <c r="F98" s="12"/>
      <c r="G98" s="12"/>
      <c r="H98" s="12"/>
      <c r="I98" s="12"/>
      <c r="J98" s="12"/>
      <c r="K98" s="12"/>
      <c r="L98" s="12"/>
      <c r="M98" s="12"/>
      <c r="N98" s="4"/>
      <c r="O98" s="4"/>
      <c r="P98" s="4"/>
    </row>
    <row r="99">
      <c r="A99" s="144"/>
      <c r="B99" s="12"/>
      <c r="C99" s="12"/>
      <c r="D99" s="12"/>
      <c r="E99" s="12"/>
      <c r="F99" s="12"/>
      <c r="G99" s="12"/>
      <c r="H99" s="12"/>
      <c r="I99" s="12"/>
      <c r="J99" s="12"/>
      <c r="K99" s="12"/>
      <c r="L99" s="12"/>
      <c r="M99" s="12"/>
      <c r="N99" s="4"/>
      <c r="O99" s="4"/>
      <c r="P99" s="4"/>
    </row>
    <row r="100">
      <c r="A100" s="144"/>
      <c r="B100" s="12"/>
      <c r="C100" s="12"/>
      <c r="D100" s="12"/>
      <c r="E100" s="12"/>
      <c r="F100" s="12"/>
      <c r="G100" s="12"/>
      <c r="H100" s="12"/>
      <c r="I100" s="12"/>
      <c r="J100" s="12"/>
      <c r="K100" s="12"/>
      <c r="L100" s="12"/>
      <c r="M100" s="12"/>
      <c r="N100" s="4"/>
      <c r="O100" s="4"/>
      <c r="P100" s="4"/>
    </row>
    <row r="101">
      <c r="A101" s="144"/>
      <c r="B101" s="12"/>
      <c r="C101" s="12"/>
      <c r="D101" s="12"/>
      <c r="E101" s="12"/>
      <c r="F101" s="12"/>
      <c r="G101" s="12"/>
      <c r="H101" s="12"/>
      <c r="I101" s="12"/>
      <c r="J101" s="12"/>
      <c r="K101" s="12"/>
      <c r="L101" s="12"/>
      <c r="M101" s="12"/>
      <c r="N101" s="4"/>
      <c r="O101" s="4"/>
      <c r="P101" s="4"/>
    </row>
    <row r="102">
      <c r="A102" s="144"/>
      <c r="B102" s="12"/>
      <c r="C102" s="12"/>
      <c r="D102" s="12"/>
      <c r="E102" s="12"/>
      <c r="F102" s="12"/>
      <c r="G102" s="12"/>
      <c r="H102" s="12"/>
      <c r="I102" s="12"/>
      <c r="J102" s="12"/>
      <c r="K102" s="12"/>
      <c r="L102" s="12"/>
      <c r="M102" s="12"/>
      <c r="N102" s="4"/>
      <c r="O102" s="4"/>
      <c r="P102" s="4"/>
    </row>
    <row r="103">
      <c r="A103" s="144"/>
      <c r="B103" s="12"/>
      <c r="C103" s="12"/>
      <c r="D103" s="12"/>
      <c r="E103" s="12"/>
      <c r="F103" s="12"/>
      <c r="G103" s="12"/>
      <c r="H103" s="12"/>
      <c r="I103" s="12"/>
      <c r="J103" s="12"/>
      <c r="K103" s="12"/>
      <c r="L103" s="12"/>
      <c r="M103" s="12"/>
      <c r="N103" s="4"/>
      <c r="O103" s="4"/>
      <c r="P103" s="4"/>
    </row>
    <row r="104">
      <c r="A104" s="144"/>
      <c r="B104" s="12"/>
      <c r="C104" s="12"/>
      <c r="D104" s="12"/>
      <c r="E104" s="12"/>
      <c r="F104" s="12"/>
      <c r="G104" s="12"/>
      <c r="H104" s="12"/>
      <c r="I104" s="12"/>
      <c r="J104" s="12"/>
      <c r="K104" s="12"/>
      <c r="L104" s="12"/>
      <c r="M104" s="12"/>
      <c r="N104" s="4"/>
      <c r="O104" s="4"/>
      <c r="P104" s="4"/>
    </row>
    <row r="105">
      <c r="A105" s="144"/>
      <c r="B105" s="12"/>
      <c r="C105" s="12"/>
      <c r="D105" s="12"/>
      <c r="E105" s="12"/>
      <c r="F105" s="12"/>
      <c r="G105" s="12"/>
      <c r="H105" s="12"/>
      <c r="I105" s="12"/>
      <c r="J105" s="12"/>
      <c r="K105" s="12"/>
      <c r="L105" s="12"/>
      <c r="M105" s="12"/>
      <c r="N105" s="4"/>
      <c r="O105" s="4"/>
      <c r="P105" s="4"/>
    </row>
    <row r="106">
      <c r="A106" s="144"/>
      <c r="B106" s="12"/>
      <c r="C106" s="12"/>
      <c r="D106" s="12"/>
      <c r="E106" s="12"/>
      <c r="F106" s="12"/>
      <c r="G106" s="12"/>
      <c r="H106" s="12"/>
      <c r="I106" s="12"/>
      <c r="J106" s="12"/>
      <c r="K106" s="12"/>
      <c r="L106" s="12"/>
      <c r="M106" s="12"/>
      <c r="N106" s="4"/>
      <c r="O106" s="4"/>
      <c r="P106" s="4"/>
    </row>
    <row r="107">
      <c r="A107" s="144"/>
      <c r="B107" s="12"/>
      <c r="C107" s="12"/>
      <c r="D107" s="12"/>
      <c r="E107" s="12"/>
      <c r="F107" s="12"/>
      <c r="G107" s="12"/>
      <c r="H107" s="12"/>
      <c r="I107" s="12"/>
      <c r="J107" s="12"/>
      <c r="K107" s="12"/>
      <c r="L107" s="12"/>
      <c r="M107" s="12"/>
      <c r="N107" s="4"/>
      <c r="O107" s="4"/>
      <c r="P107" s="4"/>
    </row>
    <row r="108">
      <c r="A108" s="144"/>
      <c r="B108" s="12"/>
      <c r="C108" s="12"/>
      <c r="D108" s="12"/>
      <c r="E108" s="12"/>
      <c r="F108" s="12"/>
      <c r="G108" s="12"/>
      <c r="H108" s="12"/>
      <c r="I108" s="12"/>
      <c r="J108" s="12"/>
      <c r="K108" s="12"/>
      <c r="L108" s="12"/>
      <c r="M108" s="12"/>
      <c r="N108" s="4"/>
      <c r="O108" s="4"/>
      <c r="P108" s="4"/>
    </row>
    <row r="109">
      <c r="A109" s="144"/>
      <c r="B109" s="12"/>
      <c r="C109" s="12"/>
      <c r="D109" s="12"/>
      <c r="E109" s="12"/>
      <c r="F109" s="12"/>
      <c r="G109" s="12"/>
      <c r="H109" s="12"/>
      <c r="I109" s="12"/>
      <c r="J109" s="12"/>
      <c r="K109" s="12"/>
      <c r="L109" s="12"/>
      <c r="M109" s="12"/>
      <c r="N109" s="4"/>
      <c r="O109" s="4"/>
      <c r="P109" s="4"/>
    </row>
    <row r="110">
      <c r="A110" s="144"/>
      <c r="B110" s="12"/>
      <c r="C110" s="12"/>
      <c r="D110" s="12"/>
      <c r="E110" s="12"/>
      <c r="F110" s="12"/>
      <c r="G110" s="12"/>
      <c r="H110" s="12"/>
      <c r="I110" s="12"/>
      <c r="J110" s="12"/>
      <c r="K110" s="12"/>
      <c r="L110" s="12"/>
      <c r="M110" s="12"/>
      <c r="N110" s="4"/>
      <c r="O110" s="4"/>
      <c r="P110" s="4"/>
    </row>
    <row r="111" ht="13.5" customHeight="1">
      <c r="A111" s="163"/>
      <c r="B111" s="4"/>
      <c r="C111" s="4"/>
      <c r="D111" s="4"/>
      <c r="E111" s="4"/>
      <c r="F111" s="4"/>
      <c r="G111" s="4"/>
      <c r="H111" s="4"/>
      <c r="I111" s="4"/>
      <c r="J111" s="4"/>
      <c r="K111" s="4"/>
      <c r="L111" s="4"/>
      <c r="M111" s="4"/>
      <c r="N111" s="4"/>
      <c r="O111" s="4"/>
      <c r="P111" s="4"/>
    </row>
    <row r="112">
      <c r="A112" s="164"/>
      <c r="B112" s="12"/>
      <c r="C112" s="12"/>
      <c r="D112" s="12"/>
      <c r="E112" s="12"/>
      <c r="F112" s="12"/>
      <c r="G112" s="12"/>
      <c r="H112" s="12"/>
      <c r="I112" s="12"/>
      <c r="J112" s="12"/>
      <c r="K112" s="12"/>
      <c r="L112" s="12"/>
      <c r="M112" s="12"/>
      <c r="N112" s="4"/>
      <c r="O112" s="4"/>
      <c r="P112" s="4"/>
    </row>
    <row r="113">
      <c r="A113" s="144"/>
      <c r="B113" s="12"/>
      <c r="C113" s="12"/>
      <c r="D113" s="12"/>
      <c r="E113" s="12"/>
      <c r="F113" s="12"/>
      <c r="G113" s="12"/>
      <c r="H113" s="12"/>
      <c r="I113" s="12"/>
      <c r="J113" s="12"/>
      <c r="K113" s="12"/>
      <c r="L113" s="12"/>
      <c r="M113" s="12"/>
      <c r="N113" s="4"/>
      <c r="O113" s="4"/>
      <c r="P113" s="4"/>
    </row>
    <row r="114">
      <c r="A114" s="144"/>
      <c r="B114" s="12"/>
      <c r="C114" s="12"/>
      <c r="D114" s="12"/>
      <c r="E114" s="12"/>
      <c r="F114" s="12"/>
      <c r="G114" s="12"/>
      <c r="H114" s="12"/>
      <c r="I114" s="12"/>
      <c r="J114" s="12"/>
      <c r="K114" s="12"/>
      <c r="L114" s="12"/>
      <c r="M114" s="12"/>
      <c r="N114" s="4"/>
      <c r="O114" s="4"/>
      <c r="P114" s="4"/>
    </row>
    <row r="115">
      <c r="A115" s="144"/>
      <c r="B115" s="12"/>
      <c r="C115" s="12"/>
      <c r="D115" s="12"/>
      <c r="E115" s="12"/>
      <c r="F115" s="12"/>
      <c r="G115" s="12"/>
      <c r="H115" s="12"/>
      <c r="I115" s="12"/>
      <c r="J115" s="12"/>
      <c r="K115" s="12"/>
      <c r="L115" s="12"/>
      <c r="M115" s="12"/>
      <c r="N115" s="4"/>
      <c r="O115" s="4"/>
      <c r="P115" s="4"/>
    </row>
    <row r="116">
      <c r="A116" s="144"/>
      <c r="B116" s="12"/>
      <c r="C116" s="12"/>
      <c r="D116" s="12"/>
      <c r="E116" s="12"/>
      <c r="F116" s="12"/>
      <c r="G116" s="12"/>
      <c r="H116" s="12"/>
      <c r="I116" s="12"/>
      <c r="J116" s="12"/>
      <c r="K116" s="12"/>
      <c r="L116" s="12"/>
      <c r="M116" s="12"/>
      <c r="N116" s="4"/>
      <c r="O116" s="4"/>
      <c r="P116" s="4"/>
    </row>
    <row r="117">
      <c r="A117" s="144"/>
      <c r="B117" s="12"/>
      <c r="C117" s="12"/>
      <c r="D117" s="12"/>
      <c r="E117" s="12"/>
      <c r="F117" s="12"/>
      <c r="G117" s="12"/>
      <c r="H117" s="12"/>
      <c r="I117" s="12"/>
      <c r="J117" s="12"/>
      <c r="K117" s="12"/>
      <c r="L117" s="12"/>
      <c r="M117" s="12"/>
      <c r="N117" s="4"/>
      <c r="O117" s="4"/>
      <c r="P117" s="4"/>
    </row>
    <row r="118">
      <c r="A118" s="144"/>
      <c r="B118" s="12"/>
      <c r="C118" s="12"/>
      <c r="D118" s="12"/>
      <c r="E118" s="12"/>
      <c r="F118" s="12"/>
      <c r="G118" s="12"/>
      <c r="H118" s="12"/>
      <c r="I118" s="12"/>
      <c r="J118" s="12"/>
      <c r="K118" s="12"/>
      <c r="L118" s="12"/>
      <c r="M118" s="12"/>
      <c r="N118" s="4"/>
      <c r="O118" s="4"/>
      <c r="P118" s="4"/>
    </row>
    <row r="119">
      <c r="A119" s="144"/>
      <c r="B119" s="12"/>
      <c r="C119" s="12"/>
      <c r="D119" s="12"/>
      <c r="E119" s="12"/>
      <c r="F119" s="12"/>
      <c r="G119" s="12"/>
      <c r="H119" s="12"/>
      <c r="I119" s="12"/>
      <c r="J119" s="12"/>
      <c r="K119" s="12"/>
      <c r="L119" s="12"/>
      <c r="M119" s="12"/>
      <c r="N119" s="4"/>
      <c r="O119" s="4"/>
      <c r="P119" s="4"/>
    </row>
    <row r="120">
      <c r="A120" s="144"/>
      <c r="B120" s="12"/>
      <c r="C120" s="12"/>
      <c r="D120" s="12"/>
      <c r="E120" s="12"/>
      <c r="F120" s="12"/>
      <c r="G120" s="12"/>
      <c r="H120" s="12"/>
      <c r="I120" s="12"/>
      <c r="J120" s="12"/>
      <c r="K120" s="12"/>
      <c r="L120" s="12"/>
      <c r="M120" s="12"/>
      <c r="N120" s="4"/>
      <c r="O120" s="4"/>
      <c r="P120" s="4"/>
    </row>
    <row r="121">
      <c r="A121" s="144"/>
      <c r="B121" s="12"/>
      <c r="C121" s="12"/>
      <c r="D121" s="12"/>
      <c r="E121" s="12"/>
      <c r="F121" s="12"/>
      <c r="G121" s="12"/>
      <c r="H121" s="12"/>
      <c r="I121" s="12"/>
      <c r="J121" s="12"/>
      <c r="K121" s="12"/>
      <c r="L121" s="12"/>
      <c r="M121" s="12"/>
      <c r="N121" s="4"/>
      <c r="O121" s="4"/>
      <c r="P121" s="4"/>
    </row>
    <row r="122">
      <c r="A122" s="144"/>
      <c r="B122" s="12"/>
      <c r="C122" s="12"/>
      <c r="D122" s="12"/>
      <c r="E122" s="12"/>
      <c r="F122" s="12"/>
      <c r="G122" s="12"/>
      <c r="H122" s="12"/>
      <c r="I122" s="12"/>
      <c r="J122" s="12"/>
      <c r="K122" s="12"/>
      <c r="L122" s="12"/>
      <c r="M122" s="12"/>
      <c r="N122" s="4"/>
      <c r="O122" s="4"/>
      <c r="P122" s="4"/>
    </row>
    <row r="123">
      <c r="A123" s="144"/>
      <c r="B123" s="12"/>
      <c r="C123" s="12"/>
      <c r="D123" s="12"/>
      <c r="E123" s="12"/>
      <c r="F123" s="12"/>
      <c r="G123" s="12"/>
      <c r="H123" s="12"/>
      <c r="I123" s="12"/>
      <c r="J123" s="12"/>
      <c r="K123" s="12"/>
      <c r="L123" s="12"/>
      <c r="M123" s="12"/>
      <c r="N123" s="4"/>
      <c r="O123" s="4"/>
      <c r="P123" s="4"/>
    </row>
    <row r="124">
      <c r="A124" s="144"/>
      <c r="B124" s="12"/>
      <c r="C124" s="12"/>
      <c r="D124" s="12"/>
      <c r="E124" s="12"/>
      <c r="F124" s="12"/>
      <c r="G124" s="12"/>
      <c r="H124" s="12"/>
      <c r="I124" s="12"/>
      <c r="J124" s="12"/>
      <c r="K124" s="12"/>
      <c r="L124" s="12"/>
      <c r="M124" s="12"/>
      <c r="N124" s="4"/>
      <c r="O124" s="4"/>
      <c r="P124" s="4"/>
    </row>
    <row r="125">
      <c r="A125" s="144"/>
      <c r="B125" s="12"/>
      <c r="C125" s="12"/>
      <c r="D125" s="12"/>
      <c r="E125" s="12"/>
      <c r="F125" s="12"/>
      <c r="G125" s="12"/>
      <c r="H125" s="12"/>
      <c r="I125" s="12"/>
      <c r="J125" s="12"/>
      <c r="K125" s="12"/>
      <c r="L125" s="12"/>
      <c r="M125" s="12"/>
      <c r="N125" s="4"/>
      <c r="O125" s="4"/>
      <c r="P125" s="4"/>
    </row>
    <row r="126">
      <c r="A126" s="144"/>
      <c r="B126" s="12"/>
      <c r="C126" s="12"/>
      <c r="D126" s="12"/>
      <c r="E126" s="12"/>
      <c r="F126" s="12"/>
      <c r="G126" s="12"/>
      <c r="H126" s="12"/>
      <c r="I126" s="12"/>
      <c r="J126" s="12"/>
      <c r="K126" s="12"/>
      <c r="L126" s="12"/>
      <c r="M126" s="12"/>
      <c r="N126" s="4"/>
      <c r="O126" s="4"/>
      <c r="P126" s="4"/>
    </row>
    <row r="127">
      <c r="A127" s="163"/>
      <c r="B127" s="165"/>
      <c r="C127" s="165"/>
      <c r="D127" s="165"/>
      <c r="E127" s="165"/>
      <c r="F127" s="165"/>
      <c r="G127" s="165"/>
      <c r="H127" s="165"/>
      <c r="I127" s="165"/>
      <c r="J127" s="165"/>
      <c r="K127" s="165"/>
      <c r="L127" s="165"/>
      <c r="M127" s="165"/>
      <c r="N127" s="4"/>
      <c r="O127" s="4"/>
      <c r="P127" s="4"/>
    </row>
    <row r="128">
      <c r="A128" s="21"/>
      <c r="B128" s="21"/>
      <c r="C128" s="21"/>
      <c r="D128" s="21"/>
      <c r="E128" s="21"/>
      <c r="F128" s="21"/>
      <c r="G128" s="21"/>
      <c r="H128" s="21"/>
      <c r="I128" s="21"/>
      <c r="J128" s="21"/>
      <c r="K128" s="21"/>
      <c r="L128" s="21"/>
      <c r="M128" s="21"/>
      <c r="N128" s="12"/>
      <c r="O128" s="12"/>
      <c r="P128" s="12"/>
    </row>
    <row r="129">
      <c r="A129" s="12"/>
      <c r="B129" s="12"/>
      <c r="C129" s="12"/>
      <c r="D129" s="12"/>
      <c r="E129" s="12"/>
      <c r="F129" s="12"/>
      <c r="G129" s="12"/>
      <c r="H129" s="12"/>
      <c r="I129" s="12"/>
      <c r="J129" s="12"/>
      <c r="K129" s="12"/>
      <c r="L129" s="12"/>
      <c r="M129" s="12"/>
      <c r="N129" s="12"/>
      <c r="O129" s="12"/>
      <c r="P129" s="12"/>
    </row>
    <row r="130">
      <c r="A130" s="12"/>
      <c r="B130" s="12"/>
      <c r="C130" s="12"/>
      <c r="D130" s="12"/>
      <c r="E130" s="12"/>
      <c r="F130" s="12"/>
      <c r="G130" s="12"/>
      <c r="H130" s="12"/>
      <c r="I130" s="12"/>
      <c r="J130" s="12"/>
      <c r="K130" s="12"/>
      <c r="L130" s="12"/>
      <c r="M130" s="12"/>
      <c r="N130" s="12"/>
      <c r="O130" s="12"/>
      <c r="P130" s="12"/>
    </row>
    <row r="131">
      <c r="A131" s="12"/>
      <c r="B131" s="12"/>
      <c r="C131" s="12"/>
      <c r="D131" s="12"/>
      <c r="E131" s="12"/>
      <c r="F131" s="12"/>
      <c r="G131" s="12"/>
      <c r="H131" s="12"/>
      <c r="I131" s="12"/>
      <c r="J131" s="12"/>
      <c r="K131" s="12"/>
      <c r="L131" s="12"/>
      <c r="M131" s="12"/>
      <c r="N131" s="12"/>
      <c r="O131" s="12"/>
      <c r="P131" s="12"/>
    </row>
    <row r="132">
      <c r="A132" s="12"/>
      <c r="B132" s="12"/>
      <c r="C132" s="12"/>
      <c r="D132" s="12"/>
      <c r="E132" s="12"/>
      <c r="F132" s="12"/>
      <c r="G132" s="12"/>
      <c r="H132" s="12"/>
      <c r="I132" s="12"/>
      <c r="J132" s="12"/>
      <c r="K132" s="12"/>
      <c r="L132" s="12"/>
      <c r="M132" s="12"/>
      <c r="N132" s="12"/>
      <c r="O132" s="12"/>
      <c r="P132" s="12"/>
    </row>
    <row r="133">
      <c r="A133" s="12"/>
      <c r="B133" s="12"/>
      <c r="C133" s="12"/>
      <c r="D133" s="12"/>
      <c r="E133" s="12"/>
      <c r="F133" s="12"/>
      <c r="G133" s="12"/>
      <c r="H133" s="12"/>
      <c r="I133" s="12"/>
      <c r="J133" s="12"/>
      <c r="K133" s="12"/>
      <c r="L133" s="12"/>
      <c r="M133" s="12"/>
      <c r="N133" s="12"/>
      <c r="O133" s="12"/>
      <c r="P133" s="12"/>
    </row>
    <row r="134">
      <c r="A134" s="12"/>
      <c r="B134" s="12"/>
      <c r="C134" s="12"/>
      <c r="D134" s="12"/>
      <c r="E134" s="12"/>
      <c r="F134" s="12"/>
      <c r="G134" s="12"/>
      <c r="H134" s="12"/>
      <c r="I134" s="12"/>
      <c r="J134" s="12"/>
      <c r="K134" s="12"/>
      <c r="L134" s="12"/>
      <c r="M134" s="12"/>
      <c r="N134" s="12"/>
      <c r="O134" s="12"/>
      <c r="P134" s="12"/>
    </row>
    <row r="135">
      <c r="A135" s="12"/>
      <c r="B135" s="12"/>
      <c r="C135" s="12"/>
      <c r="D135" s="12"/>
      <c r="E135" s="12"/>
      <c r="F135" s="12"/>
      <c r="G135" s="12"/>
      <c r="H135" s="12"/>
      <c r="I135" s="12"/>
      <c r="J135" s="12"/>
      <c r="K135" s="12"/>
      <c r="L135" s="12"/>
      <c r="M135" s="12"/>
      <c r="N135" s="12"/>
      <c r="O135" s="12"/>
      <c r="P135" s="12"/>
    </row>
    <row r="136">
      <c r="A136" s="12"/>
      <c r="B136" s="12"/>
      <c r="C136" s="12"/>
      <c r="D136" s="12"/>
      <c r="E136" s="12"/>
      <c r="F136" s="12"/>
      <c r="G136" s="12"/>
      <c r="H136" s="12"/>
      <c r="I136" s="12"/>
      <c r="J136" s="12"/>
      <c r="K136" s="12"/>
      <c r="L136" s="12"/>
      <c r="M136" s="12"/>
      <c r="N136" s="12"/>
      <c r="O136" s="12"/>
      <c r="P136" s="12"/>
    </row>
    <row r="137">
      <c r="A137" s="12"/>
      <c r="B137" s="12"/>
      <c r="C137" s="12"/>
      <c r="D137" s="12"/>
      <c r="E137" s="12"/>
      <c r="F137" s="12"/>
      <c r="G137" s="12"/>
      <c r="H137" s="12"/>
      <c r="I137" s="12"/>
      <c r="J137" s="12"/>
      <c r="K137" s="12"/>
      <c r="L137" s="12"/>
      <c r="M137" s="12"/>
      <c r="N137" s="12"/>
      <c r="O137" s="12"/>
      <c r="P137" s="12"/>
    </row>
    <row r="138">
      <c r="A138" s="12"/>
      <c r="B138" s="12"/>
      <c r="C138" s="12"/>
      <c r="D138" s="12"/>
      <c r="E138" s="12"/>
      <c r="F138" s="12"/>
      <c r="G138" s="12"/>
      <c r="H138" s="12"/>
      <c r="I138" s="12"/>
      <c r="J138" s="12"/>
      <c r="K138" s="12"/>
      <c r="L138" s="12"/>
      <c r="M138" s="12"/>
      <c r="N138" s="12"/>
      <c r="O138" s="12"/>
      <c r="P138" s="12"/>
    </row>
    <row r="139">
      <c r="A139" s="12"/>
      <c r="B139" s="12"/>
      <c r="C139" s="12"/>
      <c r="D139" s="12"/>
      <c r="E139" s="12"/>
      <c r="F139" s="12"/>
      <c r="G139" s="12"/>
      <c r="H139" s="12"/>
      <c r="I139" s="12"/>
      <c r="J139" s="12"/>
      <c r="K139" s="12"/>
      <c r="L139" s="12"/>
      <c r="M139" s="12"/>
      <c r="N139" s="12"/>
      <c r="O139" s="12"/>
      <c r="P139" s="12"/>
    </row>
    <row r="140">
      <c r="A140" s="12"/>
      <c r="B140" s="12"/>
      <c r="C140" s="12"/>
      <c r="D140" s="12"/>
      <c r="E140" s="12"/>
      <c r="F140" s="12"/>
      <c r="G140" s="12"/>
      <c r="H140" s="12"/>
      <c r="I140" s="12"/>
      <c r="J140" s="12"/>
      <c r="K140" s="12"/>
      <c r="L140" s="12"/>
      <c r="M140" s="12"/>
      <c r="N140" s="12"/>
      <c r="O140" s="12"/>
      <c r="P140" s="12"/>
    </row>
    <row r="141">
      <c r="A141" s="12"/>
      <c r="B141" s="12"/>
      <c r="C141" s="12"/>
      <c r="D141" s="12"/>
      <c r="E141" s="12"/>
      <c r="F141" s="12"/>
      <c r="G141" s="12"/>
      <c r="H141" s="12"/>
      <c r="I141" s="12"/>
      <c r="J141" s="12"/>
      <c r="K141" s="12"/>
      <c r="L141" s="12"/>
      <c r="M141" s="12"/>
      <c r="N141" s="12"/>
      <c r="O141" s="12"/>
      <c r="P141" s="12"/>
    </row>
    <row r="142">
      <c r="A142" s="12"/>
      <c r="B142" s="12"/>
      <c r="C142" s="12"/>
      <c r="D142" s="12"/>
      <c r="E142" s="12"/>
      <c r="F142" s="12"/>
      <c r="G142" s="12"/>
      <c r="H142" s="12"/>
      <c r="I142" s="12"/>
      <c r="J142" s="12"/>
      <c r="K142" s="12"/>
      <c r="L142" s="12"/>
      <c r="M142" s="12"/>
      <c r="N142" s="12"/>
      <c r="O142" s="12"/>
      <c r="P142" s="12"/>
    </row>
    <row r="143">
      <c r="A143" s="12"/>
      <c r="B143" s="12"/>
      <c r="C143" s="12"/>
      <c r="D143" s="12"/>
      <c r="E143" s="12"/>
      <c r="F143" s="12"/>
      <c r="G143" s="12"/>
      <c r="H143" s="12"/>
      <c r="I143" s="12"/>
      <c r="J143" s="12"/>
      <c r="K143" s="12"/>
      <c r="L143" s="12"/>
      <c r="M143" s="12"/>
      <c r="N143" s="12"/>
      <c r="O143" s="12"/>
      <c r="P143" s="12"/>
    </row>
    <row r="144">
      <c r="A144" s="12"/>
      <c r="B144" s="12"/>
      <c r="C144" s="12"/>
      <c r="D144" s="12"/>
      <c r="E144" s="12"/>
      <c r="F144" s="12"/>
      <c r="G144" s="12"/>
      <c r="H144" s="12"/>
      <c r="I144" s="12"/>
      <c r="J144" s="12"/>
      <c r="K144" s="12"/>
      <c r="L144" s="12"/>
      <c r="M144" s="12"/>
      <c r="N144" s="12"/>
      <c r="O144" s="12"/>
      <c r="P144" s="12"/>
    </row>
    <row r="145">
      <c r="A145" s="12"/>
      <c r="B145" s="12"/>
      <c r="C145" s="12"/>
      <c r="D145" s="12"/>
      <c r="E145" s="12"/>
      <c r="F145" s="12"/>
      <c r="G145" s="12"/>
      <c r="H145" s="12"/>
      <c r="I145" s="12"/>
      <c r="J145" s="12"/>
      <c r="K145" s="12"/>
      <c r="L145" s="12"/>
      <c r="M145" s="12"/>
      <c r="N145" s="12"/>
      <c r="O145" s="12"/>
      <c r="P145" s="12"/>
    </row>
    <row r="146">
      <c r="A146" s="12"/>
      <c r="B146" s="12"/>
      <c r="C146" s="12"/>
      <c r="D146" s="12"/>
      <c r="E146" s="12"/>
      <c r="F146" s="12"/>
      <c r="G146" s="12"/>
      <c r="H146" s="12"/>
      <c r="I146" s="12"/>
      <c r="J146" s="12"/>
      <c r="K146" s="12"/>
      <c r="L146" s="12"/>
      <c r="M146" s="12"/>
      <c r="N146" s="12"/>
      <c r="O146" s="12"/>
      <c r="P146" s="12"/>
    </row>
    <row r="147">
      <c r="A147" s="12"/>
      <c r="B147" s="12"/>
      <c r="C147" s="12"/>
      <c r="D147" s="12"/>
      <c r="E147" s="12"/>
      <c r="F147" s="12"/>
      <c r="G147" s="12"/>
      <c r="H147" s="12"/>
      <c r="I147" s="12"/>
      <c r="J147" s="12"/>
      <c r="K147" s="12"/>
      <c r="L147" s="12"/>
      <c r="M147" s="12"/>
      <c r="N147" s="12"/>
      <c r="O147" s="12"/>
      <c r="P147" s="12"/>
    </row>
    <row r="148">
      <c r="A148" s="12"/>
      <c r="B148" s="12"/>
      <c r="C148" s="12"/>
      <c r="D148" s="12"/>
      <c r="E148" s="12"/>
      <c r="F148" s="12"/>
      <c r="G148" s="12"/>
      <c r="H148" s="12"/>
      <c r="I148" s="12"/>
      <c r="J148" s="12"/>
      <c r="K148" s="12"/>
      <c r="L148" s="12"/>
      <c r="M148" s="12"/>
      <c r="N148" s="12"/>
      <c r="O148" s="12"/>
      <c r="P148" s="12"/>
    </row>
    <row r="149">
      <c r="A149" s="12"/>
      <c r="B149" s="12"/>
      <c r="C149" s="12"/>
      <c r="D149" s="12"/>
      <c r="E149" s="12"/>
      <c r="F149" s="12"/>
      <c r="G149" s="12"/>
      <c r="H149" s="12"/>
      <c r="I149" s="12"/>
      <c r="J149" s="12"/>
      <c r="K149" s="12"/>
      <c r="L149" s="12"/>
      <c r="M149" s="12"/>
      <c r="N149" s="12"/>
      <c r="O149" s="12"/>
      <c r="P149" s="12"/>
    </row>
    <row r="150">
      <c r="A150" s="12"/>
      <c r="B150" s="12"/>
      <c r="C150" s="12"/>
      <c r="D150" s="12"/>
      <c r="E150" s="12"/>
      <c r="F150" s="12"/>
      <c r="G150" s="12"/>
      <c r="H150" s="12"/>
      <c r="I150" s="12"/>
      <c r="J150" s="12"/>
      <c r="K150" s="12"/>
      <c r="L150" s="12"/>
      <c r="M150" s="12"/>
      <c r="N150" s="12"/>
      <c r="O150" s="12"/>
      <c r="P150" s="12"/>
    </row>
    <row r="151">
      <c r="A151" s="12"/>
      <c r="B151" s="12"/>
      <c r="C151" s="12"/>
      <c r="D151" s="12"/>
      <c r="E151" s="12"/>
      <c r="F151" s="12"/>
      <c r="G151" s="12"/>
      <c r="H151" s="12"/>
      <c r="I151" s="12"/>
      <c r="J151" s="12"/>
      <c r="K151" s="12"/>
      <c r="L151" s="12"/>
      <c r="M151" s="12"/>
      <c r="N151" s="12"/>
      <c r="O151" s="12"/>
      <c r="P151" s="12"/>
    </row>
    <row r="152">
      <c r="A152" s="12"/>
      <c r="B152" s="12"/>
      <c r="C152" s="12"/>
      <c r="D152" s="12"/>
      <c r="E152" s="12"/>
      <c r="F152" s="12"/>
      <c r="G152" s="12"/>
      <c r="H152" s="12"/>
      <c r="I152" s="12"/>
      <c r="J152" s="12"/>
      <c r="K152" s="12"/>
      <c r="L152" s="12"/>
      <c r="M152" s="12"/>
      <c r="N152" s="12"/>
      <c r="O152" s="12"/>
      <c r="P152" s="12"/>
    </row>
    <row r="153">
      <c r="A153" s="12"/>
      <c r="B153" s="12"/>
      <c r="C153" s="12"/>
      <c r="D153" s="12"/>
      <c r="E153" s="12"/>
      <c r="F153" s="12"/>
      <c r="G153" s="12"/>
      <c r="H153" s="12"/>
      <c r="I153" s="12"/>
      <c r="J153" s="12"/>
      <c r="K153" s="12"/>
      <c r="L153" s="12"/>
      <c r="M153" s="12"/>
      <c r="N153" s="12"/>
      <c r="O153" s="12"/>
      <c r="P153" s="12"/>
    </row>
    <row r="154">
      <c r="A154" s="12"/>
      <c r="B154" s="12"/>
      <c r="C154" s="12"/>
      <c r="D154" s="12"/>
      <c r="E154" s="12"/>
      <c r="F154" s="12"/>
      <c r="G154" s="12"/>
      <c r="H154" s="12"/>
      <c r="I154" s="12"/>
      <c r="J154" s="12"/>
      <c r="K154" s="12"/>
      <c r="L154" s="12"/>
      <c r="M154" s="12"/>
      <c r="N154" s="12"/>
      <c r="O154" s="12"/>
      <c r="P154" s="12"/>
    </row>
    <row r="155">
      <c r="A155" s="12"/>
      <c r="B155" s="12"/>
      <c r="C155" s="12"/>
      <c r="D155" s="12"/>
      <c r="E155" s="12"/>
      <c r="F155" s="12"/>
      <c r="G155" s="12"/>
      <c r="H155" s="12"/>
      <c r="I155" s="12"/>
      <c r="J155" s="12"/>
      <c r="K155" s="12"/>
      <c r="L155" s="12"/>
      <c r="M155" s="12"/>
      <c r="N155" s="12"/>
      <c r="O155" s="12"/>
      <c r="P155" s="12"/>
    </row>
    <row r="156">
      <c r="A156" s="12"/>
      <c r="B156" s="12"/>
      <c r="C156" s="12"/>
      <c r="D156" s="12"/>
      <c r="E156" s="12"/>
      <c r="F156" s="12"/>
      <c r="G156" s="12"/>
      <c r="H156" s="12"/>
      <c r="I156" s="12"/>
      <c r="J156" s="12"/>
      <c r="K156" s="12"/>
      <c r="L156" s="12"/>
      <c r="M156" s="12"/>
      <c r="N156" s="12"/>
      <c r="O156" s="12"/>
      <c r="P156" s="12"/>
    </row>
    <row r="157">
      <c r="A157" s="12"/>
      <c r="B157" s="12"/>
      <c r="C157" s="12"/>
      <c r="D157" s="12"/>
      <c r="E157" s="12"/>
      <c r="F157" s="12"/>
      <c r="G157" s="12"/>
      <c r="H157" s="12"/>
      <c r="I157" s="12"/>
      <c r="J157" s="12"/>
      <c r="K157" s="12"/>
      <c r="L157" s="12"/>
      <c r="M157" s="12"/>
      <c r="N157" s="12"/>
      <c r="O157" s="12"/>
      <c r="P157" s="12"/>
    </row>
    <row r="158">
      <c r="A158" s="12"/>
      <c r="B158" s="12"/>
      <c r="C158" s="12"/>
      <c r="D158" s="12"/>
      <c r="E158" s="12"/>
      <c r="F158" s="12"/>
      <c r="G158" s="12"/>
      <c r="H158" s="12"/>
      <c r="I158" s="12"/>
      <c r="J158" s="12"/>
      <c r="K158" s="12"/>
      <c r="L158" s="12"/>
      <c r="M158" s="12"/>
      <c r="N158" s="12"/>
      <c r="O158" s="12"/>
      <c r="P158" s="12"/>
    </row>
    <row r="159">
      <c r="A159" s="12"/>
      <c r="B159" s="12"/>
      <c r="C159" s="12"/>
      <c r="D159" s="12"/>
      <c r="E159" s="12"/>
      <c r="F159" s="12"/>
      <c r="G159" s="12"/>
      <c r="H159" s="12"/>
      <c r="I159" s="12"/>
      <c r="J159" s="12"/>
      <c r="K159" s="12"/>
      <c r="L159" s="12"/>
      <c r="M159" s="12"/>
      <c r="N159" s="12"/>
      <c r="O159" s="12"/>
      <c r="P159" s="12"/>
    </row>
    <row r="160">
      <c r="A160" s="12"/>
      <c r="B160" s="12"/>
      <c r="C160" s="12"/>
      <c r="D160" s="12"/>
      <c r="E160" s="12"/>
      <c r="F160" s="12"/>
      <c r="G160" s="12"/>
      <c r="H160" s="12"/>
      <c r="I160" s="12"/>
      <c r="J160" s="12"/>
      <c r="K160" s="12"/>
      <c r="L160" s="12"/>
      <c r="M160" s="12"/>
      <c r="N160" s="12"/>
      <c r="O160" s="12"/>
      <c r="P160" s="12"/>
    </row>
    <row r="161">
      <c r="A161" s="12"/>
      <c r="B161" s="12"/>
      <c r="C161" s="12"/>
      <c r="D161" s="12"/>
      <c r="E161" s="12"/>
      <c r="F161" s="12"/>
      <c r="G161" s="12"/>
      <c r="H161" s="12"/>
      <c r="I161" s="12"/>
      <c r="J161" s="12"/>
      <c r="K161" s="12"/>
      <c r="L161" s="12"/>
      <c r="M161" s="12"/>
      <c r="N161" s="12"/>
      <c r="O161" s="12"/>
      <c r="P161" s="12"/>
    </row>
    <row r="162">
      <c r="A162" s="12"/>
      <c r="B162" s="12"/>
      <c r="C162" s="12"/>
      <c r="D162" s="12"/>
      <c r="E162" s="12"/>
      <c r="F162" s="12"/>
      <c r="G162" s="12"/>
      <c r="H162" s="12"/>
      <c r="I162" s="12"/>
      <c r="J162" s="12"/>
      <c r="K162" s="12"/>
      <c r="L162" s="12"/>
      <c r="M162" s="12"/>
      <c r="N162" s="12"/>
      <c r="O162" s="12"/>
      <c r="P162" s="12"/>
    </row>
    <row r="163">
      <c r="A163" s="12"/>
      <c r="B163" s="12"/>
      <c r="C163" s="12"/>
      <c r="D163" s="12"/>
      <c r="E163" s="12"/>
      <c r="F163" s="12"/>
      <c r="G163" s="12"/>
      <c r="H163" s="12"/>
      <c r="I163" s="12"/>
      <c r="J163" s="12"/>
      <c r="K163" s="12"/>
      <c r="L163" s="12"/>
      <c r="M163" s="12"/>
      <c r="N163" s="12"/>
      <c r="O163" s="12"/>
      <c r="P163" s="12"/>
    </row>
    <row r="164">
      <c r="A164" s="12"/>
      <c r="B164" s="12"/>
      <c r="C164" s="12"/>
      <c r="D164" s="12"/>
      <c r="E164" s="12"/>
      <c r="F164" s="12"/>
      <c r="G164" s="12"/>
      <c r="H164" s="12"/>
      <c r="I164" s="12"/>
      <c r="J164" s="12"/>
      <c r="K164" s="12"/>
      <c r="L164" s="12"/>
      <c r="M164" s="12"/>
      <c r="N164" s="12"/>
      <c r="O164" s="12"/>
      <c r="P164" s="12"/>
    </row>
    <row r="165">
      <c r="A165" s="12"/>
      <c r="B165" s="12"/>
      <c r="C165" s="12"/>
      <c r="D165" s="12"/>
      <c r="E165" s="12"/>
      <c r="F165" s="12"/>
      <c r="G165" s="12"/>
      <c r="H165" s="12"/>
      <c r="I165" s="12"/>
      <c r="J165" s="12"/>
      <c r="K165" s="12"/>
      <c r="L165" s="12"/>
      <c r="M165" s="12"/>
      <c r="N165" s="12"/>
      <c r="O165" s="12"/>
      <c r="P165" s="12"/>
    </row>
    <row r="166">
      <c r="A166" s="12"/>
      <c r="B166" s="12"/>
      <c r="C166" s="12"/>
      <c r="D166" s="12"/>
      <c r="E166" s="12"/>
      <c r="F166" s="12"/>
      <c r="G166" s="12"/>
      <c r="H166" s="12"/>
      <c r="I166" s="12"/>
      <c r="J166" s="12"/>
      <c r="K166" s="12"/>
      <c r="L166" s="12"/>
      <c r="M166" s="12"/>
      <c r="N166" s="12"/>
      <c r="O166" s="12"/>
      <c r="P166" s="12"/>
    </row>
    <row r="167">
      <c r="A167" s="12"/>
      <c r="B167" s="12"/>
      <c r="C167" s="12"/>
      <c r="D167" s="12"/>
      <c r="E167" s="12"/>
      <c r="F167" s="12"/>
      <c r="G167" s="12"/>
      <c r="H167" s="12"/>
      <c r="I167" s="12"/>
      <c r="J167" s="12"/>
      <c r="K167" s="12"/>
      <c r="L167" s="12"/>
      <c r="M167" s="12"/>
      <c r="N167" s="12"/>
      <c r="O167" s="12"/>
      <c r="P167" s="12"/>
    </row>
    <row r="168">
      <c r="A168" s="12"/>
      <c r="B168" s="12"/>
      <c r="C168" s="12"/>
      <c r="D168" s="12"/>
      <c r="E168" s="12"/>
      <c r="F168" s="12"/>
      <c r="G168" s="12"/>
      <c r="H168" s="12"/>
      <c r="I168" s="12"/>
      <c r="J168" s="12"/>
      <c r="K168" s="12"/>
      <c r="L168" s="12"/>
      <c r="M168" s="12"/>
      <c r="N168" s="12"/>
      <c r="O168" s="12"/>
      <c r="P168" s="12"/>
    </row>
    <row r="169">
      <c r="A169" s="12"/>
      <c r="B169" s="12"/>
      <c r="C169" s="12"/>
      <c r="D169" s="12"/>
      <c r="E169" s="12"/>
      <c r="F169" s="12"/>
      <c r="G169" s="12"/>
      <c r="H169" s="12"/>
      <c r="I169" s="12"/>
      <c r="J169" s="12"/>
      <c r="K169" s="12"/>
      <c r="L169" s="12"/>
      <c r="M169" s="12"/>
      <c r="N169" s="12"/>
      <c r="O169" s="12"/>
      <c r="P169" s="12"/>
    </row>
    <row r="170">
      <c r="A170" s="12"/>
      <c r="B170" s="12"/>
      <c r="C170" s="12"/>
      <c r="D170" s="12"/>
      <c r="E170" s="12"/>
      <c r="F170" s="12"/>
      <c r="G170" s="12"/>
      <c r="H170" s="12"/>
      <c r="I170" s="12"/>
      <c r="J170" s="12"/>
      <c r="K170" s="12"/>
      <c r="L170" s="12"/>
      <c r="M170" s="12"/>
      <c r="N170" s="12"/>
      <c r="O170" s="12"/>
      <c r="P170" s="12"/>
    </row>
    <row r="171">
      <c r="A171" s="12"/>
      <c r="B171" s="12"/>
      <c r="C171" s="12"/>
      <c r="D171" s="12"/>
      <c r="E171" s="12"/>
      <c r="F171" s="12"/>
      <c r="G171" s="12"/>
      <c r="H171" s="12"/>
      <c r="I171" s="12"/>
      <c r="J171" s="12"/>
      <c r="K171" s="12"/>
      <c r="L171" s="12"/>
      <c r="M171" s="12"/>
      <c r="N171" s="12"/>
      <c r="O171" s="12"/>
      <c r="P171" s="12"/>
    </row>
    <row r="172">
      <c r="A172" s="12"/>
      <c r="B172" s="12"/>
      <c r="C172" s="12"/>
      <c r="D172" s="12"/>
      <c r="E172" s="12"/>
      <c r="F172" s="12"/>
      <c r="G172" s="12"/>
      <c r="H172" s="12"/>
      <c r="I172" s="12"/>
      <c r="J172" s="12"/>
      <c r="K172" s="12"/>
      <c r="L172" s="12"/>
      <c r="M172" s="12"/>
      <c r="N172" s="12"/>
      <c r="O172" s="12"/>
      <c r="P172" s="12"/>
    </row>
    <row r="173">
      <c r="A173" s="12"/>
      <c r="B173" s="12"/>
      <c r="C173" s="12"/>
      <c r="D173" s="12"/>
      <c r="E173" s="12"/>
      <c r="F173" s="12"/>
      <c r="G173" s="12"/>
      <c r="H173" s="12"/>
      <c r="I173" s="12"/>
      <c r="J173" s="12"/>
      <c r="K173" s="12"/>
      <c r="L173" s="12"/>
      <c r="M173" s="12"/>
      <c r="N173" s="12"/>
      <c r="O173" s="12"/>
      <c r="P173" s="12"/>
    </row>
    <row r="174">
      <c r="A174" s="12"/>
      <c r="B174" s="12"/>
      <c r="C174" s="12"/>
      <c r="D174" s="12"/>
      <c r="E174" s="12"/>
      <c r="F174" s="12"/>
      <c r="G174" s="12"/>
      <c r="H174" s="12"/>
      <c r="I174" s="12"/>
      <c r="J174" s="12"/>
      <c r="K174" s="12"/>
      <c r="L174" s="12"/>
      <c r="M174" s="12"/>
      <c r="N174" s="12"/>
      <c r="O174" s="12"/>
      <c r="P174" s="12"/>
    </row>
    <row r="175">
      <c r="A175" s="12"/>
      <c r="B175" s="12"/>
      <c r="C175" s="12"/>
      <c r="D175" s="12"/>
      <c r="E175" s="12"/>
      <c r="F175" s="12"/>
      <c r="G175" s="12"/>
      <c r="H175" s="12"/>
      <c r="I175" s="12"/>
      <c r="J175" s="12"/>
      <c r="K175" s="12"/>
      <c r="L175" s="12"/>
      <c r="M175" s="12"/>
      <c r="N175" s="12"/>
      <c r="O175" s="12"/>
      <c r="P175" s="12"/>
    </row>
    <row r="176">
      <c r="A176" s="12"/>
      <c r="B176" s="12"/>
      <c r="C176" s="12"/>
      <c r="D176" s="12"/>
      <c r="E176" s="12"/>
      <c r="F176" s="12"/>
      <c r="G176" s="12"/>
      <c r="H176" s="12"/>
      <c r="I176" s="12"/>
      <c r="J176" s="12"/>
      <c r="K176" s="12"/>
      <c r="L176" s="12"/>
      <c r="M176" s="12"/>
      <c r="N176" s="12"/>
      <c r="O176" s="12"/>
      <c r="P176" s="12"/>
    </row>
    <row r="177">
      <c r="A177" s="12"/>
      <c r="B177" s="12"/>
      <c r="C177" s="12"/>
      <c r="D177" s="12"/>
      <c r="E177" s="12"/>
      <c r="F177" s="12"/>
      <c r="G177" s="12"/>
      <c r="H177" s="12"/>
      <c r="I177" s="12"/>
      <c r="J177" s="12"/>
      <c r="K177" s="12"/>
      <c r="L177" s="12"/>
      <c r="M177" s="12"/>
      <c r="N177" s="12"/>
      <c r="O177" s="12"/>
      <c r="P177" s="12"/>
    </row>
    <row r="178">
      <c r="A178" s="12"/>
      <c r="B178" s="12"/>
      <c r="C178" s="12"/>
      <c r="D178" s="12"/>
      <c r="E178" s="12"/>
      <c r="F178" s="12"/>
      <c r="G178" s="12"/>
      <c r="H178" s="12"/>
      <c r="I178" s="12"/>
      <c r="J178" s="12"/>
      <c r="K178" s="12"/>
      <c r="L178" s="12"/>
      <c r="M178" s="12"/>
      <c r="N178" s="12"/>
      <c r="O178" s="12"/>
      <c r="P178" s="12"/>
    </row>
    <row r="179">
      <c r="A179" s="12"/>
      <c r="B179" s="12"/>
      <c r="C179" s="12"/>
      <c r="D179" s="12"/>
      <c r="E179" s="12"/>
      <c r="F179" s="12"/>
      <c r="G179" s="12"/>
      <c r="H179" s="12"/>
      <c r="I179" s="12"/>
      <c r="J179" s="12"/>
      <c r="K179" s="12"/>
      <c r="L179" s="12"/>
      <c r="M179" s="12"/>
      <c r="N179" s="12"/>
      <c r="O179" s="12"/>
      <c r="P179" s="12"/>
    </row>
    <row r="180">
      <c r="A180" s="12"/>
      <c r="B180" s="12"/>
      <c r="C180" s="12"/>
      <c r="D180" s="12"/>
      <c r="E180" s="12"/>
      <c r="F180" s="12"/>
      <c r="G180" s="12"/>
      <c r="H180" s="12"/>
      <c r="I180" s="12"/>
      <c r="J180" s="12"/>
      <c r="K180" s="12"/>
      <c r="L180" s="12"/>
      <c r="M180" s="12"/>
      <c r="N180" s="12"/>
      <c r="O180" s="12"/>
      <c r="P180" s="12"/>
    </row>
    <row r="181">
      <c r="A181" s="12"/>
      <c r="B181" s="12"/>
      <c r="C181" s="12"/>
      <c r="D181" s="12"/>
      <c r="E181" s="12"/>
      <c r="F181" s="12"/>
      <c r="G181" s="12"/>
      <c r="H181" s="12"/>
      <c r="I181" s="12"/>
      <c r="J181" s="12"/>
      <c r="K181" s="12"/>
      <c r="L181" s="12"/>
      <c r="M181" s="12"/>
      <c r="N181" s="12"/>
      <c r="O181" s="12"/>
      <c r="P181" s="12"/>
    </row>
    <row r="182">
      <c r="A182" s="12"/>
      <c r="B182" s="12"/>
      <c r="C182" s="12"/>
      <c r="D182" s="12"/>
      <c r="E182" s="12"/>
      <c r="F182" s="12"/>
      <c r="G182" s="12"/>
      <c r="H182" s="12"/>
      <c r="I182" s="12"/>
      <c r="J182" s="12"/>
      <c r="K182" s="12"/>
      <c r="L182" s="12"/>
      <c r="M182" s="12"/>
      <c r="N182" s="12"/>
      <c r="O182" s="12"/>
      <c r="P182" s="12"/>
    </row>
    <row r="183">
      <c r="A183" s="12"/>
      <c r="B183" s="12"/>
      <c r="C183" s="12"/>
      <c r="D183" s="12"/>
      <c r="E183" s="12"/>
      <c r="F183" s="12"/>
      <c r="G183" s="12"/>
      <c r="H183" s="12"/>
      <c r="I183" s="12"/>
      <c r="J183" s="12"/>
      <c r="K183" s="12"/>
      <c r="L183" s="12"/>
      <c r="M183" s="12"/>
      <c r="N183" s="12"/>
      <c r="O183" s="12"/>
      <c r="P183" s="12"/>
    </row>
    <row r="184">
      <c r="A184" s="12"/>
      <c r="B184" s="12"/>
      <c r="C184" s="12"/>
      <c r="D184" s="12"/>
      <c r="E184" s="12"/>
      <c r="F184" s="12"/>
      <c r="G184" s="12"/>
      <c r="H184" s="12"/>
      <c r="I184" s="12"/>
      <c r="J184" s="12"/>
      <c r="K184" s="12"/>
      <c r="L184" s="12"/>
      <c r="M184" s="12"/>
      <c r="N184" s="12"/>
      <c r="O184" s="12"/>
      <c r="P184" s="12"/>
    </row>
    <row r="185">
      <c r="A185" s="12"/>
      <c r="B185" s="12"/>
      <c r="C185" s="12"/>
      <c r="D185" s="12"/>
      <c r="E185" s="12"/>
      <c r="F185" s="12"/>
      <c r="G185" s="12"/>
      <c r="H185" s="12"/>
      <c r="I185" s="12"/>
      <c r="J185" s="12"/>
      <c r="K185" s="12"/>
      <c r="L185" s="12"/>
      <c r="M185" s="12"/>
      <c r="N185" s="12"/>
      <c r="O185" s="12"/>
      <c r="P185" s="12"/>
    </row>
    <row r="186">
      <c r="A186" s="12"/>
      <c r="B186" s="12"/>
      <c r="C186" s="12"/>
      <c r="D186" s="12"/>
      <c r="E186" s="12"/>
      <c r="F186" s="12"/>
      <c r="G186" s="12"/>
      <c r="H186" s="12"/>
      <c r="I186" s="12"/>
      <c r="J186" s="12"/>
      <c r="K186" s="12"/>
      <c r="L186" s="12"/>
      <c r="M186" s="12"/>
      <c r="N186" s="12"/>
      <c r="O186" s="12"/>
      <c r="P186" s="12"/>
    </row>
    <row r="187">
      <c r="A187" s="12"/>
      <c r="B187" s="12"/>
      <c r="C187" s="12"/>
      <c r="D187" s="12"/>
      <c r="E187" s="12"/>
      <c r="F187" s="12"/>
      <c r="G187" s="12"/>
      <c r="H187" s="12"/>
      <c r="I187" s="12"/>
      <c r="J187" s="12"/>
      <c r="K187" s="12"/>
      <c r="L187" s="12"/>
      <c r="M187" s="12"/>
      <c r="N187" s="12"/>
      <c r="O187" s="12"/>
      <c r="P187" s="12"/>
    </row>
    <row r="188">
      <c r="A188" s="12"/>
      <c r="B188" s="12"/>
      <c r="C188" s="12"/>
      <c r="D188" s="12"/>
      <c r="E188" s="12"/>
      <c r="F188" s="12"/>
      <c r="G188" s="12"/>
      <c r="H188" s="12"/>
      <c r="I188" s="12"/>
      <c r="J188" s="12"/>
      <c r="K188" s="12"/>
      <c r="L188" s="12"/>
      <c r="M188" s="12"/>
      <c r="N188" s="12"/>
      <c r="O188" s="12"/>
      <c r="P188" s="12"/>
    </row>
    <row r="189">
      <c r="A189" s="12"/>
      <c r="B189" s="12"/>
      <c r="C189" s="12"/>
      <c r="D189" s="12"/>
      <c r="E189" s="12"/>
      <c r="F189" s="12"/>
      <c r="G189" s="12"/>
      <c r="H189" s="12"/>
      <c r="I189" s="12"/>
      <c r="J189" s="12"/>
      <c r="K189" s="12"/>
      <c r="L189" s="12"/>
      <c r="M189" s="12"/>
      <c r="N189" s="12"/>
      <c r="O189" s="12"/>
      <c r="P189" s="12"/>
    </row>
    <row r="190">
      <c r="A190" s="12"/>
      <c r="B190" s="12"/>
      <c r="C190" s="12"/>
      <c r="D190" s="12"/>
      <c r="E190" s="12"/>
      <c r="F190" s="12"/>
      <c r="G190" s="12"/>
      <c r="H190" s="12"/>
      <c r="I190" s="12"/>
      <c r="J190" s="12"/>
      <c r="K190" s="12"/>
      <c r="L190" s="12"/>
      <c r="M190" s="12"/>
      <c r="N190" s="12"/>
      <c r="O190" s="12"/>
      <c r="P190" s="12"/>
    </row>
    <row r="191">
      <c r="A191" s="12"/>
      <c r="B191" s="12"/>
      <c r="C191" s="12"/>
      <c r="D191" s="12"/>
      <c r="E191" s="12"/>
      <c r="F191" s="12"/>
      <c r="G191" s="12"/>
      <c r="H191" s="12"/>
      <c r="I191" s="12"/>
      <c r="J191" s="12"/>
      <c r="K191" s="12"/>
      <c r="L191" s="12"/>
      <c r="M191" s="12"/>
      <c r="N191" s="12"/>
      <c r="O191" s="12"/>
      <c r="P191" s="12"/>
    </row>
    <row r="192">
      <c r="A192" s="12"/>
      <c r="B192" s="12"/>
      <c r="C192" s="12"/>
      <c r="D192" s="12"/>
      <c r="E192" s="12"/>
      <c r="F192" s="12"/>
      <c r="G192" s="12"/>
      <c r="H192" s="12"/>
      <c r="I192" s="12"/>
      <c r="J192" s="12"/>
      <c r="K192" s="12"/>
      <c r="L192" s="12"/>
      <c r="M192" s="12"/>
      <c r="N192" s="12"/>
      <c r="O192" s="12"/>
      <c r="P192" s="12"/>
    </row>
    <row r="193">
      <c r="A193" s="12"/>
      <c r="B193" s="12"/>
      <c r="C193" s="12"/>
      <c r="D193" s="12"/>
      <c r="E193" s="12"/>
      <c r="F193" s="12"/>
      <c r="G193" s="12"/>
      <c r="H193" s="12"/>
      <c r="I193" s="12"/>
      <c r="J193" s="12"/>
      <c r="K193" s="12"/>
      <c r="L193" s="12"/>
      <c r="M193" s="12"/>
      <c r="N193" s="12"/>
      <c r="O193" s="12"/>
      <c r="P193" s="12"/>
    </row>
    <row r="194">
      <c r="A194" s="12"/>
      <c r="B194" s="12"/>
      <c r="C194" s="12"/>
      <c r="D194" s="12"/>
      <c r="E194" s="12"/>
      <c r="F194" s="12"/>
      <c r="G194" s="12"/>
      <c r="H194" s="12"/>
      <c r="I194" s="12"/>
      <c r="J194" s="12"/>
      <c r="K194" s="12"/>
      <c r="L194" s="12"/>
      <c r="M194" s="12"/>
      <c r="N194" s="12"/>
      <c r="O194" s="12"/>
      <c r="P194" s="12"/>
    </row>
    <row r="195">
      <c r="A195" s="12"/>
      <c r="B195" s="12"/>
      <c r="C195" s="12"/>
      <c r="D195" s="12"/>
      <c r="E195" s="12"/>
      <c r="F195" s="12"/>
      <c r="G195" s="12"/>
      <c r="H195" s="12"/>
      <c r="I195" s="12"/>
      <c r="J195" s="12"/>
      <c r="K195" s="12"/>
      <c r="L195" s="12"/>
      <c r="M195" s="12"/>
      <c r="N195" s="12"/>
      <c r="O195" s="12"/>
      <c r="P195" s="12"/>
    </row>
    <row r="196">
      <c r="A196" s="12"/>
      <c r="B196" s="12"/>
      <c r="C196" s="12"/>
      <c r="D196" s="12"/>
      <c r="E196" s="12"/>
      <c r="F196" s="12"/>
      <c r="G196" s="12"/>
      <c r="H196" s="12"/>
      <c r="I196" s="12"/>
      <c r="J196" s="12"/>
      <c r="K196" s="12"/>
      <c r="L196" s="12"/>
      <c r="M196" s="12"/>
      <c r="N196" s="12"/>
      <c r="O196" s="12"/>
      <c r="P196" s="12"/>
    </row>
    <row r="197">
      <c r="A197" s="12"/>
      <c r="B197" s="12"/>
      <c r="C197" s="12"/>
      <c r="D197" s="12"/>
      <c r="E197" s="12"/>
      <c r="F197" s="12"/>
      <c r="G197" s="12"/>
      <c r="H197" s="12"/>
      <c r="I197" s="12"/>
      <c r="J197" s="12"/>
      <c r="K197" s="12"/>
      <c r="L197" s="12"/>
      <c r="M197" s="12"/>
      <c r="N197" s="12"/>
      <c r="O197" s="12"/>
      <c r="P197" s="12"/>
    </row>
    <row r="198">
      <c r="A198" s="12"/>
      <c r="B198" s="12"/>
      <c r="C198" s="12"/>
      <c r="D198" s="12"/>
      <c r="E198" s="12"/>
      <c r="F198" s="12"/>
      <c r="G198" s="12"/>
      <c r="H198" s="12"/>
      <c r="I198" s="12"/>
      <c r="J198" s="12"/>
      <c r="K198" s="12"/>
      <c r="L198" s="12"/>
      <c r="M198" s="12"/>
      <c r="N198" s="12"/>
      <c r="O198" s="12"/>
      <c r="P198" s="12"/>
    </row>
    <row r="199">
      <c r="A199" s="12"/>
      <c r="B199" s="12"/>
      <c r="C199" s="12"/>
      <c r="D199" s="12"/>
      <c r="E199" s="12"/>
      <c r="F199" s="12"/>
      <c r="G199" s="12"/>
      <c r="H199" s="12"/>
      <c r="I199" s="12"/>
      <c r="J199" s="12"/>
      <c r="K199" s="12"/>
      <c r="L199" s="12"/>
      <c r="M199" s="12"/>
      <c r="N199" s="12"/>
      <c r="O199" s="12"/>
      <c r="P199" s="12"/>
    </row>
    <row r="200">
      <c r="A200" s="12"/>
      <c r="B200" s="12"/>
      <c r="C200" s="12"/>
      <c r="D200" s="12"/>
      <c r="E200" s="12"/>
      <c r="F200" s="12"/>
      <c r="G200" s="12"/>
      <c r="H200" s="12"/>
      <c r="I200" s="12"/>
      <c r="J200" s="12"/>
      <c r="K200" s="12"/>
      <c r="L200" s="12"/>
      <c r="M200" s="12"/>
      <c r="N200" s="12"/>
      <c r="O200" s="12"/>
      <c r="P200" s="12"/>
    </row>
    <row r="201">
      <c r="A201" s="12"/>
      <c r="B201" s="12"/>
      <c r="C201" s="12"/>
      <c r="D201" s="12"/>
      <c r="E201" s="12"/>
      <c r="F201" s="12"/>
      <c r="G201" s="12"/>
      <c r="H201" s="12"/>
      <c r="I201" s="12"/>
      <c r="J201" s="12"/>
      <c r="K201" s="12"/>
      <c r="L201" s="12"/>
      <c r="M201" s="12"/>
      <c r="N201" s="12"/>
      <c r="O201" s="12"/>
      <c r="P201" s="12"/>
    </row>
    <row r="202">
      <c r="A202" s="12"/>
      <c r="B202" s="12"/>
      <c r="C202" s="12"/>
      <c r="D202" s="12"/>
      <c r="E202" s="12"/>
      <c r="F202" s="12"/>
      <c r="G202" s="12"/>
      <c r="H202" s="12"/>
      <c r="I202" s="12"/>
      <c r="J202" s="12"/>
      <c r="K202" s="12"/>
      <c r="L202" s="12"/>
      <c r="M202" s="12"/>
      <c r="N202" s="12"/>
      <c r="O202" s="12"/>
      <c r="P202" s="12"/>
    </row>
    <row r="203">
      <c r="A203" s="12"/>
      <c r="B203" s="12"/>
      <c r="C203" s="12"/>
      <c r="D203" s="12"/>
      <c r="E203" s="12"/>
      <c r="F203" s="12"/>
      <c r="G203" s="12"/>
      <c r="H203" s="12"/>
      <c r="I203" s="12"/>
      <c r="J203" s="12"/>
      <c r="K203" s="12"/>
      <c r="L203" s="12"/>
      <c r="M203" s="12"/>
      <c r="N203" s="12"/>
      <c r="O203" s="12"/>
      <c r="P203" s="12"/>
    </row>
    <row r="204">
      <c r="A204" s="12"/>
      <c r="B204" s="12"/>
      <c r="C204" s="12"/>
      <c r="D204" s="12"/>
      <c r="E204" s="12"/>
      <c r="F204" s="12"/>
      <c r="G204" s="12"/>
      <c r="H204" s="12"/>
      <c r="I204" s="12"/>
      <c r="J204" s="12"/>
      <c r="K204" s="12"/>
      <c r="L204" s="12"/>
      <c r="M204" s="12"/>
      <c r="N204" s="12"/>
      <c r="O204" s="12"/>
      <c r="P204" s="12"/>
    </row>
    <row r="205">
      <c r="A205" s="12"/>
      <c r="B205" s="12"/>
      <c r="C205" s="12"/>
      <c r="D205" s="12"/>
      <c r="E205" s="12"/>
      <c r="F205" s="12"/>
      <c r="G205" s="12"/>
      <c r="H205" s="12"/>
      <c r="I205" s="12"/>
      <c r="J205" s="12"/>
      <c r="K205" s="12"/>
      <c r="L205" s="12"/>
      <c r="M205" s="12"/>
      <c r="N205" s="12"/>
      <c r="O205" s="12"/>
      <c r="P205" s="12"/>
    </row>
    <row r="206">
      <c r="A206" s="12"/>
      <c r="B206" s="12"/>
      <c r="C206" s="12"/>
      <c r="D206" s="12"/>
      <c r="E206" s="12"/>
      <c r="F206" s="12"/>
      <c r="G206" s="12"/>
      <c r="H206" s="12"/>
      <c r="I206" s="12"/>
      <c r="J206" s="12"/>
      <c r="K206" s="12"/>
      <c r="L206" s="12"/>
      <c r="M206" s="12"/>
      <c r="N206" s="12"/>
      <c r="O206" s="12"/>
      <c r="P206" s="12"/>
    </row>
    <row r="207">
      <c r="A207" s="12"/>
      <c r="B207" s="12"/>
      <c r="C207" s="12"/>
      <c r="D207" s="12"/>
      <c r="E207" s="12"/>
      <c r="F207" s="12"/>
      <c r="G207" s="12"/>
      <c r="H207" s="12"/>
      <c r="I207" s="12"/>
      <c r="J207" s="12"/>
      <c r="K207" s="12"/>
      <c r="L207" s="12"/>
      <c r="M207" s="12"/>
      <c r="N207" s="12"/>
      <c r="O207" s="12"/>
      <c r="P207" s="12"/>
    </row>
    <row r="208">
      <c r="A208" s="12"/>
      <c r="B208" s="12"/>
      <c r="C208" s="12"/>
      <c r="D208" s="12"/>
      <c r="E208" s="12"/>
      <c r="F208" s="12"/>
      <c r="G208" s="12"/>
      <c r="H208" s="12"/>
      <c r="I208" s="12"/>
      <c r="J208" s="12"/>
      <c r="K208" s="12"/>
      <c r="L208" s="12"/>
      <c r="M208" s="12"/>
      <c r="N208" s="12"/>
      <c r="O208" s="12"/>
      <c r="P208" s="12"/>
    </row>
    <row r="209">
      <c r="A209" s="12"/>
      <c r="B209" s="12"/>
      <c r="C209" s="12"/>
      <c r="D209" s="12"/>
      <c r="E209" s="12"/>
      <c r="F209" s="12"/>
      <c r="G209" s="12"/>
      <c r="H209" s="12"/>
      <c r="I209" s="12"/>
      <c r="J209" s="12"/>
      <c r="K209" s="12"/>
      <c r="L209" s="12"/>
      <c r="M209" s="12"/>
      <c r="N209" s="12"/>
      <c r="O209" s="12"/>
      <c r="P209" s="12"/>
    </row>
    <row r="210">
      <c r="A210" s="12"/>
      <c r="B210" s="12"/>
      <c r="C210" s="12"/>
      <c r="D210" s="12"/>
      <c r="E210" s="12"/>
      <c r="F210" s="12"/>
      <c r="G210" s="12"/>
      <c r="H210" s="12"/>
      <c r="I210" s="12"/>
      <c r="J210" s="12"/>
      <c r="K210" s="12"/>
      <c r="L210" s="12"/>
      <c r="M210" s="12"/>
      <c r="N210" s="12"/>
      <c r="O210" s="12"/>
      <c r="P210" s="12"/>
    </row>
    <row r="211">
      <c r="A211" s="12"/>
      <c r="B211" s="12"/>
      <c r="C211" s="12"/>
      <c r="D211" s="12"/>
      <c r="E211" s="12"/>
      <c r="F211" s="12"/>
      <c r="G211" s="12"/>
      <c r="H211" s="12"/>
      <c r="I211" s="12"/>
      <c r="J211" s="12"/>
      <c r="K211" s="12"/>
      <c r="L211" s="12"/>
      <c r="M211" s="12"/>
      <c r="N211" s="12"/>
      <c r="O211" s="12"/>
      <c r="P211" s="12"/>
    </row>
    <row r="212">
      <c r="A212" s="12"/>
      <c r="B212" s="12"/>
      <c r="C212" s="12"/>
      <c r="D212" s="12"/>
      <c r="E212" s="12"/>
      <c r="F212" s="12"/>
      <c r="G212" s="12"/>
      <c r="H212" s="12"/>
      <c r="I212" s="12"/>
      <c r="J212" s="12"/>
      <c r="K212" s="12"/>
      <c r="L212" s="12"/>
      <c r="M212" s="12"/>
      <c r="N212" s="12"/>
      <c r="O212" s="12"/>
      <c r="P212" s="12"/>
    </row>
    <row r="213">
      <c r="A213" s="12"/>
      <c r="B213" s="12"/>
      <c r="C213" s="12"/>
      <c r="D213" s="12"/>
      <c r="E213" s="12"/>
      <c r="F213" s="12"/>
      <c r="G213" s="12"/>
      <c r="H213" s="12"/>
      <c r="I213" s="12"/>
      <c r="J213" s="12"/>
      <c r="K213" s="12"/>
      <c r="L213" s="12"/>
      <c r="M213" s="12"/>
      <c r="N213" s="12"/>
      <c r="O213" s="12"/>
      <c r="P213" s="12"/>
    </row>
    <row r="214">
      <c r="A214" s="12"/>
      <c r="B214" s="12"/>
      <c r="C214" s="12"/>
      <c r="D214" s="12"/>
      <c r="E214" s="12"/>
      <c r="F214" s="12"/>
      <c r="G214" s="12"/>
      <c r="H214" s="12"/>
      <c r="I214" s="12"/>
      <c r="J214" s="12"/>
      <c r="K214" s="12"/>
      <c r="L214" s="12"/>
      <c r="M214" s="12"/>
      <c r="N214" s="12"/>
      <c r="O214" s="12"/>
      <c r="P214" s="12"/>
    </row>
    <row r="215">
      <c r="A215" s="12"/>
      <c r="B215" s="12"/>
      <c r="C215" s="12"/>
      <c r="D215" s="12"/>
      <c r="E215" s="12"/>
      <c r="F215" s="12"/>
      <c r="G215" s="12"/>
      <c r="H215" s="12"/>
      <c r="I215" s="12"/>
      <c r="J215" s="12"/>
      <c r="K215" s="12"/>
      <c r="L215" s="12"/>
      <c r="M215" s="12"/>
      <c r="N215" s="12"/>
      <c r="O215" s="12"/>
      <c r="P215" s="12"/>
    </row>
    <row r="216">
      <c r="A216" s="12"/>
      <c r="B216" s="12"/>
      <c r="C216" s="12"/>
      <c r="D216" s="12"/>
      <c r="E216" s="12"/>
      <c r="F216" s="12"/>
      <c r="G216" s="12"/>
      <c r="H216" s="12"/>
      <c r="I216" s="12"/>
      <c r="J216" s="12"/>
      <c r="K216" s="12"/>
      <c r="L216" s="12"/>
      <c r="M216" s="12"/>
      <c r="N216" s="12"/>
      <c r="O216" s="12"/>
      <c r="P216" s="12"/>
    </row>
    <row r="217">
      <c r="A217" s="12"/>
      <c r="B217" s="12"/>
      <c r="C217" s="12"/>
      <c r="D217" s="12"/>
      <c r="E217" s="12"/>
      <c r="F217" s="12"/>
      <c r="G217" s="12"/>
      <c r="H217" s="12"/>
      <c r="I217" s="12"/>
      <c r="J217" s="12"/>
      <c r="K217" s="12"/>
      <c r="L217" s="12"/>
      <c r="M217" s="12"/>
      <c r="N217" s="12"/>
      <c r="O217" s="12"/>
      <c r="P217" s="12"/>
    </row>
    <row r="218">
      <c r="A218" s="12"/>
      <c r="B218" s="12"/>
      <c r="C218" s="12"/>
      <c r="D218" s="12"/>
      <c r="E218" s="12"/>
      <c r="F218" s="12"/>
      <c r="G218" s="12"/>
      <c r="H218" s="12"/>
      <c r="I218" s="12"/>
      <c r="J218" s="12"/>
      <c r="K218" s="12"/>
      <c r="L218" s="12"/>
      <c r="M218" s="12"/>
      <c r="N218" s="12"/>
      <c r="O218" s="12"/>
      <c r="P218" s="12"/>
    </row>
    <row r="219">
      <c r="A219" s="12"/>
      <c r="B219" s="12"/>
      <c r="C219" s="12"/>
      <c r="D219" s="12"/>
      <c r="E219" s="12"/>
      <c r="F219" s="12"/>
      <c r="G219" s="12"/>
      <c r="H219" s="12"/>
      <c r="I219" s="12"/>
      <c r="J219" s="12"/>
      <c r="K219" s="12"/>
      <c r="L219" s="12"/>
      <c r="M219" s="12"/>
      <c r="N219" s="12"/>
      <c r="O219" s="12"/>
      <c r="P219" s="12"/>
    </row>
    <row r="220">
      <c r="A220" s="12"/>
      <c r="B220" s="12"/>
      <c r="C220" s="12"/>
      <c r="D220" s="12"/>
      <c r="E220" s="12"/>
      <c r="F220" s="12"/>
      <c r="G220" s="12"/>
      <c r="H220" s="12"/>
      <c r="I220" s="12"/>
      <c r="J220" s="12"/>
      <c r="K220" s="12"/>
      <c r="L220" s="12"/>
      <c r="M220" s="12"/>
      <c r="N220" s="12"/>
      <c r="O220" s="12"/>
      <c r="P220" s="12"/>
    </row>
    <row r="221">
      <c r="A221" s="12"/>
      <c r="B221" s="12"/>
      <c r="C221" s="12"/>
      <c r="D221" s="12"/>
      <c r="E221" s="12"/>
      <c r="F221" s="12"/>
      <c r="G221" s="12"/>
      <c r="H221" s="12"/>
      <c r="I221" s="12"/>
      <c r="J221" s="12"/>
      <c r="K221" s="12"/>
      <c r="L221" s="12"/>
      <c r="M221" s="12"/>
      <c r="N221" s="12"/>
      <c r="O221" s="12"/>
      <c r="P221" s="12"/>
    </row>
    <row r="222">
      <c r="A222" s="12"/>
      <c r="B222" s="12"/>
      <c r="C222" s="12"/>
      <c r="D222" s="12"/>
      <c r="E222" s="12"/>
      <c r="F222" s="12"/>
      <c r="G222" s="12"/>
      <c r="H222" s="12"/>
      <c r="I222" s="12"/>
      <c r="J222" s="12"/>
      <c r="K222" s="12"/>
      <c r="L222" s="12"/>
      <c r="M222" s="12"/>
      <c r="N222" s="12"/>
      <c r="O222" s="12"/>
      <c r="P222" s="12"/>
    </row>
    <row r="223">
      <c r="A223" s="12"/>
      <c r="B223" s="12"/>
      <c r="C223" s="12"/>
      <c r="D223" s="12"/>
      <c r="E223" s="12"/>
      <c r="F223" s="12"/>
      <c r="G223" s="12"/>
      <c r="H223" s="12"/>
      <c r="I223" s="12"/>
      <c r="J223" s="12"/>
      <c r="K223" s="12"/>
      <c r="L223" s="12"/>
      <c r="M223" s="12"/>
      <c r="N223" s="12"/>
      <c r="O223" s="12"/>
      <c r="P223" s="12"/>
    </row>
    <row r="224">
      <c r="A224" s="12"/>
      <c r="B224" s="12"/>
      <c r="C224" s="12"/>
      <c r="D224" s="12"/>
      <c r="E224" s="12"/>
      <c r="F224" s="12"/>
      <c r="G224" s="12"/>
      <c r="H224" s="12"/>
      <c r="I224" s="12"/>
      <c r="J224" s="12"/>
      <c r="K224" s="12"/>
      <c r="L224" s="12"/>
      <c r="M224" s="12"/>
      <c r="N224" s="12"/>
      <c r="O224" s="12"/>
      <c r="P224" s="12"/>
    </row>
    <row r="225">
      <c r="A225" s="12"/>
      <c r="B225" s="12"/>
      <c r="C225" s="12"/>
      <c r="D225" s="12"/>
      <c r="E225" s="12"/>
      <c r="F225" s="12"/>
      <c r="G225" s="12"/>
      <c r="H225" s="12"/>
      <c r="I225" s="12"/>
      <c r="J225" s="12"/>
      <c r="K225" s="12"/>
      <c r="L225" s="12"/>
      <c r="M225" s="12"/>
      <c r="N225" s="12"/>
      <c r="O225" s="12"/>
      <c r="P225" s="12"/>
    </row>
    <row r="226">
      <c r="A226" s="12"/>
      <c r="B226" s="12"/>
      <c r="C226" s="12"/>
      <c r="D226" s="12"/>
      <c r="E226" s="12"/>
      <c r="F226" s="12"/>
      <c r="G226" s="12"/>
      <c r="H226" s="12"/>
      <c r="I226" s="12"/>
      <c r="J226" s="12"/>
      <c r="K226" s="12"/>
      <c r="L226" s="12"/>
      <c r="M226" s="12"/>
      <c r="N226" s="12"/>
      <c r="O226" s="12"/>
      <c r="P226" s="12"/>
    </row>
    <row r="227">
      <c r="A227" s="12"/>
      <c r="B227" s="12"/>
      <c r="C227" s="12"/>
      <c r="D227" s="12"/>
      <c r="E227" s="12"/>
      <c r="F227" s="12"/>
      <c r="G227" s="12"/>
      <c r="H227" s="12"/>
      <c r="I227" s="12"/>
      <c r="J227" s="12"/>
      <c r="K227" s="12"/>
      <c r="L227" s="12"/>
      <c r="M227" s="12"/>
      <c r="N227" s="12"/>
      <c r="O227" s="12"/>
      <c r="P227" s="12"/>
    </row>
    <row r="228">
      <c r="A228" s="12"/>
      <c r="B228" s="12"/>
      <c r="C228" s="12"/>
      <c r="D228" s="12"/>
      <c r="E228" s="12"/>
      <c r="F228" s="12"/>
      <c r="G228" s="12"/>
      <c r="H228" s="12"/>
      <c r="I228" s="12"/>
      <c r="J228" s="12"/>
      <c r="K228" s="12"/>
      <c r="L228" s="12"/>
      <c r="M228" s="12"/>
      <c r="N228" s="12"/>
      <c r="O228" s="12"/>
      <c r="P228" s="12"/>
    </row>
    <row r="229">
      <c r="A229" s="12"/>
      <c r="B229" s="12"/>
      <c r="C229" s="12"/>
      <c r="D229" s="12"/>
      <c r="E229" s="12"/>
      <c r="F229" s="12"/>
      <c r="G229" s="12"/>
      <c r="H229" s="12"/>
      <c r="I229" s="12"/>
      <c r="J229" s="12"/>
      <c r="K229" s="12"/>
      <c r="L229" s="12"/>
      <c r="M229" s="12"/>
      <c r="N229" s="12"/>
      <c r="O229" s="12"/>
      <c r="P229" s="12"/>
    </row>
    <row r="230">
      <c r="A230" s="12"/>
      <c r="B230" s="12"/>
      <c r="C230" s="12"/>
      <c r="D230" s="12"/>
      <c r="E230" s="12"/>
      <c r="F230" s="12"/>
      <c r="G230" s="12"/>
      <c r="H230" s="12"/>
      <c r="I230" s="12"/>
      <c r="J230" s="12"/>
      <c r="K230" s="12"/>
      <c r="L230" s="12"/>
      <c r="M230" s="12"/>
      <c r="N230" s="12"/>
      <c r="O230" s="12"/>
      <c r="P230" s="12"/>
    </row>
    <row r="231">
      <c r="A231" s="12"/>
      <c r="B231" s="12"/>
      <c r="C231" s="12"/>
      <c r="D231" s="12"/>
      <c r="E231" s="12"/>
      <c r="F231" s="12"/>
      <c r="G231" s="12"/>
      <c r="H231" s="12"/>
      <c r="I231" s="12"/>
      <c r="J231" s="12"/>
      <c r="K231" s="12"/>
      <c r="L231" s="12"/>
      <c r="M231" s="12"/>
      <c r="N231" s="12"/>
      <c r="O231" s="12"/>
      <c r="P231" s="12"/>
    </row>
    <row r="232">
      <c r="A232" s="12"/>
      <c r="B232" s="12"/>
      <c r="C232" s="12"/>
      <c r="D232" s="12"/>
      <c r="E232" s="12"/>
      <c r="F232" s="12"/>
      <c r="G232" s="12"/>
      <c r="H232" s="12"/>
      <c r="I232" s="12"/>
      <c r="J232" s="12"/>
      <c r="K232" s="12"/>
      <c r="L232" s="12"/>
      <c r="M232" s="12"/>
      <c r="N232" s="12"/>
      <c r="O232" s="12"/>
      <c r="P232" s="12"/>
    </row>
    <row r="233">
      <c r="A233" s="12"/>
      <c r="B233" s="12"/>
      <c r="C233" s="12"/>
      <c r="D233" s="12"/>
      <c r="E233" s="12"/>
      <c r="F233" s="12"/>
      <c r="G233" s="12"/>
      <c r="H233" s="12"/>
      <c r="I233" s="12"/>
      <c r="J233" s="12"/>
      <c r="K233" s="12"/>
      <c r="L233" s="12"/>
      <c r="M233" s="12"/>
      <c r="N233" s="12"/>
      <c r="O233" s="12"/>
      <c r="P233" s="12"/>
    </row>
    <row r="234">
      <c r="A234" s="12"/>
      <c r="B234" s="12"/>
      <c r="C234" s="12"/>
      <c r="D234" s="12"/>
      <c r="E234" s="12"/>
      <c r="F234" s="12"/>
      <c r="G234" s="12"/>
      <c r="H234" s="12"/>
      <c r="I234" s="12"/>
      <c r="J234" s="12"/>
      <c r="K234" s="12"/>
      <c r="L234" s="12"/>
      <c r="M234" s="12"/>
      <c r="N234" s="12"/>
      <c r="O234" s="12"/>
      <c r="P234" s="12"/>
    </row>
    <row r="235">
      <c r="A235" s="12"/>
      <c r="B235" s="12"/>
      <c r="C235" s="12"/>
      <c r="D235" s="12"/>
      <c r="E235" s="12"/>
      <c r="F235" s="12"/>
      <c r="G235" s="12"/>
      <c r="H235" s="12"/>
      <c r="I235" s="12"/>
      <c r="J235" s="12"/>
      <c r="K235" s="12"/>
      <c r="L235" s="12"/>
      <c r="M235" s="12"/>
      <c r="N235" s="12"/>
      <c r="O235" s="12"/>
      <c r="P235" s="12"/>
    </row>
    <row r="236">
      <c r="A236" s="12"/>
      <c r="B236" s="12"/>
      <c r="C236" s="12"/>
      <c r="D236" s="12"/>
      <c r="E236" s="12"/>
      <c r="F236" s="12"/>
      <c r="G236" s="12"/>
      <c r="H236" s="12"/>
      <c r="I236" s="12"/>
      <c r="J236" s="12"/>
      <c r="K236" s="12"/>
      <c r="L236" s="12"/>
      <c r="M236" s="12"/>
      <c r="N236" s="12"/>
      <c r="O236" s="12"/>
      <c r="P236" s="12"/>
    </row>
    <row r="237">
      <c r="A237" s="12"/>
      <c r="B237" s="12"/>
      <c r="C237" s="12"/>
      <c r="D237" s="12"/>
      <c r="E237" s="12"/>
      <c r="F237" s="12"/>
      <c r="G237" s="12"/>
      <c r="H237" s="12"/>
      <c r="I237" s="12"/>
      <c r="J237" s="12"/>
      <c r="K237" s="12"/>
      <c r="L237" s="12"/>
      <c r="M237" s="12"/>
      <c r="N237" s="12"/>
      <c r="O237" s="12"/>
      <c r="P237" s="12"/>
    </row>
    <row r="238">
      <c r="A238" s="12"/>
      <c r="B238" s="12"/>
      <c r="C238" s="12"/>
      <c r="D238" s="12"/>
      <c r="E238" s="12"/>
      <c r="F238" s="12"/>
      <c r="G238" s="12"/>
      <c r="H238" s="12"/>
      <c r="I238" s="12"/>
      <c r="J238" s="12"/>
      <c r="K238" s="12"/>
      <c r="L238" s="12"/>
      <c r="M238" s="12"/>
      <c r="N238" s="12"/>
      <c r="O238" s="12"/>
      <c r="P238" s="12"/>
    </row>
    <row r="239">
      <c r="A239" s="12"/>
      <c r="B239" s="12"/>
      <c r="C239" s="12"/>
      <c r="D239" s="12"/>
      <c r="E239" s="12"/>
      <c r="F239" s="12"/>
      <c r="G239" s="12"/>
      <c r="H239" s="12"/>
      <c r="I239" s="12"/>
      <c r="J239" s="12"/>
      <c r="K239" s="12"/>
      <c r="L239" s="12"/>
      <c r="M239" s="12"/>
      <c r="N239" s="12"/>
      <c r="O239" s="12"/>
      <c r="P239" s="12"/>
    </row>
    <row r="240">
      <c r="A240" s="12"/>
      <c r="B240" s="12"/>
      <c r="C240" s="12"/>
      <c r="D240" s="12"/>
      <c r="E240" s="12"/>
      <c r="F240" s="12"/>
      <c r="G240" s="12"/>
      <c r="H240" s="12"/>
      <c r="I240" s="12"/>
      <c r="J240" s="12"/>
      <c r="K240" s="12"/>
      <c r="L240" s="12"/>
      <c r="M240" s="12"/>
      <c r="N240" s="12"/>
      <c r="O240" s="12"/>
      <c r="P240" s="12"/>
    </row>
    <row r="241">
      <c r="A241" s="12"/>
      <c r="B241" s="12"/>
      <c r="C241" s="12"/>
      <c r="D241" s="12"/>
      <c r="E241" s="12"/>
      <c r="F241" s="12"/>
      <c r="G241" s="12"/>
      <c r="H241" s="12"/>
      <c r="I241" s="12"/>
      <c r="J241" s="12"/>
      <c r="K241" s="12"/>
      <c r="L241" s="12"/>
      <c r="M241" s="12"/>
      <c r="N241" s="12"/>
      <c r="O241" s="12"/>
      <c r="P241" s="12"/>
    </row>
    <row r="242">
      <c r="A242" s="12"/>
      <c r="B242" s="12"/>
      <c r="C242" s="12"/>
      <c r="D242" s="12"/>
      <c r="E242" s="12"/>
      <c r="F242" s="12"/>
      <c r="G242" s="12"/>
      <c r="H242" s="12"/>
      <c r="I242" s="12"/>
      <c r="J242" s="12"/>
      <c r="K242" s="12"/>
      <c r="L242" s="12"/>
      <c r="M242" s="12"/>
      <c r="N242" s="12"/>
      <c r="O242" s="12"/>
      <c r="P242" s="12"/>
    </row>
    <row r="243">
      <c r="A243" s="12"/>
      <c r="B243" s="12"/>
      <c r="C243" s="12"/>
      <c r="D243" s="12"/>
      <c r="E243" s="12"/>
      <c r="F243" s="12"/>
      <c r="G243" s="12"/>
      <c r="H243" s="12"/>
      <c r="I243" s="12"/>
      <c r="J243" s="12"/>
      <c r="K243" s="12"/>
      <c r="L243" s="12"/>
      <c r="M243" s="12"/>
      <c r="N243" s="12"/>
      <c r="O243" s="12"/>
      <c r="P243" s="12"/>
    </row>
    <row r="244">
      <c r="A244" s="12"/>
      <c r="B244" s="12"/>
      <c r="C244" s="12"/>
      <c r="D244" s="12"/>
      <c r="E244" s="12"/>
      <c r="F244" s="12"/>
      <c r="G244" s="12"/>
      <c r="H244" s="12"/>
      <c r="I244" s="12"/>
      <c r="J244" s="12"/>
      <c r="K244" s="12"/>
      <c r="L244" s="12"/>
      <c r="M244" s="12"/>
      <c r="N244" s="12"/>
      <c r="O244" s="12"/>
      <c r="P244" s="12"/>
    </row>
    <row r="245">
      <c r="A245" s="12"/>
      <c r="B245" s="12"/>
      <c r="C245" s="12"/>
      <c r="D245" s="12"/>
      <c r="E245" s="12"/>
      <c r="F245" s="12"/>
      <c r="G245" s="12"/>
      <c r="H245" s="12"/>
      <c r="I245" s="12"/>
      <c r="J245" s="12"/>
      <c r="K245" s="12"/>
      <c r="L245" s="12"/>
      <c r="M245" s="12"/>
      <c r="N245" s="12"/>
      <c r="O245" s="12"/>
      <c r="P245" s="12"/>
    </row>
    <row r="246">
      <c r="A246" s="12"/>
      <c r="B246" s="12"/>
      <c r="C246" s="12"/>
      <c r="D246" s="12"/>
      <c r="E246" s="12"/>
      <c r="F246" s="12"/>
      <c r="G246" s="12"/>
      <c r="H246" s="12"/>
      <c r="I246" s="12"/>
      <c r="J246" s="12"/>
      <c r="K246" s="12"/>
      <c r="L246" s="12"/>
      <c r="M246" s="12"/>
      <c r="N246" s="12"/>
      <c r="O246" s="12"/>
      <c r="P246" s="12"/>
    </row>
    <row r="247">
      <c r="A247" s="12"/>
      <c r="B247" s="12"/>
      <c r="C247" s="12"/>
      <c r="D247" s="12"/>
      <c r="E247" s="12"/>
      <c r="F247" s="12"/>
      <c r="G247" s="12"/>
      <c r="H247" s="12"/>
      <c r="I247" s="12"/>
      <c r="J247" s="12"/>
      <c r="K247" s="12"/>
      <c r="L247" s="12"/>
      <c r="M247" s="12"/>
      <c r="N247" s="12"/>
      <c r="O247" s="12"/>
      <c r="P247" s="12"/>
    </row>
    <row r="248">
      <c r="A248" s="12"/>
      <c r="B248" s="12"/>
      <c r="C248" s="12"/>
      <c r="D248" s="12"/>
      <c r="E248" s="12"/>
      <c r="F248" s="12"/>
      <c r="G248" s="12"/>
      <c r="H248" s="12"/>
      <c r="I248" s="12"/>
      <c r="J248" s="12"/>
      <c r="K248" s="12"/>
      <c r="L248" s="12"/>
      <c r="M248" s="12"/>
      <c r="N248" s="12"/>
      <c r="O248" s="12"/>
      <c r="P248" s="12"/>
    </row>
    <row r="249">
      <c r="A249" s="12"/>
      <c r="B249" s="12"/>
      <c r="C249" s="12"/>
      <c r="D249" s="12"/>
      <c r="E249" s="12"/>
      <c r="F249" s="12"/>
      <c r="G249" s="12"/>
      <c r="H249" s="12"/>
      <c r="I249" s="12"/>
      <c r="J249" s="12"/>
      <c r="K249" s="12"/>
      <c r="L249" s="12"/>
      <c r="M249" s="12"/>
      <c r="N249" s="12"/>
      <c r="O249" s="12"/>
      <c r="P249" s="12"/>
    </row>
    <row r="250">
      <c r="A250" s="12"/>
      <c r="B250" s="12"/>
      <c r="C250" s="12"/>
      <c r="D250" s="12"/>
      <c r="E250" s="12"/>
      <c r="F250" s="12"/>
      <c r="G250" s="12"/>
      <c r="H250" s="12"/>
      <c r="I250" s="12"/>
      <c r="J250" s="12"/>
      <c r="K250" s="12"/>
      <c r="L250" s="12"/>
      <c r="M250" s="12"/>
      <c r="N250" s="12"/>
      <c r="O250" s="12"/>
      <c r="P250" s="12"/>
    </row>
    <row r="251">
      <c r="A251" s="12"/>
      <c r="B251" s="12"/>
      <c r="C251" s="12"/>
      <c r="D251" s="12"/>
      <c r="E251" s="12"/>
      <c r="F251" s="12"/>
      <c r="G251" s="12"/>
      <c r="H251" s="12"/>
      <c r="I251" s="12"/>
      <c r="J251" s="12"/>
      <c r="K251" s="12"/>
      <c r="L251" s="12"/>
      <c r="M251" s="12"/>
      <c r="N251" s="12"/>
      <c r="O251" s="12"/>
      <c r="P251" s="12"/>
    </row>
    <row r="252">
      <c r="A252" s="12"/>
      <c r="B252" s="12"/>
      <c r="C252" s="12"/>
      <c r="D252" s="12"/>
      <c r="E252" s="12"/>
      <c r="F252" s="12"/>
      <c r="G252" s="12"/>
      <c r="H252" s="12"/>
      <c r="I252" s="12"/>
      <c r="J252" s="12"/>
      <c r="K252" s="12"/>
      <c r="L252" s="12"/>
      <c r="M252" s="12"/>
      <c r="N252" s="12"/>
      <c r="O252" s="12"/>
      <c r="P252" s="12"/>
    </row>
    <row r="253">
      <c r="A253" s="12"/>
      <c r="B253" s="12"/>
      <c r="C253" s="12"/>
      <c r="D253" s="12"/>
      <c r="E253" s="12"/>
      <c r="F253" s="12"/>
      <c r="G253" s="12"/>
      <c r="H253" s="12"/>
      <c r="I253" s="12"/>
      <c r="J253" s="12"/>
      <c r="K253" s="12"/>
      <c r="L253" s="12"/>
      <c r="M253" s="12"/>
      <c r="N253" s="12"/>
      <c r="O253" s="12"/>
      <c r="P253" s="12"/>
    </row>
    <row r="254">
      <c r="A254" s="12"/>
      <c r="B254" s="12"/>
      <c r="C254" s="12"/>
      <c r="D254" s="12"/>
      <c r="E254" s="12"/>
      <c r="F254" s="12"/>
      <c r="G254" s="12"/>
      <c r="H254" s="12"/>
      <c r="I254" s="12"/>
      <c r="J254" s="12"/>
      <c r="K254" s="12"/>
      <c r="L254" s="12"/>
      <c r="M254" s="12"/>
      <c r="N254" s="12"/>
      <c r="O254" s="12"/>
      <c r="P254" s="12"/>
    </row>
    <row r="255">
      <c r="A255" s="12"/>
      <c r="B255" s="12"/>
      <c r="C255" s="12"/>
      <c r="D255" s="12"/>
      <c r="E255" s="12"/>
      <c r="F255" s="12"/>
      <c r="G255" s="12"/>
      <c r="H255" s="12"/>
      <c r="I255" s="12"/>
      <c r="J255" s="12"/>
      <c r="K255" s="12"/>
      <c r="L255" s="12"/>
      <c r="M255" s="12"/>
      <c r="N255" s="12"/>
      <c r="O255" s="12"/>
      <c r="P255" s="12"/>
    </row>
    <row r="256">
      <c r="A256" s="12"/>
      <c r="B256" s="12"/>
      <c r="C256" s="12"/>
      <c r="D256" s="12"/>
      <c r="E256" s="12"/>
      <c r="F256" s="12"/>
      <c r="G256" s="12"/>
      <c r="H256" s="12"/>
      <c r="I256" s="12"/>
      <c r="J256" s="12"/>
      <c r="K256" s="12"/>
      <c r="L256" s="12"/>
      <c r="M256" s="12"/>
      <c r="N256" s="12"/>
      <c r="O256" s="12"/>
      <c r="P256" s="12"/>
    </row>
    <row r="257">
      <c r="A257" s="12"/>
      <c r="B257" s="12"/>
      <c r="C257" s="12"/>
      <c r="D257" s="12"/>
      <c r="E257" s="12"/>
      <c r="F257" s="12"/>
      <c r="G257" s="12"/>
      <c r="H257" s="12"/>
      <c r="I257" s="12"/>
      <c r="J257" s="12"/>
      <c r="K257" s="12"/>
      <c r="L257" s="12"/>
      <c r="M257" s="12"/>
      <c r="N257" s="12"/>
      <c r="O257" s="12"/>
      <c r="P257" s="12"/>
    </row>
    <row r="258">
      <c r="A258" s="12"/>
      <c r="B258" s="12"/>
      <c r="C258" s="12"/>
      <c r="D258" s="12"/>
      <c r="E258" s="12"/>
      <c r="F258" s="12"/>
      <c r="G258" s="12"/>
      <c r="H258" s="12"/>
      <c r="I258" s="12"/>
      <c r="J258" s="12"/>
      <c r="K258" s="12"/>
      <c r="L258" s="12"/>
      <c r="M258" s="12"/>
      <c r="N258" s="12"/>
      <c r="O258" s="12"/>
      <c r="P258" s="12"/>
    </row>
    <row r="259">
      <c r="A259" s="12"/>
      <c r="B259" s="12"/>
      <c r="C259" s="12"/>
      <c r="D259" s="12"/>
      <c r="E259" s="12"/>
      <c r="F259" s="12"/>
      <c r="G259" s="12"/>
      <c r="H259" s="12"/>
      <c r="I259" s="12"/>
      <c r="J259" s="12"/>
      <c r="K259" s="12"/>
      <c r="L259" s="12"/>
      <c r="M259" s="12"/>
      <c r="N259" s="12"/>
      <c r="O259" s="12"/>
      <c r="P259" s="12"/>
    </row>
    <row r="260">
      <c r="A260" s="12"/>
      <c r="B260" s="12"/>
      <c r="C260" s="12"/>
      <c r="D260" s="12"/>
      <c r="E260" s="12"/>
      <c r="F260" s="12"/>
      <c r="G260" s="12"/>
      <c r="H260" s="12"/>
      <c r="I260" s="12"/>
      <c r="J260" s="12"/>
      <c r="K260" s="12"/>
      <c r="L260" s="12"/>
      <c r="M260" s="12"/>
      <c r="N260" s="12"/>
      <c r="O260" s="12"/>
      <c r="P260" s="12"/>
    </row>
    <row r="261">
      <c r="A261" s="12"/>
      <c r="B261" s="12"/>
      <c r="C261" s="12"/>
      <c r="D261" s="12"/>
      <c r="E261" s="12"/>
      <c r="F261" s="12"/>
      <c r="G261" s="12"/>
      <c r="H261" s="12"/>
      <c r="I261" s="12"/>
      <c r="J261" s="12"/>
      <c r="K261" s="12"/>
      <c r="L261" s="12"/>
      <c r="M261" s="12"/>
      <c r="N261" s="12"/>
      <c r="O261" s="12"/>
      <c r="P261" s="12"/>
    </row>
    <row r="262">
      <c r="A262" s="12"/>
      <c r="B262" s="12"/>
      <c r="C262" s="12"/>
      <c r="D262" s="12"/>
      <c r="E262" s="12"/>
      <c r="F262" s="12"/>
      <c r="G262" s="12"/>
      <c r="H262" s="12"/>
      <c r="I262" s="12"/>
      <c r="J262" s="12"/>
      <c r="K262" s="12"/>
      <c r="L262" s="12"/>
      <c r="M262" s="12"/>
      <c r="N262" s="12"/>
      <c r="O262" s="12"/>
      <c r="P262" s="12"/>
    </row>
    <row r="263">
      <c r="A263" s="12"/>
      <c r="B263" s="12"/>
      <c r="C263" s="12"/>
      <c r="D263" s="12"/>
      <c r="E263" s="12"/>
      <c r="F263" s="12"/>
      <c r="G263" s="12"/>
      <c r="H263" s="12"/>
      <c r="I263" s="12"/>
      <c r="J263" s="12"/>
      <c r="K263" s="12"/>
      <c r="L263" s="12"/>
      <c r="M263" s="12"/>
      <c r="N263" s="12"/>
      <c r="O263" s="12"/>
      <c r="P263" s="12"/>
    </row>
    <row r="264">
      <c r="A264" s="12"/>
      <c r="B264" s="12"/>
      <c r="C264" s="12"/>
      <c r="D264" s="12"/>
      <c r="E264" s="12"/>
      <c r="F264" s="12"/>
      <c r="G264" s="12"/>
      <c r="H264" s="12"/>
      <c r="I264" s="12"/>
      <c r="J264" s="12"/>
      <c r="K264" s="12"/>
      <c r="L264" s="12"/>
      <c r="M264" s="12"/>
      <c r="N264" s="12"/>
      <c r="O264" s="12"/>
      <c r="P264" s="12"/>
    </row>
    <row r="265">
      <c r="A265" s="12"/>
      <c r="B265" s="12"/>
      <c r="C265" s="12"/>
      <c r="D265" s="12"/>
      <c r="E265" s="12"/>
      <c r="F265" s="12"/>
      <c r="G265" s="12"/>
      <c r="H265" s="12"/>
      <c r="I265" s="12"/>
      <c r="J265" s="12"/>
      <c r="K265" s="12"/>
      <c r="L265" s="12"/>
      <c r="M265" s="12"/>
      <c r="N265" s="12"/>
      <c r="O265" s="12"/>
      <c r="P265" s="12"/>
    </row>
    <row r="266">
      <c r="A266" s="12"/>
      <c r="B266" s="12"/>
      <c r="C266" s="12"/>
      <c r="D266" s="12"/>
      <c r="E266" s="12"/>
      <c r="F266" s="12"/>
      <c r="G266" s="12"/>
      <c r="H266" s="12"/>
      <c r="I266" s="12"/>
      <c r="J266" s="12"/>
      <c r="K266" s="12"/>
      <c r="L266" s="12"/>
      <c r="M266" s="12"/>
      <c r="N266" s="12"/>
      <c r="O266" s="12"/>
      <c r="P266" s="12"/>
    </row>
    <row r="267">
      <c r="A267" s="12"/>
      <c r="B267" s="12"/>
      <c r="C267" s="12"/>
      <c r="D267" s="12"/>
      <c r="E267" s="12"/>
      <c r="F267" s="12"/>
      <c r="G267" s="12"/>
      <c r="H267" s="12"/>
      <c r="I267" s="12"/>
      <c r="J267" s="12"/>
      <c r="K267" s="12"/>
      <c r="L267" s="12"/>
      <c r="M267" s="12"/>
      <c r="N267" s="12"/>
      <c r="O267" s="12"/>
      <c r="P267" s="12"/>
    </row>
    <row r="268">
      <c r="A268" s="12"/>
      <c r="B268" s="12"/>
      <c r="C268" s="12"/>
      <c r="D268" s="12"/>
      <c r="E268" s="12"/>
      <c r="F268" s="12"/>
      <c r="G268" s="12"/>
      <c r="H268" s="12"/>
      <c r="I268" s="12"/>
      <c r="J268" s="12"/>
      <c r="K268" s="12"/>
      <c r="L268" s="12"/>
      <c r="M268" s="12"/>
      <c r="N268" s="12"/>
      <c r="O268" s="12"/>
      <c r="P268" s="12"/>
    </row>
    <row r="269">
      <c r="A269" s="12"/>
      <c r="B269" s="12"/>
      <c r="C269" s="12"/>
      <c r="D269" s="12"/>
      <c r="E269" s="12"/>
      <c r="F269" s="12"/>
      <c r="G269" s="12"/>
      <c r="H269" s="12"/>
      <c r="I269" s="12"/>
      <c r="J269" s="12"/>
      <c r="K269" s="12"/>
      <c r="L269" s="12"/>
      <c r="M269" s="12"/>
      <c r="N269" s="12"/>
      <c r="O269" s="12"/>
      <c r="P269" s="12"/>
    </row>
    <row r="270">
      <c r="A270" s="12"/>
      <c r="B270" s="12"/>
      <c r="C270" s="12"/>
      <c r="D270" s="12"/>
      <c r="E270" s="12"/>
      <c r="F270" s="12"/>
      <c r="G270" s="12"/>
      <c r="H270" s="12"/>
      <c r="I270" s="12"/>
      <c r="J270" s="12"/>
      <c r="K270" s="12"/>
      <c r="L270" s="12"/>
      <c r="M270" s="12"/>
      <c r="N270" s="12"/>
      <c r="O270" s="12"/>
      <c r="P270" s="12"/>
    </row>
    <row r="271">
      <c r="A271" s="12"/>
      <c r="B271" s="12"/>
      <c r="C271" s="12"/>
      <c r="D271" s="12"/>
      <c r="E271" s="12"/>
      <c r="F271" s="12"/>
      <c r="G271" s="12"/>
      <c r="H271" s="12"/>
      <c r="I271" s="12"/>
      <c r="J271" s="12"/>
      <c r="K271" s="12"/>
      <c r="L271" s="12"/>
      <c r="M271" s="12"/>
      <c r="N271" s="12"/>
      <c r="O271" s="12"/>
      <c r="P271" s="12"/>
    </row>
    <row r="272">
      <c r="A272" s="12"/>
      <c r="B272" s="12"/>
      <c r="C272" s="12"/>
      <c r="D272" s="12"/>
      <c r="E272" s="12"/>
      <c r="F272" s="12"/>
      <c r="G272" s="12"/>
      <c r="H272" s="12"/>
      <c r="I272" s="12"/>
      <c r="J272" s="12"/>
      <c r="K272" s="12"/>
      <c r="L272" s="12"/>
      <c r="M272" s="12"/>
      <c r="N272" s="12"/>
      <c r="O272" s="12"/>
      <c r="P272" s="12"/>
    </row>
    <row r="273">
      <c r="A273" s="12"/>
      <c r="B273" s="12"/>
      <c r="C273" s="12"/>
      <c r="D273" s="12"/>
      <c r="E273" s="12"/>
      <c r="F273" s="12"/>
      <c r="G273" s="12"/>
      <c r="H273" s="12"/>
      <c r="I273" s="12"/>
      <c r="J273" s="12"/>
      <c r="K273" s="12"/>
      <c r="L273" s="12"/>
      <c r="M273" s="12"/>
      <c r="N273" s="12"/>
      <c r="O273" s="12"/>
      <c r="P273" s="12"/>
    </row>
    <row r="274">
      <c r="A274" s="12"/>
      <c r="B274" s="12"/>
      <c r="C274" s="12"/>
      <c r="D274" s="12"/>
      <c r="E274" s="12"/>
      <c r="F274" s="12"/>
      <c r="G274" s="12"/>
      <c r="H274" s="12"/>
      <c r="I274" s="12"/>
      <c r="J274" s="12"/>
      <c r="K274" s="12"/>
      <c r="L274" s="12"/>
      <c r="M274" s="12"/>
      <c r="N274" s="12"/>
      <c r="O274" s="12"/>
      <c r="P274" s="12"/>
    </row>
    <row r="275">
      <c r="A275" s="12"/>
      <c r="B275" s="12"/>
      <c r="C275" s="12"/>
      <c r="D275" s="12"/>
      <c r="E275" s="12"/>
      <c r="F275" s="12"/>
      <c r="G275" s="12"/>
      <c r="H275" s="12"/>
      <c r="I275" s="12"/>
      <c r="J275" s="12"/>
      <c r="K275" s="12"/>
      <c r="L275" s="12"/>
      <c r="M275" s="12"/>
      <c r="N275" s="12"/>
      <c r="O275" s="12"/>
      <c r="P275" s="12"/>
    </row>
    <row r="276">
      <c r="A276" s="12"/>
      <c r="B276" s="12"/>
      <c r="C276" s="12"/>
      <c r="D276" s="12"/>
      <c r="E276" s="12"/>
      <c r="F276" s="12"/>
      <c r="G276" s="12"/>
      <c r="H276" s="12"/>
      <c r="I276" s="12"/>
      <c r="J276" s="12"/>
      <c r="K276" s="12"/>
      <c r="L276" s="12"/>
      <c r="M276" s="12"/>
      <c r="N276" s="12"/>
      <c r="O276" s="12"/>
      <c r="P276" s="12"/>
    </row>
    <row r="277">
      <c r="A277" s="12"/>
      <c r="B277" s="12"/>
      <c r="C277" s="12"/>
      <c r="D277" s="12"/>
      <c r="E277" s="12"/>
      <c r="F277" s="12"/>
      <c r="G277" s="12"/>
      <c r="H277" s="12"/>
      <c r="I277" s="12"/>
      <c r="J277" s="12"/>
      <c r="K277" s="12"/>
      <c r="L277" s="12"/>
      <c r="M277" s="12"/>
      <c r="N277" s="12"/>
      <c r="O277" s="12"/>
      <c r="P277" s="12"/>
    </row>
    <row r="278">
      <c r="A278" s="12"/>
      <c r="B278" s="12"/>
      <c r="C278" s="12"/>
      <c r="D278" s="12"/>
      <c r="E278" s="12"/>
      <c r="F278" s="12"/>
      <c r="G278" s="12"/>
      <c r="H278" s="12"/>
      <c r="I278" s="12"/>
      <c r="J278" s="12"/>
      <c r="K278" s="12"/>
      <c r="L278" s="12"/>
      <c r="M278" s="12"/>
      <c r="N278" s="12"/>
      <c r="O278" s="12"/>
      <c r="P278" s="12"/>
    </row>
    <row r="279">
      <c r="A279" s="12"/>
      <c r="B279" s="12"/>
      <c r="C279" s="12"/>
      <c r="D279" s="12"/>
      <c r="E279" s="12"/>
      <c r="F279" s="12"/>
      <c r="G279" s="12"/>
      <c r="H279" s="12"/>
      <c r="I279" s="12"/>
      <c r="J279" s="12"/>
      <c r="K279" s="12"/>
      <c r="L279" s="12"/>
      <c r="M279" s="12"/>
      <c r="N279" s="12"/>
      <c r="O279" s="12"/>
      <c r="P279" s="12"/>
    </row>
    <row r="280">
      <c r="A280" s="12"/>
      <c r="B280" s="12"/>
      <c r="C280" s="12"/>
      <c r="D280" s="12"/>
      <c r="E280" s="12"/>
      <c r="F280" s="12"/>
      <c r="G280" s="12"/>
      <c r="H280" s="12"/>
      <c r="I280" s="12"/>
      <c r="J280" s="12"/>
      <c r="K280" s="12"/>
      <c r="L280" s="12"/>
      <c r="M280" s="12"/>
      <c r="N280" s="12"/>
      <c r="O280" s="12"/>
      <c r="P280" s="12"/>
    </row>
    <row r="281">
      <c r="A281" s="12"/>
      <c r="B281" s="12"/>
      <c r="C281" s="12"/>
      <c r="D281" s="12"/>
      <c r="E281" s="12"/>
      <c r="F281" s="12"/>
      <c r="G281" s="12"/>
      <c r="H281" s="12"/>
      <c r="I281" s="12"/>
      <c r="J281" s="12"/>
      <c r="K281" s="12"/>
      <c r="L281" s="12"/>
      <c r="M281" s="12"/>
      <c r="N281" s="12"/>
      <c r="O281" s="12"/>
      <c r="P281" s="12"/>
    </row>
    <row r="282" ht="15.0" customHeight="1">
      <c r="A282" s="12"/>
      <c r="B282" s="12"/>
      <c r="C282" s="12"/>
      <c r="D282" s="12"/>
      <c r="E282" s="12"/>
      <c r="F282" s="166" t="s">
        <v>82</v>
      </c>
      <c r="G282" s="12"/>
      <c r="H282" s="12"/>
      <c r="I282" s="12"/>
      <c r="J282" s="12"/>
      <c r="K282" s="12"/>
      <c r="L282" s="12"/>
      <c r="M282" s="12"/>
      <c r="N282" s="12"/>
      <c r="O282" s="12"/>
      <c r="P282" s="12"/>
    </row>
    <row r="283" ht="12.0" customHeight="1">
      <c r="A283" s="12"/>
      <c r="B283" s="12"/>
      <c r="C283" s="12"/>
      <c r="D283" s="12"/>
      <c r="E283" s="12"/>
      <c r="F283" s="12"/>
      <c r="G283" s="12"/>
      <c r="H283" s="12"/>
      <c r="I283" s="12"/>
      <c r="J283" s="12"/>
      <c r="K283" s="12"/>
      <c r="L283" s="12"/>
      <c r="M283" s="12"/>
      <c r="N283" s="12"/>
      <c r="O283" s="12"/>
      <c r="P283" s="12"/>
    </row>
    <row r="284" ht="12.0" customHeight="1">
      <c r="A284" s="12"/>
      <c r="B284" s="12"/>
      <c r="C284" s="12"/>
      <c r="D284" s="12"/>
      <c r="E284" s="12"/>
      <c r="F284" s="12"/>
      <c r="G284" s="12"/>
      <c r="H284" s="12"/>
      <c r="I284" s="12"/>
      <c r="J284" s="12"/>
      <c r="K284" s="12"/>
      <c r="L284" s="12"/>
      <c r="M284" s="12"/>
      <c r="N284" s="12"/>
      <c r="O284" s="12"/>
      <c r="P284" s="12"/>
    </row>
    <row r="285" ht="12.0" customHeight="1">
      <c r="A285" s="12"/>
      <c r="B285" s="12"/>
      <c r="C285" s="12"/>
      <c r="D285" s="12"/>
      <c r="E285" s="12"/>
      <c r="F285" s="12"/>
      <c r="G285" s="12"/>
      <c r="H285" s="12"/>
      <c r="I285" s="12"/>
      <c r="J285" s="12"/>
      <c r="K285" s="12"/>
      <c r="L285" s="12"/>
      <c r="M285" s="12"/>
      <c r="N285" s="12"/>
      <c r="O285" s="12"/>
      <c r="P285" s="12"/>
    </row>
    <row r="286" ht="12.0" customHeight="1">
      <c r="A286" s="12"/>
      <c r="B286" s="12"/>
      <c r="C286" s="12"/>
      <c r="D286" s="12"/>
      <c r="E286" s="12"/>
      <c r="F286" s="12"/>
      <c r="G286" s="12"/>
      <c r="H286" s="12"/>
      <c r="I286" s="12"/>
      <c r="J286" s="12"/>
      <c r="K286" s="12"/>
      <c r="L286" s="12"/>
      <c r="M286" s="12"/>
      <c r="N286" s="12"/>
      <c r="O286" s="12"/>
      <c r="P286" s="12"/>
    </row>
    <row r="287" ht="12.0" customHeight="1">
      <c r="A287" s="12"/>
      <c r="B287" s="12"/>
      <c r="C287" s="12"/>
      <c r="D287" s="12"/>
      <c r="E287" s="12"/>
      <c r="F287" s="12"/>
      <c r="G287" s="12"/>
      <c r="H287" s="12"/>
      <c r="I287" s="12"/>
      <c r="J287" s="12"/>
      <c r="K287" s="12"/>
      <c r="L287" s="12"/>
      <c r="M287" s="12"/>
      <c r="N287" s="12"/>
      <c r="O287" s="12"/>
      <c r="P287" s="12"/>
    </row>
    <row r="288" ht="12.0" customHeight="1">
      <c r="A288" s="12"/>
      <c r="B288" s="12"/>
      <c r="C288" s="12"/>
      <c r="D288" s="12"/>
      <c r="E288" s="12"/>
      <c r="F288" s="12"/>
      <c r="G288" s="12"/>
      <c r="H288" s="12"/>
      <c r="I288" s="12"/>
      <c r="J288" s="12"/>
      <c r="K288" s="12"/>
      <c r="L288" s="12"/>
      <c r="M288" s="12"/>
      <c r="N288" s="12"/>
      <c r="O288" s="12"/>
      <c r="P288" s="12"/>
    </row>
    <row r="289" ht="12.0" customHeight="1">
      <c r="A289" s="12"/>
      <c r="B289" s="12"/>
      <c r="C289" s="12"/>
      <c r="D289" s="12"/>
      <c r="E289" s="12"/>
      <c r="F289" s="12"/>
      <c r="G289" s="12"/>
      <c r="H289" s="12"/>
      <c r="I289" s="12"/>
      <c r="J289" s="12"/>
      <c r="K289" s="12"/>
      <c r="L289" s="12"/>
      <c r="M289" s="12"/>
      <c r="N289" s="12"/>
      <c r="O289" s="12"/>
      <c r="P289" s="12"/>
    </row>
    <row r="290" ht="12.0" customHeight="1">
      <c r="A290" s="12"/>
      <c r="B290" s="12"/>
      <c r="C290" s="12"/>
      <c r="D290" s="12"/>
      <c r="E290" s="12"/>
      <c r="F290" s="12"/>
      <c r="G290" s="12"/>
      <c r="H290" s="12"/>
      <c r="I290" s="12"/>
      <c r="J290" s="12"/>
      <c r="K290" s="12"/>
      <c r="L290" s="12"/>
      <c r="M290" s="12"/>
      <c r="N290" s="12"/>
      <c r="O290" s="12"/>
      <c r="P290" s="12"/>
    </row>
    <row r="291" ht="12.0" customHeight="1">
      <c r="A291" s="12"/>
      <c r="B291" s="12"/>
      <c r="C291" s="12"/>
      <c r="D291" s="12"/>
      <c r="E291" s="12"/>
      <c r="F291" s="12"/>
      <c r="G291" s="12"/>
      <c r="H291" s="12"/>
      <c r="I291" s="12"/>
      <c r="J291" s="12"/>
      <c r="K291" s="12"/>
      <c r="L291" s="12"/>
      <c r="M291" s="12"/>
      <c r="N291" s="12"/>
      <c r="O291" s="12"/>
      <c r="P291" s="12"/>
    </row>
    <row r="292" ht="12.0" customHeight="1">
      <c r="A292" s="12"/>
      <c r="B292" s="12"/>
      <c r="C292" s="12"/>
      <c r="D292" s="12"/>
      <c r="E292" s="12"/>
      <c r="F292" s="12"/>
      <c r="G292" s="12"/>
      <c r="H292" s="12"/>
      <c r="I292" s="12"/>
      <c r="J292" s="12"/>
      <c r="K292" s="12"/>
      <c r="L292" s="12"/>
      <c r="M292" s="12"/>
      <c r="N292" s="12"/>
      <c r="O292" s="12"/>
      <c r="P292" s="12"/>
    </row>
    <row r="293" ht="12.0" customHeight="1">
      <c r="A293" s="12"/>
      <c r="B293" s="12"/>
      <c r="C293" s="12"/>
      <c r="D293" s="12"/>
      <c r="E293" s="12"/>
      <c r="F293" s="12"/>
      <c r="G293" s="12"/>
      <c r="H293" s="12"/>
      <c r="I293" s="12"/>
      <c r="J293" s="12"/>
      <c r="K293" s="12"/>
      <c r="L293" s="12"/>
      <c r="M293" s="12"/>
      <c r="N293" s="12"/>
      <c r="O293" s="12"/>
      <c r="P293" s="12"/>
    </row>
    <row r="294" ht="12.0" customHeight="1">
      <c r="A294" s="12"/>
      <c r="B294" s="12"/>
      <c r="C294" s="12"/>
      <c r="D294" s="12"/>
      <c r="E294" s="12"/>
      <c r="F294" s="12"/>
      <c r="G294" s="12"/>
      <c r="H294" s="12"/>
      <c r="I294" s="12"/>
      <c r="J294" s="12"/>
      <c r="K294" s="12"/>
      <c r="L294" s="12"/>
      <c r="M294" s="12"/>
      <c r="N294" s="12"/>
      <c r="O294" s="12"/>
      <c r="P294" s="12"/>
    </row>
    <row r="295" ht="12.0" customHeight="1">
      <c r="A295" s="12"/>
      <c r="B295" s="12"/>
      <c r="C295" s="12"/>
      <c r="D295" s="12"/>
      <c r="E295" s="12"/>
      <c r="F295" s="12"/>
      <c r="G295" s="12"/>
      <c r="H295" s="12"/>
      <c r="I295" s="12"/>
      <c r="J295" s="12"/>
      <c r="K295" s="12"/>
      <c r="L295" s="12"/>
      <c r="M295" s="12"/>
      <c r="N295" s="12"/>
      <c r="O295" s="12"/>
      <c r="P295" s="12"/>
    </row>
    <row r="296" ht="12.0" customHeight="1">
      <c r="A296" s="12"/>
      <c r="B296" s="12"/>
      <c r="C296" s="12"/>
      <c r="D296" s="12"/>
      <c r="E296" s="12"/>
      <c r="F296" s="12"/>
      <c r="G296" s="12"/>
      <c r="H296" s="12"/>
      <c r="I296" s="12"/>
      <c r="J296" s="12"/>
      <c r="K296" s="12"/>
      <c r="L296" s="12"/>
      <c r="M296" s="12"/>
      <c r="N296" s="12"/>
      <c r="O296" s="12"/>
      <c r="P296" s="12"/>
    </row>
    <row r="297" ht="12.0" customHeight="1">
      <c r="A297" s="12"/>
      <c r="B297" s="12"/>
      <c r="C297" s="12"/>
      <c r="D297" s="12"/>
      <c r="E297" s="12"/>
      <c r="F297" s="12"/>
      <c r="G297" s="12"/>
      <c r="H297" s="12"/>
      <c r="I297" s="12"/>
      <c r="J297" s="12"/>
      <c r="K297" s="12"/>
      <c r="L297" s="12"/>
      <c r="M297" s="12"/>
      <c r="N297" s="12"/>
      <c r="O297" s="12"/>
      <c r="P297" s="12"/>
    </row>
    <row r="298" ht="12.0" customHeight="1">
      <c r="A298" s="12"/>
      <c r="B298" s="12"/>
      <c r="C298" s="12"/>
      <c r="D298" s="12"/>
      <c r="E298" s="12"/>
      <c r="F298" s="12"/>
      <c r="G298" s="12"/>
      <c r="H298" s="12"/>
      <c r="I298" s="12"/>
      <c r="J298" s="12"/>
      <c r="K298" s="12"/>
      <c r="L298" s="12"/>
      <c r="M298" s="12"/>
      <c r="N298" s="12"/>
      <c r="O298" s="12"/>
      <c r="P298" s="12"/>
    </row>
    <row r="299" ht="12.0" customHeight="1">
      <c r="A299" s="12"/>
      <c r="B299" s="12"/>
      <c r="C299" s="12"/>
      <c r="D299" s="12"/>
      <c r="E299" s="12"/>
      <c r="F299" s="12"/>
      <c r="G299" s="12"/>
      <c r="H299" s="12"/>
      <c r="I299" s="12"/>
      <c r="J299" s="12"/>
      <c r="K299" s="12"/>
      <c r="L299" s="12"/>
      <c r="M299" s="12"/>
      <c r="N299" s="12"/>
      <c r="O299" s="12"/>
      <c r="P299" s="12"/>
    </row>
    <row r="300" ht="12.0" customHeight="1">
      <c r="A300" s="12"/>
      <c r="B300" s="12"/>
      <c r="C300" s="12"/>
      <c r="D300" s="12"/>
      <c r="E300" s="12"/>
      <c r="F300" s="12"/>
      <c r="G300" s="12"/>
      <c r="H300" s="12"/>
      <c r="I300" s="12"/>
      <c r="J300" s="12"/>
      <c r="K300" s="12"/>
      <c r="L300" s="12"/>
      <c r="M300" s="12"/>
      <c r="N300" s="12"/>
      <c r="O300" s="12"/>
      <c r="P300" s="12"/>
    </row>
    <row r="301" ht="12.0" customHeight="1">
      <c r="A301" s="12"/>
      <c r="B301" s="12"/>
      <c r="C301" s="12"/>
      <c r="D301" s="12"/>
      <c r="E301" s="12"/>
      <c r="F301" s="12"/>
      <c r="G301" s="12"/>
      <c r="H301" s="12"/>
      <c r="I301" s="12"/>
      <c r="J301" s="12"/>
      <c r="K301" s="12"/>
      <c r="L301" s="12"/>
      <c r="M301" s="12"/>
      <c r="N301" s="12"/>
      <c r="O301" s="12"/>
      <c r="P301" s="12"/>
    </row>
    <row r="302" ht="12.0" customHeight="1">
      <c r="A302" s="12"/>
      <c r="B302" s="12"/>
      <c r="C302" s="12"/>
      <c r="D302" s="12"/>
      <c r="E302" s="12"/>
      <c r="F302" s="12"/>
      <c r="G302" s="12"/>
      <c r="H302" s="12"/>
      <c r="I302" s="12"/>
      <c r="J302" s="12"/>
      <c r="K302" s="12"/>
      <c r="L302" s="12"/>
      <c r="M302" s="12"/>
      <c r="N302" s="12"/>
      <c r="O302" s="12"/>
      <c r="P302" s="12"/>
    </row>
    <row r="303" ht="12.0" customHeight="1">
      <c r="A303" s="12"/>
      <c r="B303" s="12"/>
      <c r="C303" s="12"/>
      <c r="D303" s="12"/>
      <c r="E303" s="12"/>
      <c r="F303" s="12"/>
      <c r="G303" s="12"/>
      <c r="H303" s="12"/>
      <c r="I303" s="12"/>
      <c r="J303" s="12"/>
      <c r="K303" s="12"/>
      <c r="L303" s="12"/>
      <c r="M303" s="12"/>
      <c r="N303" s="12"/>
      <c r="O303" s="12"/>
      <c r="P303" s="12"/>
    </row>
    <row r="304" ht="12.0" customHeight="1">
      <c r="A304" s="12"/>
      <c r="B304" s="12"/>
      <c r="C304" s="12"/>
      <c r="D304" s="12"/>
      <c r="E304" s="12"/>
      <c r="F304" s="12"/>
      <c r="G304" s="12"/>
      <c r="H304" s="12"/>
      <c r="I304" s="12"/>
      <c r="J304" s="12"/>
      <c r="K304" s="12"/>
      <c r="L304" s="12"/>
      <c r="M304" s="12"/>
      <c r="N304" s="12"/>
      <c r="O304" s="12"/>
      <c r="P304" s="12"/>
    </row>
    <row r="305" ht="12.0" customHeight="1">
      <c r="A305" s="12"/>
      <c r="B305" s="12"/>
      <c r="C305" s="12"/>
      <c r="D305" s="12"/>
      <c r="E305" s="12"/>
      <c r="F305" s="12"/>
      <c r="G305" s="12"/>
      <c r="H305" s="12"/>
      <c r="I305" s="12"/>
      <c r="J305" s="12"/>
      <c r="K305" s="12"/>
      <c r="L305" s="12"/>
      <c r="M305" s="12"/>
      <c r="N305" s="12"/>
      <c r="O305" s="12"/>
      <c r="P305" s="12"/>
    </row>
    <row r="306" ht="12.0" customHeight="1">
      <c r="A306" s="12"/>
      <c r="B306" s="12"/>
      <c r="C306" s="12"/>
      <c r="D306" s="12"/>
      <c r="E306" s="12"/>
      <c r="F306" s="12"/>
      <c r="G306" s="12"/>
      <c r="H306" s="12"/>
      <c r="I306" s="12"/>
      <c r="J306" s="12"/>
      <c r="K306" s="12"/>
      <c r="L306" s="12"/>
      <c r="M306" s="12"/>
      <c r="N306" s="12"/>
      <c r="O306" s="12"/>
      <c r="P306" s="12"/>
    </row>
    <row r="307" ht="12.0" customHeight="1">
      <c r="A307" s="12"/>
      <c r="B307" s="12"/>
      <c r="C307" s="12"/>
      <c r="D307" s="12"/>
      <c r="E307" s="12"/>
      <c r="F307" s="12"/>
      <c r="G307" s="12"/>
      <c r="H307" s="12"/>
      <c r="I307" s="12"/>
      <c r="J307" s="12"/>
      <c r="K307" s="12"/>
      <c r="L307" s="12"/>
      <c r="M307" s="12"/>
      <c r="N307" s="12"/>
      <c r="O307" s="12"/>
      <c r="P307" s="12"/>
    </row>
    <row r="308" ht="12.0" customHeight="1">
      <c r="A308" s="12"/>
      <c r="B308" s="12"/>
      <c r="C308" s="12"/>
      <c r="D308" s="12"/>
      <c r="E308" s="12"/>
      <c r="F308" s="12"/>
      <c r="G308" s="12"/>
      <c r="H308" s="12"/>
      <c r="I308" s="12"/>
      <c r="J308" s="12"/>
      <c r="K308" s="12"/>
      <c r="L308" s="12"/>
      <c r="M308" s="12"/>
      <c r="N308" s="12"/>
      <c r="O308" s="12"/>
      <c r="P308" s="12"/>
    </row>
    <row r="309" ht="12.0" customHeight="1">
      <c r="A309" s="12"/>
      <c r="B309" s="12"/>
      <c r="C309" s="12"/>
      <c r="D309" s="12"/>
      <c r="E309" s="12"/>
      <c r="F309" s="12"/>
      <c r="G309" s="12"/>
      <c r="H309" s="12"/>
      <c r="I309" s="12"/>
      <c r="J309" s="12"/>
      <c r="K309" s="12"/>
      <c r="L309" s="12"/>
      <c r="M309" s="12"/>
      <c r="N309" s="12"/>
      <c r="O309" s="12"/>
      <c r="P309" s="12"/>
    </row>
    <row r="310" ht="12.0" customHeight="1">
      <c r="A310" s="12"/>
      <c r="B310" s="12"/>
      <c r="C310" s="12"/>
      <c r="D310" s="12"/>
      <c r="E310" s="12"/>
      <c r="F310" s="12"/>
      <c r="G310" s="12"/>
      <c r="H310" s="12"/>
      <c r="I310" s="12"/>
      <c r="J310" s="12"/>
      <c r="K310" s="12"/>
      <c r="L310" s="12"/>
      <c r="M310" s="12"/>
      <c r="N310" s="12"/>
      <c r="O310" s="12"/>
      <c r="P310" s="12"/>
    </row>
    <row r="311" ht="12.0" customHeight="1">
      <c r="A311" s="12"/>
      <c r="B311" s="12"/>
      <c r="C311" s="12"/>
      <c r="D311" s="12"/>
      <c r="E311" s="12"/>
      <c r="F311" s="12"/>
      <c r="G311" s="12"/>
      <c r="H311" s="12"/>
      <c r="I311" s="12"/>
      <c r="J311" s="12"/>
      <c r="K311" s="12"/>
      <c r="L311" s="12"/>
      <c r="M311" s="12"/>
      <c r="N311" s="12"/>
      <c r="O311" s="12"/>
      <c r="P311" s="12"/>
    </row>
    <row r="312" ht="12.0" customHeight="1">
      <c r="A312" s="12"/>
      <c r="B312" s="12"/>
      <c r="C312" s="12"/>
      <c r="D312" s="12"/>
      <c r="E312" s="12"/>
      <c r="F312" s="12"/>
      <c r="G312" s="12"/>
      <c r="H312" s="12"/>
      <c r="I312" s="12"/>
      <c r="J312" s="12"/>
      <c r="K312" s="12"/>
      <c r="L312" s="12"/>
      <c r="M312" s="12"/>
      <c r="N312" s="12"/>
      <c r="O312" s="12"/>
      <c r="P312" s="12"/>
    </row>
    <row r="313" ht="12.0" customHeight="1">
      <c r="A313" s="12"/>
      <c r="B313" s="12"/>
      <c r="C313" s="12"/>
      <c r="D313" s="12"/>
      <c r="E313" s="12"/>
      <c r="F313" s="12"/>
      <c r="G313" s="12"/>
      <c r="H313" s="12"/>
      <c r="I313" s="12"/>
      <c r="J313" s="12"/>
      <c r="K313" s="12"/>
      <c r="L313" s="12"/>
      <c r="M313" s="12"/>
      <c r="N313" s="12"/>
      <c r="O313" s="12"/>
      <c r="P313" s="12"/>
    </row>
    <row r="314" ht="12.0" customHeight="1">
      <c r="A314" s="12"/>
      <c r="B314" s="12"/>
      <c r="C314" s="12"/>
      <c r="D314" s="12"/>
      <c r="E314" s="12"/>
      <c r="F314" s="12"/>
      <c r="G314" s="12"/>
      <c r="H314" s="12"/>
      <c r="I314" s="12"/>
      <c r="J314" s="12"/>
      <c r="K314" s="12"/>
      <c r="L314" s="12"/>
      <c r="M314" s="12"/>
      <c r="N314" s="12"/>
      <c r="O314" s="12"/>
      <c r="P314" s="12"/>
    </row>
    <row r="315" ht="12.0" customHeight="1">
      <c r="A315" s="12"/>
      <c r="B315" s="12"/>
      <c r="C315" s="12"/>
      <c r="D315" s="12"/>
      <c r="E315" s="12"/>
      <c r="F315" s="12"/>
      <c r="G315" s="12"/>
      <c r="H315" s="12"/>
      <c r="I315" s="12"/>
      <c r="J315" s="12"/>
      <c r="K315" s="12"/>
      <c r="L315" s="12"/>
      <c r="M315" s="12"/>
      <c r="N315" s="12"/>
      <c r="O315" s="12"/>
      <c r="P315" s="12"/>
    </row>
    <row r="316" ht="12.0" customHeight="1">
      <c r="A316" s="12"/>
      <c r="B316" s="12"/>
      <c r="C316" s="12"/>
      <c r="D316" s="12"/>
      <c r="E316" s="12"/>
      <c r="F316" s="12"/>
      <c r="G316" s="12"/>
      <c r="H316" s="12"/>
      <c r="I316" s="12"/>
      <c r="J316" s="12"/>
      <c r="K316" s="12"/>
      <c r="L316" s="12"/>
      <c r="M316" s="12"/>
      <c r="N316" s="12"/>
      <c r="O316" s="12"/>
      <c r="P316" s="12"/>
    </row>
    <row r="317" ht="12.0" customHeight="1">
      <c r="A317" s="12"/>
      <c r="B317" s="12"/>
      <c r="C317" s="12"/>
      <c r="D317" s="12"/>
      <c r="E317" s="12"/>
      <c r="F317" s="12"/>
      <c r="G317" s="12"/>
      <c r="H317" s="12"/>
      <c r="I317" s="12"/>
      <c r="J317" s="12"/>
      <c r="K317" s="12"/>
      <c r="L317" s="12"/>
      <c r="M317" s="12"/>
      <c r="N317" s="12"/>
      <c r="O317" s="12"/>
      <c r="P317" s="12"/>
    </row>
    <row r="318" ht="12.0" customHeight="1">
      <c r="A318" s="12"/>
      <c r="B318" s="12"/>
      <c r="C318" s="12"/>
      <c r="D318" s="12"/>
      <c r="E318" s="12"/>
      <c r="F318" s="12"/>
      <c r="G318" s="12"/>
      <c r="H318" s="12"/>
      <c r="I318" s="12"/>
      <c r="J318" s="12"/>
      <c r="K318" s="12"/>
      <c r="L318" s="12"/>
      <c r="M318" s="12"/>
      <c r="N318" s="12"/>
      <c r="O318" s="12"/>
      <c r="P318" s="12"/>
    </row>
    <row r="319" ht="12.0" customHeight="1">
      <c r="A319" s="12"/>
      <c r="B319" s="12"/>
      <c r="C319" s="12"/>
      <c r="D319" s="12"/>
      <c r="E319" s="12"/>
      <c r="F319" s="12"/>
      <c r="G319" s="12"/>
      <c r="H319" s="12"/>
      <c r="I319" s="12"/>
      <c r="J319" s="12"/>
      <c r="K319" s="12"/>
      <c r="L319" s="12"/>
      <c r="M319" s="12"/>
      <c r="N319" s="12"/>
      <c r="O319" s="12"/>
      <c r="P319" s="12"/>
    </row>
    <row r="320" ht="12.0" customHeight="1">
      <c r="A320" s="12"/>
      <c r="B320" s="12"/>
      <c r="C320" s="12"/>
      <c r="D320" s="12"/>
      <c r="E320" s="12"/>
      <c r="F320" s="12"/>
      <c r="G320" s="12"/>
      <c r="H320" s="12"/>
      <c r="I320" s="12"/>
      <c r="J320" s="12"/>
      <c r="K320" s="12"/>
      <c r="L320" s="12"/>
      <c r="M320" s="12"/>
      <c r="N320" s="12"/>
      <c r="O320" s="12"/>
      <c r="P320" s="12"/>
    </row>
    <row r="321" ht="12.0" customHeight="1">
      <c r="A321" s="12"/>
      <c r="B321" s="12"/>
      <c r="C321" s="12"/>
      <c r="D321" s="12"/>
      <c r="E321" s="12"/>
      <c r="F321" s="12"/>
      <c r="G321" s="12"/>
      <c r="H321" s="12"/>
      <c r="I321" s="12"/>
      <c r="J321" s="12"/>
      <c r="K321" s="12"/>
      <c r="L321" s="12"/>
      <c r="M321" s="12"/>
      <c r="N321" s="12"/>
      <c r="O321" s="12"/>
      <c r="P321" s="12"/>
    </row>
    <row r="322" ht="15.0" customHeight="1">
      <c r="A322" s="12"/>
      <c r="B322" s="12"/>
      <c r="C322" s="12"/>
      <c r="D322" s="12"/>
      <c r="E322" s="12"/>
      <c r="F322" s="166" t="s">
        <v>85</v>
      </c>
      <c r="G322" s="12"/>
      <c r="H322" s="12"/>
      <c r="I322" s="12"/>
      <c r="J322" s="12"/>
      <c r="K322" s="12"/>
      <c r="L322" s="12"/>
      <c r="M322" s="12"/>
      <c r="N322" s="12"/>
      <c r="O322" s="12"/>
      <c r="P322" s="12"/>
    </row>
    <row r="323" ht="12.0" customHeight="1">
      <c r="A323" s="12"/>
      <c r="B323" s="12"/>
      <c r="C323" s="12"/>
      <c r="D323" s="12"/>
      <c r="E323" s="12"/>
      <c r="F323" s="12"/>
      <c r="G323" s="12"/>
      <c r="H323" s="12"/>
      <c r="I323" s="12"/>
      <c r="J323" s="12"/>
      <c r="K323" s="12"/>
      <c r="L323" s="12"/>
      <c r="M323" s="12"/>
      <c r="N323" s="12"/>
      <c r="O323" s="12"/>
      <c r="P323" s="12"/>
    </row>
    <row r="324" ht="12.0" customHeight="1">
      <c r="A324" s="12"/>
      <c r="B324" s="12"/>
      <c r="C324" s="12"/>
      <c r="D324" s="12"/>
      <c r="E324" s="12"/>
      <c r="F324" s="12"/>
      <c r="G324" s="12"/>
      <c r="H324" s="12"/>
      <c r="I324" s="12"/>
      <c r="J324" s="12"/>
      <c r="K324" s="12"/>
      <c r="L324" s="12"/>
      <c r="M324" s="12"/>
      <c r="N324" s="12"/>
      <c r="O324" s="12"/>
      <c r="P324" s="12"/>
    </row>
    <row r="325" ht="12.0" customHeight="1">
      <c r="A325" s="12"/>
      <c r="B325" s="12"/>
      <c r="C325" s="12"/>
      <c r="D325" s="12"/>
      <c r="E325" s="12"/>
      <c r="F325" s="12"/>
      <c r="G325" s="12"/>
      <c r="H325" s="12"/>
      <c r="I325" s="12"/>
      <c r="J325" s="12"/>
      <c r="K325" s="12"/>
      <c r="L325" s="12"/>
      <c r="M325" s="12"/>
      <c r="N325" s="12"/>
      <c r="O325" s="12"/>
      <c r="P325" s="12"/>
    </row>
    <row r="326" ht="12.0" customHeight="1">
      <c r="A326" s="12"/>
      <c r="B326" s="12"/>
      <c r="C326" s="12"/>
      <c r="D326" s="12"/>
      <c r="E326" s="12"/>
      <c r="F326" s="12"/>
      <c r="G326" s="12"/>
      <c r="H326" s="12"/>
      <c r="I326" s="12"/>
      <c r="J326" s="12"/>
      <c r="K326" s="12"/>
      <c r="L326" s="12"/>
      <c r="M326" s="12"/>
      <c r="N326" s="12"/>
      <c r="O326" s="12"/>
      <c r="P326" s="12"/>
    </row>
    <row r="327" ht="12.0" customHeight="1">
      <c r="A327" s="12"/>
      <c r="B327" s="12"/>
      <c r="C327" s="12"/>
      <c r="D327" s="12"/>
      <c r="E327" s="12"/>
      <c r="F327" s="12"/>
      <c r="G327" s="12"/>
      <c r="H327" s="12"/>
      <c r="I327" s="12"/>
      <c r="J327" s="12"/>
      <c r="K327" s="12"/>
      <c r="L327" s="12"/>
      <c r="M327" s="12"/>
      <c r="N327" s="12"/>
      <c r="O327" s="12"/>
      <c r="P327" s="12"/>
    </row>
    <row r="328" ht="12.0" customHeight="1">
      <c r="A328" s="12"/>
      <c r="B328" s="12"/>
      <c r="C328" s="12"/>
      <c r="D328" s="12"/>
      <c r="E328" s="12"/>
      <c r="F328" s="12"/>
      <c r="G328" s="12"/>
      <c r="H328" s="12"/>
      <c r="I328" s="12"/>
      <c r="J328" s="12"/>
      <c r="K328" s="12"/>
      <c r="L328" s="12"/>
      <c r="M328" s="12"/>
      <c r="N328" s="12"/>
      <c r="O328" s="12"/>
      <c r="P328" s="12"/>
    </row>
    <row r="329" ht="12.0" customHeight="1">
      <c r="A329" s="12"/>
      <c r="B329" s="12"/>
      <c r="C329" s="12"/>
      <c r="D329" s="12"/>
      <c r="E329" s="12"/>
      <c r="F329" s="12"/>
      <c r="G329" s="12"/>
      <c r="H329" s="12"/>
      <c r="I329" s="12"/>
      <c r="J329" s="12"/>
      <c r="K329" s="12"/>
      <c r="L329" s="12"/>
      <c r="M329" s="12"/>
      <c r="N329" s="12"/>
      <c r="O329" s="12"/>
      <c r="P329" s="12"/>
    </row>
    <row r="330" ht="12.0" customHeight="1">
      <c r="A330" s="12"/>
      <c r="B330" s="12"/>
      <c r="C330" s="12"/>
      <c r="D330" s="12"/>
      <c r="E330" s="12"/>
      <c r="F330" s="12"/>
      <c r="G330" s="12"/>
      <c r="H330" s="12"/>
      <c r="I330" s="12"/>
      <c r="J330" s="12"/>
      <c r="K330" s="12"/>
      <c r="L330" s="12"/>
      <c r="M330" s="12"/>
      <c r="N330" s="12"/>
      <c r="O330" s="12"/>
      <c r="P330" s="12"/>
    </row>
    <row r="331" ht="12.0" customHeight="1">
      <c r="A331" s="12"/>
      <c r="B331" s="12"/>
      <c r="C331" s="12"/>
      <c r="D331" s="12"/>
      <c r="E331" s="12"/>
      <c r="F331" s="12"/>
      <c r="G331" s="12"/>
      <c r="H331" s="12"/>
      <c r="I331" s="12"/>
      <c r="J331" s="12"/>
      <c r="K331" s="12"/>
      <c r="L331" s="12"/>
      <c r="M331" s="12"/>
      <c r="N331" s="12"/>
      <c r="O331" s="12"/>
      <c r="P331" s="12"/>
    </row>
    <row r="332" ht="12.0" customHeight="1">
      <c r="A332" s="12"/>
      <c r="B332" s="12"/>
      <c r="C332" s="12"/>
      <c r="D332" s="12"/>
      <c r="E332" s="12"/>
      <c r="F332" s="12"/>
      <c r="G332" s="12"/>
      <c r="H332" s="12"/>
      <c r="I332" s="12"/>
      <c r="J332" s="12"/>
      <c r="K332" s="12"/>
      <c r="L332" s="12"/>
      <c r="M332" s="12"/>
      <c r="N332" s="12"/>
      <c r="O332" s="12"/>
      <c r="P332" s="12"/>
    </row>
    <row r="333" ht="12.0" customHeight="1">
      <c r="A333" s="12"/>
      <c r="B333" s="12"/>
      <c r="C333" s="12"/>
      <c r="D333" s="12"/>
      <c r="E333" s="12"/>
      <c r="F333" s="12"/>
      <c r="G333" s="12"/>
      <c r="H333" s="12"/>
      <c r="I333" s="12"/>
      <c r="J333" s="12"/>
      <c r="K333" s="12"/>
      <c r="L333" s="12"/>
      <c r="M333" s="12"/>
      <c r="N333" s="12"/>
      <c r="O333" s="12"/>
      <c r="P333" s="12"/>
    </row>
    <row r="334" ht="12.0" customHeight="1">
      <c r="A334" s="12"/>
      <c r="B334" s="12"/>
      <c r="C334" s="12"/>
      <c r="D334" s="12"/>
      <c r="E334" s="12"/>
      <c r="F334" s="12"/>
      <c r="G334" s="12"/>
      <c r="H334" s="12"/>
      <c r="I334" s="12"/>
      <c r="J334" s="12"/>
      <c r="K334" s="12"/>
      <c r="L334" s="12"/>
      <c r="M334" s="12"/>
      <c r="N334" s="12"/>
      <c r="O334" s="12"/>
      <c r="P334" s="12"/>
    </row>
    <row r="335" ht="12.0" customHeight="1">
      <c r="A335" s="12"/>
      <c r="B335" s="12"/>
      <c r="C335" s="12"/>
      <c r="D335" s="12"/>
      <c r="E335" s="12"/>
      <c r="F335" s="12"/>
      <c r="G335" s="12"/>
      <c r="H335" s="12"/>
      <c r="I335" s="12"/>
      <c r="J335" s="12"/>
      <c r="K335" s="12"/>
      <c r="L335" s="12"/>
      <c r="M335" s="12"/>
      <c r="N335" s="12"/>
      <c r="O335" s="12"/>
      <c r="P335" s="12"/>
    </row>
    <row r="336" ht="12.0" customHeight="1">
      <c r="A336" s="12"/>
      <c r="B336" s="12"/>
      <c r="C336" s="12"/>
      <c r="D336" s="12"/>
      <c r="E336" s="12"/>
      <c r="F336" s="12"/>
      <c r="G336" s="12"/>
      <c r="H336" s="12"/>
      <c r="I336" s="12"/>
      <c r="J336" s="12"/>
      <c r="K336" s="12"/>
      <c r="L336" s="12"/>
      <c r="M336" s="12"/>
      <c r="N336" s="12"/>
      <c r="O336" s="12"/>
      <c r="P336" s="12"/>
    </row>
    <row r="337" ht="12.0" customHeight="1">
      <c r="A337" s="12"/>
      <c r="B337" s="12"/>
      <c r="C337" s="12"/>
      <c r="D337" s="12"/>
      <c r="E337" s="12"/>
      <c r="F337" s="12"/>
      <c r="G337" s="12"/>
      <c r="H337" s="12"/>
      <c r="I337" s="12"/>
      <c r="J337" s="12"/>
      <c r="K337" s="12"/>
      <c r="L337" s="12"/>
      <c r="M337" s="12"/>
      <c r="N337" s="12"/>
      <c r="O337" s="12"/>
      <c r="P337" s="12"/>
    </row>
    <row r="338" ht="12.0" customHeight="1">
      <c r="A338" s="12"/>
      <c r="B338" s="12"/>
      <c r="C338" s="12"/>
      <c r="D338" s="12"/>
      <c r="E338" s="12"/>
      <c r="F338" s="12"/>
      <c r="G338" s="12"/>
      <c r="H338" s="12"/>
      <c r="I338" s="12"/>
      <c r="J338" s="12"/>
      <c r="K338" s="12"/>
      <c r="L338" s="12"/>
      <c r="M338" s="12"/>
      <c r="N338" s="12"/>
      <c r="O338" s="12"/>
      <c r="P338" s="12"/>
    </row>
    <row r="339" ht="12.0" customHeight="1">
      <c r="A339" s="12"/>
      <c r="B339" s="12"/>
      <c r="C339" s="12"/>
      <c r="D339" s="12"/>
      <c r="E339" s="12"/>
      <c r="F339" s="12"/>
      <c r="G339" s="12"/>
      <c r="H339" s="12"/>
      <c r="I339" s="12"/>
      <c r="J339" s="12"/>
      <c r="K339" s="12"/>
      <c r="L339" s="12"/>
      <c r="M339" s="12"/>
      <c r="N339" s="12"/>
      <c r="O339" s="12"/>
      <c r="P339" s="12"/>
    </row>
    <row r="340" ht="12.0" customHeight="1">
      <c r="A340" s="12"/>
      <c r="B340" s="12"/>
      <c r="C340" s="12"/>
      <c r="D340" s="12"/>
      <c r="E340" s="12"/>
      <c r="F340" s="12"/>
      <c r="G340" s="12"/>
      <c r="H340" s="12"/>
      <c r="I340" s="12"/>
      <c r="J340" s="12"/>
      <c r="K340" s="12"/>
      <c r="L340" s="12"/>
      <c r="M340" s="12"/>
      <c r="N340" s="12"/>
      <c r="O340" s="12"/>
      <c r="P340" s="12"/>
    </row>
    <row r="341" ht="12.0" customHeight="1">
      <c r="A341" s="12"/>
      <c r="B341" s="12"/>
      <c r="C341" s="12"/>
      <c r="D341" s="12"/>
      <c r="E341" s="12"/>
      <c r="F341" s="12"/>
      <c r="G341" s="12"/>
      <c r="H341" s="12"/>
      <c r="I341" s="12"/>
      <c r="J341" s="12"/>
      <c r="K341" s="12"/>
      <c r="L341" s="12"/>
      <c r="M341" s="12"/>
      <c r="N341" s="12"/>
      <c r="O341" s="12"/>
      <c r="P341" s="12"/>
    </row>
    <row r="342" ht="12.0" customHeight="1">
      <c r="A342" s="12"/>
      <c r="B342" s="12"/>
      <c r="C342" s="12"/>
      <c r="D342" s="12"/>
      <c r="E342" s="12"/>
      <c r="F342" s="12"/>
      <c r="G342" s="12"/>
      <c r="H342" s="12"/>
      <c r="I342" s="12"/>
      <c r="J342" s="12"/>
      <c r="K342" s="12"/>
      <c r="L342" s="12"/>
      <c r="M342" s="12"/>
      <c r="N342" s="12"/>
      <c r="O342" s="12"/>
      <c r="P342" s="12"/>
    </row>
    <row r="343" ht="12.0" customHeight="1">
      <c r="A343" s="12"/>
      <c r="B343" s="12"/>
      <c r="C343" s="12"/>
      <c r="D343" s="12"/>
      <c r="E343" s="12"/>
      <c r="F343" s="12"/>
      <c r="G343" s="12"/>
      <c r="H343" s="12"/>
      <c r="I343" s="12"/>
      <c r="J343" s="12"/>
      <c r="K343" s="12"/>
      <c r="L343" s="12"/>
      <c r="M343" s="12"/>
      <c r="N343" s="12"/>
      <c r="O343" s="12"/>
      <c r="P343" s="12"/>
    </row>
    <row r="344" ht="12.0" customHeight="1">
      <c r="A344" s="12"/>
      <c r="B344" s="12"/>
      <c r="C344" s="12"/>
      <c r="D344" s="12"/>
      <c r="E344" s="12"/>
      <c r="F344" s="12"/>
      <c r="G344" s="12"/>
      <c r="H344" s="12"/>
      <c r="I344" s="12"/>
      <c r="J344" s="12"/>
      <c r="K344" s="12"/>
      <c r="L344" s="12"/>
      <c r="M344" s="12"/>
      <c r="N344" s="12"/>
      <c r="O344" s="12"/>
      <c r="P344" s="12"/>
    </row>
    <row r="345" ht="12.0" customHeight="1">
      <c r="A345" s="12"/>
      <c r="B345" s="12"/>
      <c r="C345" s="12"/>
      <c r="D345" s="12"/>
      <c r="E345" s="12"/>
      <c r="F345" s="12"/>
      <c r="G345" s="12"/>
      <c r="H345" s="12"/>
      <c r="I345" s="12"/>
      <c r="J345" s="12"/>
      <c r="K345" s="12"/>
      <c r="L345" s="12"/>
      <c r="M345" s="12"/>
      <c r="N345" s="12"/>
      <c r="O345" s="12"/>
      <c r="P345" s="12"/>
    </row>
    <row r="346" ht="12.0" customHeight="1">
      <c r="A346" s="12"/>
      <c r="B346" s="12"/>
      <c r="C346" s="12"/>
      <c r="D346" s="12"/>
      <c r="E346" s="12"/>
      <c r="F346" s="12"/>
      <c r="G346" s="12"/>
      <c r="H346" s="12"/>
      <c r="I346" s="12"/>
      <c r="J346" s="12"/>
      <c r="K346" s="12"/>
      <c r="L346" s="12"/>
      <c r="M346" s="12"/>
      <c r="N346" s="12"/>
      <c r="O346" s="12"/>
      <c r="P346" s="12"/>
    </row>
    <row r="347" ht="12.0" customHeight="1">
      <c r="A347" s="12"/>
      <c r="B347" s="12"/>
      <c r="C347" s="12"/>
      <c r="D347" s="12"/>
      <c r="E347" s="12"/>
      <c r="F347" s="12"/>
      <c r="G347" s="12"/>
      <c r="H347" s="12"/>
      <c r="I347" s="12"/>
      <c r="J347" s="12"/>
      <c r="K347" s="12"/>
      <c r="L347" s="12"/>
      <c r="M347" s="12"/>
      <c r="N347" s="12"/>
      <c r="O347" s="12"/>
      <c r="P347" s="12"/>
    </row>
    <row r="348" ht="12.0" customHeight="1">
      <c r="A348" s="12"/>
      <c r="B348" s="12"/>
      <c r="C348" s="12"/>
      <c r="D348" s="12"/>
      <c r="E348" s="12"/>
      <c r="F348" s="12"/>
      <c r="G348" s="12"/>
      <c r="H348" s="12"/>
      <c r="I348" s="12"/>
      <c r="J348" s="12"/>
      <c r="K348" s="12"/>
      <c r="L348" s="12"/>
      <c r="M348" s="12"/>
      <c r="N348" s="12"/>
      <c r="O348" s="12"/>
      <c r="P348" s="12"/>
    </row>
    <row r="349" ht="12.0" customHeight="1">
      <c r="A349" s="12"/>
      <c r="B349" s="12"/>
      <c r="C349" s="12"/>
      <c r="D349" s="12"/>
      <c r="E349" s="12"/>
      <c r="F349" s="12"/>
      <c r="G349" s="12"/>
      <c r="H349" s="12"/>
      <c r="I349" s="12"/>
      <c r="J349" s="12"/>
      <c r="K349" s="12"/>
      <c r="L349" s="12"/>
      <c r="M349" s="12"/>
      <c r="N349" s="12"/>
      <c r="O349" s="12"/>
      <c r="P349" s="12"/>
    </row>
    <row r="350" ht="12.0" customHeight="1">
      <c r="A350" s="12"/>
      <c r="B350" s="12"/>
      <c r="C350" s="12"/>
      <c r="D350" s="12"/>
      <c r="E350" s="12"/>
      <c r="F350" s="12"/>
      <c r="G350" s="12"/>
      <c r="H350" s="12"/>
      <c r="I350" s="12"/>
      <c r="J350" s="12"/>
      <c r="K350" s="12"/>
      <c r="L350" s="12"/>
      <c r="M350" s="12"/>
      <c r="N350" s="12"/>
      <c r="O350" s="12"/>
      <c r="P350" s="12"/>
    </row>
    <row r="351" ht="12.0" customHeight="1">
      <c r="A351" s="12"/>
      <c r="B351" s="12"/>
      <c r="C351" s="12"/>
      <c r="D351" s="12"/>
      <c r="E351" s="12"/>
      <c r="F351" s="12"/>
      <c r="G351" s="12"/>
      <c r="H351" s="12"/>
      <c r="I351" s="12"/>
      <c r="J351" s="12"/>
      <c r="K351" s="12"/>
      <c r="L351" s="12"/>
      <c r="M351" s="12"/>
      <c r="N351" s="12"/>
      <c r="O351" s="12"/>
      <c r="P351" s="12"/>
    </row>
    <row r="352" ht="12.0" customHeight="1">
      <c r="A352" s="12"/>
      <c r="B352" s="12"/>
      <c r="C352" s="12"/>
      <c r="D352" s="12"/>
      <c r="E352" s="12"/>
      <c r="F352" s="12"/>
      <c r="G352" s="12"/>
      <c r="H352" s="12"/>
      <c r="I352" s="12"/>
      <c r="J352" s="12"/>
      <c r="K352" s="12"/>
      <c r="L352" s="12"/>
      <c r="M352" s="12"/>
      <c r="N352" s="12"/>
      <c r="O352" s="12"/>
      <c r="P352" s="12"/>
    </row>
    <row r="353" ht="12.0" customHeight="1">
      <c r="A353" s="12"/>
      <c r="B353" s="12"/>
      <c r="C353" s="12"/>
      <c r="D353" s="12"/>
      <c r="E353" s="12"/>
      <c r="F353" s="12"/>
      <c r="G353" s="12"/>
      <c r="H353" s="12"/>
      <c r="I353" s="12"/>
      <c r="J353" s="12"/>
      <c r="K353" s="12"/>
      <c r="L353" s="12"/>
      <c r="M353" s="12"/>
      <c r="N353" s="12"/>
      <c r="O353" s="12"/>
      <c r="P353" s="12"/>
    </row>
    <row r="354" ht="12.0" customHeight="1">
      <c r="A354" s="12"/>
      <c r="B354" s="12"/>
      <c r="C354" s="12"/>
      <c r="D354" s="12"/>
      <c r="E354" s="12"/>
      <c r="F354" s="12"/>
      <c r="G354" s="12"/>
      <c r="H354" s="12"/>
      <c r="I354" s="12"/>
      <c r="J354" s="12"/>
      <c r="K354" s="12"/>
      <c r="L354" s="12"/>
      <c r="M354" s="12"/>
      <c r="N354" s="12"/>
      <c r="O354" s="12"/>
      <c r="P354" s="12"/>
    </row>
    <row r="355" ht="12.0" customHeight="1">
      <c r="A355" s="12"/>
      <c r="B355" s="12"/>
      <c r="C355" s="12"/>
      <c r="D355" s="12"/>
      <c r="E355" s="12"/>
      <c r="F355" s="12"/>
      <c r="G355" s="12"/>
      <c r="H355" s="12"/>
      <c r="I355" s="12"/>
      <c r="J355" s="12"/>
      <c r="K355" s="12"/>
      <c r="L355" s="12"/>
      <c r="M355" s="12"/>
      <c r="N355" s="12"/>
      <c r="O355" s="12"/>
      <c r="P355" s="12"/>
    </row>
    <row r="356" ht="12.0" customHeight="1">
      <c r="A356" s="12"/>
      <c r="B356" s="12"/>
      <c r="C356" s="12"/>
      <c r="D356" s="12"/>
      <c r="E356" s="12"/>
      <c r="F356" s="12"/>
      <c r="G356" s="12"/>
      <c r="H356" s="12"/>
      <c r="I356" s="12"/>
      <c r="J356" s="12"/>
      <c r="K356" s="12"/>
      <c r="L356" s="12"/>
      <c r="M356" s="12"/>
      <c r="N356" s="12"/>
      <c r="O356" s="12"/>
      <c r="P356" s="12"/>
    </row>
    <row r="357" ht="12.0" customHeight="1">
      <c r="A357" s="12"/>
      <c r="B357" s="12"/>
      <c r="C357" s="12"/>
      <c r="D357" s="12"/>
      <c r="E357" s="12"/>
      <c r="F357" s="12"/>
      <c r="G357" s="12"/>
      <c r="H357" s="12"/>
      <c r="I357" s="12"/>
      <c r="J357" s="12"/>
      <c r="K357" s="12"/>
      <c r="L357" s="12"/>
      <c r="M357" s="12"/>
      <c r="N357" s="12"/>
      <c r="O357" s="12"/>
      <c r="P357" s="12"/>
    </row>
    <row r="358" ht="12.0" customHeight="1">
      <c r="A358" s="12"/>
      <c r="B358" s="12"/>
      <c r="C358" s="12"/>
      <c r="D358" s="12"/>
      <c r="E358" s="12"/>
      <c r="F358" s="12"/>
      <c r="G358" s="12"/>
      <c r="H358" s="12"/>
      <c r="I358" s="12"/>
      <c r="J358" s="12"/>
      <c r="K358" s="12"/>
      <c r="L358" s="12"/>
      <c r="M358" s="12"/>
      <c r="N358" s="12"/>
      <c r="O358" s="12"/>
      <c r="P358" s="12"/>
    </row>
    <row r="359" ht="12.0" customHeight="1">
      <c r="A359" s="12"/>
      <c r="B359" s="12"/>
      <c r="C359" s="12"/>
      <c r="D359" s="12"/>
      <c r="E359" s="12"/>
      <c r="F359" s="12"/>
      <c r="G359" s="12"/>
      <c r="H359" s="12"/>
      <c r="I359" s="12"/>
      <c r="J359" s="12"/>
      <c r="K359" s="12"/>
      <c r="L359" s="12"/>
      <c r="M359" s="12"/>
      <c r="N359" s="12"/>
      <c r="O359" s="12"/>
      <c r="P359" s="12"/>
    </row>
    <row r="360" ht="12.0" customHeight="1">
      <c r="A360" s="12"/>
      <c r="B360" s="12"/>
      <c r="C360" s="12"/>
      <c r="D360" s="12"/>
      <c r="E360" s="12"/>
      <c r="F360" s="12"/>
      <c r="G360" s="12"/>
      <c r="H360" s="12"/>
      <c r="I360" s="12"/>
      <c r="J360" s="12"/>
      <c r="K360" s="12"/>
      <c r="L360" s="12"/>
      <c r="M360" s="12"/>
      <c r="N360" s="12"/>
      <c r="O360" s="12"/>
      <c r="P360" s="12"/>
    </row>
    <row r="361" ht="12.0" customHeight="1">
      <c r="A361" s="12"/>
      <c r="B361" s="12"/>
      <c r="C361" s="12"/>
      <c r="D361" s="12"/>
      <c r="E361" s="12"/>
      <c r="F361" s="12"/>
      <c r="G361" s="12"/>
      <c r="H361" s="12"/>
      <c r="I361" s="12"/>
      <c r="J361" s="12"/>
      <c r="K361" s="12"/>
      <c r="L361" s="12"/>
      <c r="M361" s="12"/>
      <c r="N361" s="12"/>
      <c r="O361" s="12"/>
      <c r="P361" s="12"/>
    </row>
    <row r="362" ht="15.0" customHeight="1">
      <c r="A362" s="12"/>
      <c r="B362" s="12"/>
      <c r="C362" s="12"/>
      <c r="D362" s="12"/>
      <c r="E362" s="12"/>
      <c r="F362" s="166" t="s">
        <v>88</v>
      </c>
      <c r="G362" s="12"/>
      <c r="H362" s="12"/>
      <c r="I362" s="12"/>
      <c r="J362" s="12"/>
      <c r="K362" s="12"/>
      <c r="L362" s="12"/>
      <c r="M362" s="12"/>
      <c r="N362" s="12"/>
      <c r="O362" s="12"/>
      <c r="P362" s="12"/>
    </row>
    <row r="363" ht="12.0" customHeight="1">
      <c r="A363" s="12"/>
      <c r="B363" s="12"/>
      <c r="C363" s="12"/>
      <c r="D363" s="12"/>
      <c r="E363" s="12"/>
      <c r="F363" s="12"/>
      <c r="G363" s="12"/>
      <c r="H363" s="12"/>
      <c r="I363" s="12"/>
      <c r="J363" s="12"/>
      <c r="K363" s="12"/>
      <c r="L363" s="12"/>
      <c r="M363" s="12"/>
      <c r="N363" s="12"/>
      <c r="O363" s="12"/>
      <c r="P363" s="12"/>
    </row>
  </sheetData>
  <mergeCells count="4">
    <mergeCell ref="A1:A2"/>
    <mergeCell ref="O1:P1"/>
    <mergeCell ref="B6:M6"/>
    <mergeCell ref="B12:M12"/>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8.86"/>
    <col customWidth="1" min="2" max="2" width="180.14"/>
  </cols>
  <sheetData>
    <row r="1">
      <c r="A1" s="167" t="s">
        <v>127</v>
      </c>
    </row>
    <row r="2">
      <c r="B2" s="167" t="s">
        <v>128</v>
      </c>
    </row>
    <row r="3">
      <c r="A3" s="167" t="s">
        <v>129</v>
      </c>
    </row>
    <row r="4">
      <c r="B4" s="167" t="s">
        <v>130</v>
      </c>
    </row>
    <row r="5">
      <c r="A5" s="167" t="s">
        <v>131</v>
      </c>
    </row>
    <row r="6">
      <c r="B6" s="167" t="s">
        <v>132</v>
      </c>
    </row>
    <row r="7">
      <c r="B7" s="167" t="s">
        <v>133</v>
      </c>
    </row>
    <row r="8">
      <c r="A8" s="167" t="s">
        <v>134</v>
      </c>
    </row>
    <row r="9">
      <c r="B9" s="167" t="s">
        <v>135</v>
      </c>
    </row>
    <row r="10">
      <c r="B10" s="167" t="s">
        <v>136</v>
      </c>
    </row>
    <row r="11">
      <c r="A11" s="168" t="s">
        <v>137</v>
      </c>
      <c r="B11" s="4"/>
    </row>
    <row r="12">
      <c r="A12" s="4"/>
      <c r="B12" s="168" t="s">
        <v>138</v>
      </c>
    </row>
    <row r="13">
      <c r="A13" s="4"/>
      <c r="B13" s="4"/>
    </row>
    <row r="14">
      <c r="A14" s="168" t="s">
        <v>139</v>
      </c>
      <c r="B14" s="4"/>
    </row>
    <row r="15">
      <c r="A15" s="4"/>
      <c r="B15" s="168" t="s">
        <v>140</v>
      </c>
    </row>
    <row r="16">
      <c r="A16" s="4"/>
      <c r="B16" s="4"/>
    </row>
    <row r="17">
      <c r="A17" s="168" t="s">
        <v>141</v>
      </c>
      <c r="B17" s="4"/>
    </row>
    <row r="18">
      <c r="A18" s="4"/>
      <c r="B18" s="168" t="s">
        <v>142</v>
      </c>
    </row>
    <row r="19">
      <c r="A19" s="4"/>
      <c r="B19" s="4"/>
    </row>
    <row r="20">
      <c r="A20" s="168" t="s">
        <v>143</v>
      </c>
      <c r="B20" s="4"/>
    </row>
    <row r="21">
      <c r="A21" s="4"/>
      <c r="B21" s="168" t="s">
        <v>144</v>
      </c>
    </row>
    <row r="22">
      <c r="A22" s="4"/>
      <c r="B22" s="168" t="s">
        <v>145</v>
      </c>
    </row>
    <row r="23">
      <c r="A23" s="4"/>
      <c r="B23" s="4"/>
    </row>
    <row r="24">
      <c r="A24" s="168" t="s">
        <v>146</v>
      </c>
      <c r="B24" s="4"/>
    </row>
    <row r="25">
      <c r="A25" s="4"/>
      <c r="B25" s="168" t="s">
        <v>147</v>
      </c>
    </row>
    <row r="26">
      <c r="A26" s="4"/>
      <c r="B26" s="4"/>
    </row>
    <row r="27">
      <c r="A27" s="4"/>
      <c r="B27" s="4"/>
    </row>
    <row r="28">
      <c r="A28" s="4"/>
      <c r="B28" s="4"/>
    </row>
    <row r="29">
      <c r="A29" s="4"/>
      <c r="B29" s="4"/>
    </row>
    <row r="30">
      <c r="A30" s="4"/>
      <c r="B30" s="4"/>
    </row>
  </sheetData>
  <drawing r:id="rId1"/>
</worksheet>
</file>