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360" yWindow="15" windowWidth="8400" windowHeight="4845"/>
  </bookViews>
  <sheets>
    <sheet name="Time Value of Money" sheetId="4" r:id="rId1"/>
    <sheet name="Cost-Benefit" sheetId="1" r:id="rId2"/>
    <sheet name="Color Line Graph" sheetId="2" r:id="rId3"/>
    <sheet name="B&amp;W Line Graph" sheetId="3" r:id="rId4"/>
  </sheets>
  <calcPr calcId="125725"/>
</workbook>
</file>

<file path=xl/calcChain.xml><?xml version="1.0" encoding="utf-8"?>
<calcChain xmlns="http://schemas.openxmlformats.org/spreadsheetml/2006/main">
  <c r="B29" i="4"/>
  <c r="C23"/>
  <c r="B23"/>
  <c r="B17"/>
  <c r="C11"/>
  <c r="C5"/>
  <c r="B11"/>
  <c r="B7"/>
  <c r="B5"/>
  <c r="B26" i="1"/>
  <c r="C26"/>
  <c r="C32"/>
  <c r="B27"/>
  <c r="B33"/>
  <c r="C27"/>
  <c r="D27"/>
  <c r="E27"/>
  <c r="F27"/>
  <c r="G27"/>
  <c r="B28"/>
  <c r="C28"/>
  <c r="D28"/>
  <c r="E28"/>
  <c r="F28"/>
  <c r="G28"/>
  <c r="B29"/>
  <c r="C29"/>
  <c r="D29"/>
  <c r="E29"/>
  <c r="F29"/>
  <c r="G29"/>
  <c r="B30"/>
  <c r="C30"/>
  <c r="D30"/>
  <c r="E30"/>
  <c r="F30"/>
  <c r="G30"/>
  <c r="B32"/>
  <c r="B44"/>
  <c r="B34"/>
  <c r="C40"/>
  <c r="D40"/>
  <c r="E40"/>
  <c r="C41"/>
  <c r="C42"/>
  <c r="B42"/>
  <c r="B45"/>
  <c r="B46"/>
  <c r="F40"/>
  <c r="E41"/>
  <c r="C33"/>
  <c r="C44"/>
  <c r="C45"/>
  <c r="D41"/>
  <c r="E42"/>
  <c r="D42"/>
  <c r="D26"/>
  <c r="C46"/>
  <c r="G40"/>
  <c r="F41"/>
  <c r="E26"/>
  <c r="D32"/>
  <c r="C34"/>
  <c r="G42"/>
  <c r="E32"/>
  <c r="F26"/>
  <c r="D33"/>
  <c r="D44"/>
  <c r="D45"/>
  <c r="G41"/>
  <c r="F42"/>
  <c r="E46"/>
  <c r="F49"/>
  <c r="D46"/>
  <c r="E33"/>
  <c r="E34"/>
  <c r="E44"/>
  <c r="E45"/>
  <c r="F32"/>
  <c r="G26"/>
  <c r="G32"/>
  <c r="D34"/>
  <c r="F46"/>
  <c r="F50"/>
  <c r="G51"/>
  <c r="F33"/>
  <c r="F34"/>
  <c r="F44"/>
  <c r="F45"/>
  <c r="G33"/>
  <c r="G44"/>
  <c r="G45"/>
  <c r="G46"/>
  <c r="G34"/>
</calcChain>
</file>

<file path=xl/sharedStrings.xml><?xml version="1.0" encoding="utf-8"?>
<sst xmlns="http://schemas.openxmlformats.org/spreadsheetml/2006/main" count="77" uniqueCount="51">
  <si>
    <t>Hardware</t>
  </si>
  <si>
    <t>Software</t>
  </si>
  <si>
    <t>Personnel</t>
  </si>
  <si>
    <t>Data</t>
  </si>
  <si>
    <t>Facilities</t>
  </si>
  <si>
    <t>Development</t>
  </si>
  <si>
    <t>Production</t>
  </si>
  <si>
    <t>Scenario Values:</t>
  </si>
  <si>
    <t>BENEFITS (Monthly):</t>
  </si>
  <si>
    <t>Year 1</t>
  </si>
  <si>
    <t>Year 2</t>
  </si>
  <si>
    <t>Year 3</t>
  </si>
  <si>
    <t>Year 4</t>
  </si>
  <si>
    <t>Year 5</t>
  </si>
  <si>
    <t>COSTS (Monthly):</t>
  </si>
  <si>
    <t>Annual Gross</t>
  </si>
  <si>
    <t>PROJECTED COSTS:</t>
  </si>
  <si>
    <t>Annual Net</t>
  </si>
  <si>
    <t>Annual Costs</t>
  </si>
  <si>
    <t xml:space="preserve">                           Production Costs:</t>
  </si>
  <si>
    <t xml:space="preserve">                           Production Benefits:</t>
  </si>
  <si>
    <t>PROJECTED BENEFITS:</t>
  </si>
  <si>
    <t>Year 0</t>
  </si>
  <si>
    <t>NPV of Annual Costs</t>
  </si>
  <si>
    <t>NPV of Cumulative Costs</t>
  </si>
  <si>
    <t>NPV of Annual Gross</t>
  </si>
  <si>
    <t>NPV of Cumulative Gross</t>
  </si>
  <si>
    <t>NPV of Annual Net</t>
  </si>
  <si>
    <t>NPV of Cumulative Net*</t>
  </si>
  <si>
    <t>PAYBACK PERIOD in Years (Based on NPV Values):</t>
  </si>
  <si>
    <t>Figure G-7</t>
  </si>
  <si>
    <t>DECISIONS</t>
  </si>
  <si>
    <t xml:space="preserve">           Development Period (Months):</t>
  </si>
  <si>
    <t xml:space="preserve">           Interest Rate (Annual):</t>
  </si>
  <si>
    <t xml:space="preserve">           Projected Changes (Annual)</t>
  </si>
  <si>
    <t>Enter the last year that the NPV of Cumulative Net* was negative (Enter 0,1,2,3, or 4):</t>
  </si>
  <si>
    <t>Cost Benefit Analysis Model</t>
  </si>
  <si>
    <t xml:space="preserve"> </t>
  </si>
  <si>
    <t>Figure F.3</t>
  </si>
  <si>
    <t xml:space="preserve">includes the formulas for calculation.  Initial </t>
  </si>
  <si>
    <t>values and incremental values for costs would</t>
  </si>
  <si>
    <t xml:space="preserve">title should also be revised to identify the </t>
  </si>
  <si>
    <t>system under investigation.</t>
  </si>
  <si>
    <t>This version of Figure F.3 (text page 276)</t>
  </si>
  <si>
    <t>need to be revised for other situations.   The</t>
  </si>
  <si>
    <t>PV</t>
  </si>
  <si>
    <t>r</t>
  </si>
  <si>
    <t>n</t>
  </si>
  <si>
    <t>FV</t>
  </si>
  <si>
    <t>Pmt</t>
  </si>
  <si>
    <t>i</t>
  </si>
</sst>
</file>

<file path=xl/styles.xml><?xml version="1.0" encoding="utf-8"?>
<styleSheet xmlns="http://schemas.openxmlformats.org/spreadsheetml/2006/main">
  <numFmts count="5">
    <numFmt numFmtId="5" formatCode="&quot;$&quot;#,##0_);\(&quot;$&quot;#,##0\)"/>
    <numFmt numFmtId="8" formatCode="&quot;$&quot;#,##0.00_);[Red]\(&quot;$&quot;#,##0.00\)"/>
    <numFmt numFmtId="164" formatCode="0.0%"/>
    <numFmt numFmtId="165" formatCode=";;;"/>
    <numFmt numFmtId="166" formatCode="[$PHP]\ #,##0.00_);[Red]\([$PHP]\ #,##0.00\)"/>
  </numFmts>
  <fonts count="7">
    <font>
      <sz val="10"/>
      <name val="Arial"/>
    </font>
    <font>
      <sz val="12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sz val="10.5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 applyFill="1" applyBorder="1" applyAlignment="1">
      <alignment horizontal="left"/>
    </xf>
    <xf numFmtId="0" fontId="0" fillId="0" borderId="0" xfId="0" applyAlignment="1">
      <alignment vertical="center"/>
    </xf>
    <xf numFmtId="0" fontId="1" fillId="0" borderId="0" xfId="0" applyFont="1"/>
    <xf numFmtId="0" fontId="3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0" xfId="0" applyFont="1" applyBorder="1"/>
    <xf numFmtId="0" fontId="1" fillId="0" borderId="5" xfId="0" applyFont="1" applyBorder="1"/>
    <xf numFmtId="0" fontId="1" fillId="0" borderId="4" xfId="0" applyFont="1" applyBorder="1" applyAlignment="1">
      <alignment horizontal="right"/>
    </xf>
    <xf numFmtId="0" fontId="1" fillId="0" borderId="7" xfId="0" applyFont="1" applyBorder="1" applyAlignment="1">
      <alignment horizontal="right"/>
    </xf>
    <xf numFmtId="0" fontId="1" fillId="0" borderId="8" xfId="0" applyFont="1" applyBorder="1"/>
    <xf numFmtId="0" fontId="1" fillId="0" borderId="9" xfId="0" applyFont="1" applyBorder="1"/>
    <xf numFmtId="0" fontId="1" fillId="0" borderId="6" xfId="0" applyFont="1" applyBorder="1"/>
    <xf numFmtId="164" fontId="1" fillId="0" borderId="6" xfId="0" applyNumberFormat="1" applyFont="1" applyBorder="1"/>
    <xf numFmtId="0" fontId="1" fillId="0" borderId="0" xfId="0" applyFont="1" applyBorder="1" applyAlignment="1">
      <alignment horizontal="left"/>
    </xf>
    <xf numFmtId="164" fontId="1" fillId="0" borderId="0" xfId="0" applyNumberFormat="1" applyFont="1" applyBorder="1"/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right"/>
    </xf>
    <xf numFmtId="5" fontId="1" fillId="0" borderId="0" xfId="0" applyNumberFormat="1" applyFont="1" applyBorder="1"/>
    <xf numFmtId="0" fontId="1" fillId="0" borderId="14" xfId="0" applyFont="1" applyBorder="1" applyAlignment="1">
      <alignment horizontal="right"/>
    </xf>
    <xf numFmtId="0" fontId="1" fillId="0" borderId="2" xfId="0" applyFont="1" applyBorder="1" applyAlignment="1">
      <alignment horizontal="right"/>
    </xf>
    <xf numFmtId="5" fontId="1" fillId="0" borderId="2" xfId="0" applyNumberFormat="1" applyFont="1" applyBorder="1"/>
    <xf numFmtId="0" fontId="1" fillId="0" borderId="0" xfId="0" applyFont="1" applyBorder="1" applyAlignment="1">
      <alignment horizontal="right"/>
    </xf>
    <xf numFmtId="165" fontId="1" fillId="0" borderId="0" xfId="0" applyNumberFormat="1" applyFont="1"/>
    <xf numFmtId="2" fontId="1" fillId="0" borderId="17" xfId="0" applyNumberFormat="1" applyFont="1" applyBorder="1"/>
    <xf numFmtId="0" fontId="3" fillId="0" borderId="0" xfId="0" applyFont="1"/>
    <xf numFmtId="0" fontId="5" fillId="0" borderId="0" xfId="0" applyFont="1"/>
    <xf numFmtId="37" fontId="1" fillId="0" borderId="6" xfId="0" applyNumberFormat="1" applyFont="1" applyBorder="1"/>
    <xf numFmtId="37" fontId="1" fillId="0" borderId="13" xfId="0" applyNumberFormat="1" applyFont="1" applyBorder="1"/>
    <xf numFmtId="37" fontId="1" fillId="0" borderId="0" xfId="0" applyNumberFormat="1" applyFont="1" applyBorder="1"/>
    <xf numFmtId="37" fontId="1" fillId="0" borderId="5" xfId="0" applyNumberFormat="1" applyFont="1" applyBorder="1"/>
    <xf numFmtId="37" fontId="1" fillId="0" borderId="15" xfId="0" applyNumberFormat="1" applyFont="1" applyBorder="1"/>
    <xf numFmtId="37" fontId="1" fillId="0" borderId="16" xfId="0" applyNumberFormat="1" applyFont="1" applyBorder="1"/>
    <xf numFmtId="0" fontId="3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4" fillId="0" borderId="0" xfId="0" applyFont="1" applyFill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18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7" xfId="0" applyFont="1" applyBorder="1" applyAlignment="1">
      <alignment horizontal="left"/>
    </xf>
    <xf numFmtId="0" fontId="1" fillId="0" borderId="19" xfId="0" applyFont="1" applyBorder="1" applyAlignment="1">
      <alignment horizontal="left"/>
    </xf>
    <xf numFmtId="8" fontId="0" fillId="0" borderId="0" xfId="0" applyNumberFormat="1"/>
    <xf numFmtId="166" fontId="0" fillId="0" borderId="0" xfId="0" applyNumberFormat="1"/>
    <xf numFmtId="0" fontId="6" fillId="0" borderId="0" xfId="0" applyFon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SG"/>
              <a:t>Payback Period Illustration</a:t>
            </a:r>
          </a:p>
        </c:rich>
      </c:tx>
      <c:layout>
        <c:manualLayout>
          <c:xMode val="edge"/>
          <c:yMode val="edge"/>
          <c:x val="0.24817518248175188"/>
          <c:y val="3.7671232876712361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27554744525547448"/>
          <c:y val="0.27397306087639944"/>
          <c:w val="0.36678832116788351"/>
          <c:h val="0.45548021370701425"/>
        </c:manualLayout>
      </c:layout>
      <c:lineChart>
        <c:grouping val="standard"/>
        <c:ser>
          <c:idx val="0"/>
          <c:order val="0"/>
          <c:tx>
            <c:v>Cumulative COSTS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</c:numLit>
          </c:cat>
          <c:val>
            <c:numRef>
              <c:f>'Cost-Benefit'!$B$34:$G$34</c:f>
              <c:numCache>
                <c:formatCode>#,##0_);\(#,##0\)</c:formatCode>
                <c:ptCount val="6"/>
                <c:pt idx="0">
                  <c:v>356000</c:v>
                </c:pt>
                <c:pt idx="1">
                  <c:v>405811.32075471699</c:v>
                </c:pt>
                <c:pt idx="2">
                  <c:v>455152.72338910645</c:v>
                </c:pt>
                <c:pt idx="3">
                  <c:v>504028.64109298278</c:v>
                </c:pt>
                <c:pt idx="4">
                  <c:v>552443.46523361502</c:v>
                </c:pt>
                <c:pt idx="5">
                  <c:v>600401.54575027898</c:v>
                </c:pt>
              </c:numCache>
            </c:numRef>
          </c:val>
        </c:ser>
        <c:ser>
          <c:idx val="1"/>
          <c:order val="1"/>
          <c:tx>
            <c:v>Cumulative GROSS</c:v>
          </c:tx>
          <c:spPr>
            <a:ln w="38100">
              <a:solidFill>
                <a:srgbClr val="FF66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</c:numLit>
          </c:cat>
          <c:val>
            <c:numRef>
              <c:f>'Cost-Benefit'!$B$42:$G$42</c:f>
              <c:numCache>
                <c:formatCode>#,##0_);\(#,##0\)</c:formatCode>
                <c:ptCount val="6"/>
                <c:pt idx="0">
                  <c:v>0</c:v>
                </c:pt>
                <c:pt idx="1">
                  <c:v>158490.56603773584</c:v>
                </c:pt>
                <c:pt idx="2">
                  <c:v>312495.55001779995</c:v>
                </c:pt>
                <c:pt idx="3">
                  <c:v>462141.90237578674</c:v>
                </c:pt>
                <c:pt idx="4">
                  <c:v>607552.98061043432</c:v>
                </c:pt>
                <c:pt idx="5">
                  <c:v>748848.65097051638</c:v>
                </c:pt>
              </c:numCache>
            </c:numRef>
          </c:val>
        </c:ser>
        <c:marker val="1"/>
        <c:axId val="80055680"/>
        <c:axId val="80062336"/>
      </c:lineChart>
      <c:catAx>
        <c:axId val="8005568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SG"/>
                  <a:t>Years</a:t>
                </a:r>
              </a:p>
            </c:rich>
          </c:tx>
          <c:layout>
            <c:manualLayout>
              <c:xMode val="edge"/>
              <c:yMode val="edge"/>
              <c:x val="0.40328467153284697"/>
              <c:y val="0.87671376694351577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0062336"/>
        <c:crosses val="autoZero"/>
        <c:auto val="1"/>
        <c:lblAlgn val="ctr"/>
        <c:lblOffset val="100"/>
        <c:tickLblSkip val="1"/>
        <c:tickMarkSkip val="1"/>
      </c:catAx>
      <c:valAx>
        <c:axId val="8006233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SG"/>
                  <a:t>NPV Values</a:t>
                </a:r>
              </a:p>
            </c:rich>
          </c:tx>
          <c:layout>
            <c:manualLayout>
              <c:xMode val="edge"/>
              <c:yMode val="edge"/>
              <c:x val="2.3722627737226273E-2"/>
              <c:y val="0.30821953762628984"/>
            </c:manualLayout>
          </c:layout>
          <c:spPr>
            <a:noFill/>
            <a:ln w="25400">
              <a:noFill/>
            </a:ln>
          </c:spPr>
        </c:title>
        <c:numFmt formatCode="#,##0_);\(#,##0\)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0055680"/>
        <c:crosses val="autoZero"/>
        <c:crossBetween val="midCat"/>
      </c:valAx>
      <c:spPr>
        <a:solidFill>
          <a:srgbClr val="FFFF99"/>
        </a:solidFill>
        <a:ln w="12700">
          <a:solidFill>
            <a:srgbClr val="FFFFCC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6058394160583944"/>
          <c:y val="0.41095962319778534"/>
          <c:w val="0.32481751824817534"/>
          <c:h val="0.1678085787221803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7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SG"/>
              <a:t>Payback Period Illustration</a:t>
            </a:r>
          </a:p>
        </c:rich>
      </c:tx>
      <c:layout>
        <c:manualLayout>
          <c:xMode val="edge"/>
          <c:yMode val="edge"/>
          <c:x val="0.22161210617903529"/>
          <c:y val="3.5369774919614155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27655727120047657"/>
          <c:y val="0.26366559485530544"/>
          <c:w val="0.33699693974097816"/>
          <c:h val="0.48231511254019294"/>
        </c:manualLayout>
      </c:layout>
      <c:lineChart>
        <c:grouping val="standard"/>
        <c:ser>
          <c:idx val="0"/>
          <c:order val="0"/>
          <c:tx>
            <c:v>Cumulative COSTS</c:v>
          </c:tx>
          <c:spPr>
            <a:ln w="38100">
              <a:solidFill>
                <a:srgbClr val="333333"/>
              </a:solidFill>
              <a:prstDash val="lgDash"/>
            </a:ln>
          </c:spPr>
          <c:marker>
            <c:symbol val="none"/>
          </c:marker>
          <c:cat>
            <c:numLit>
              <c:formatCode>General</c:formatCode>
              <c:ptCount val="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</c:numLit>
          </c:cat>
          <c:val>
            <c:numRef>
              <c:f>'Cost-Benefit'!$B$34:$G$34</c:f>
              <c:numCache>
                <c:formatCode>#,##0_);\(#,##0\)</c:formatCode>
                <c:ptCount val="6"/>
                <c:pt idx="0">
                  <c:v>356000</c:v>
                </c:pt>
                <c:pt idx="1">
                  <c:v>405811.32075471699</c:v>
                </c:pt>
                <c:pt idx="2">
                  <c:v>455152.72338910645</c:v>
                </c:pt>
                <c:pt idx="3">
                  <c:v>504028.64109298278</c:v>
                </c:pt>
                <c:pt idx="4">
                  <c:v>552443.46523361502</c:v>
                </c:pt>
                <c:pt idx="5">
                  <c:v>600401.54575027898</c:v>
                </c:pt>
              </c:numCache>
            </c:numRef>
          </c:val>
          <c:smooth val="1"/>
        </c:ser>
        <c:ser>
          <c:idx val="1"/>
          <c:order val="1"/>
          <c:tx>
            <c:v>Cumulative GROSS</c:v>
          </c:tx>
          <c:spPr>
            <a:ln w="38100">
              <a:solidFill>
                <a:srgbClr val="333333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</c:numLit>
          </c:cat>
          <c:val>
            <c:numRef>
              <c:f>'Cost-Benefit'!$B$42:$G$42</c:f>
              <c:numCache>
                <c:formatCode>#,##0_);\(#,##0\)</c:formatCode>
                <c:ptCount val="6"/>
                <c:pt idx="0">
                  <c:v>0</c:v>
                </c:pt>
                <c:pt idx="1">
                  <c:v>158490.56603773584</c:v>
                </c:pt>
                <c:pt idx="2">
                  <c:v>312495.55001779995</c:v>
                </c:pt>
                <c:pt idx="3">
                  <c:v>462141.90237578674</c:v>
                </c:pt>
                <c:pt idx="4">
                  <c:v>607552.98061043432</c:v>
                </c:pt>
                <c:pt idx="5">
                  <c:v>748848.65097051638</c:v>
                </c:pt>
              </c:numCache>
            </c:numRef>
          </c:val>
          <c:smooth val="1"/>
        </c:ser>
        <c:marker val="1"/>
        <c:axId val="80080256"/>
        <c:axId val="82744832"/>
      </c:lineChart>
      <c:catAx>
        <c:axId val="8008025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SG"/>
                  <a:t>Years</a:t>
                </a:r>
              </a:p>
            </c:rich>
          </c:tx>
          <c:layout>
            <c:manualLayout>
              <c:xMode val="edge"/>
              <c:yMode val="edge"/>
              <c:x val="0.39011065924451771"/>
              <c:y val="0.88424437299035352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2744832"/>
        <c:crosses val="autoZero"/>
        <c:auto val="1"/>
        <c:lblAlgn val="ctr"/>
        <c:lblOffset val="100"/>
        <c:tickLblSkip val="1"/>
        <c:tickMarkSkip val="1"/>
      </c:catAx>
      <c:valAx>
        <c:axId val="8274483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SG"/>
                  <a:t>NPV Values</a:t>
                </a:r>
              </a:p>
            </c:rich>
          </c:tx>
          <c:layout>
            <c:manualLayout>
              <c:xMode val="edge"/>
              <c:yMode val="edge"/>
              <c:x val="2.3809523809523812E-2"/>
              <c:y val="0.32475884244372977"/>
            </c:manualLayout>
          </c:layout>
          <c:spPr>
            <a:noFill/>
            <a:ln w="25400">
              <a:noFill/>
            </a:ln>
          </c:spPr>
        </c:title>
        <c:numFmt formatCode="#,##0_);\(#,##0\)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0080256"/>
        <c:crosses val="autoZero"/>
        <c:crossBetween val="midCat"/>
      </c:valAx>
      <c:spPr>
        <a:solidFill>
          <a:srgbClr val="C0C0C0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131983502062232"/>
          <c:y val="0.33440514469453381"/>
          <c:w val="0.26923134608173954"/>
          <c:h val="0.31832797427652754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33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2.25" l="0.75000000000000022" r="0.75000000000000022" t="1" header="0.5" footer="0.5"/>
    <c:pageSetup orientation="portrait" horizontalDpi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95250</xdr:rowOff>
    </xdr:from>
    <xdr:to>
      <xdr:col>9</xdr:col>
      <xdr:colOff>342900</xdr:colOff>
      <xdr:row>18</xdr:row>
      <xdr:rowOff>123825</xdr:rowOff>
    </xdr:to>
    <xdr:graphicFrame macro="">
      <xdr:nvGraphicFramePr>
        <xdr:cNvPr id="205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9525</xdr:rowOff>
    </xdr:from>
    <xdr:to>
      <xdr:col>9</xdr:col>
      <xdr:colOff>323850</xdr:colOff>
      <xdr:row>19</xdr:row>
      <xdr:rowOff>57150</xdr:rowOff>
    </xdr:to>
    <xdr:graphicFrame macro="">
      <xdr:nvGraphicFramePr>
        <xdr:cNvPr id="307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29"/>
  <sheetViews>
    <sheetView tabSelected="1" workbookViewId="0">
      <selection activeCell="B30" sqref="B30"/>
    </sheetView>
  </sheetViews>
  <sheetFormatPr defaultRowHeight="12.75"/>
  <cols>
    <col min="2" max="2" width="11.5703125" bestFit="1" customWidth="1"/>
    <col min="3" max="3" width="15.85546875" bestFit="1" customWidth="1"/>
    <col min="5" max="5" width="11.5703125" bestFit="1" customWidth="1"/>
  </cols>
  <sheetData>
    <row r="1" spans="1:3">
      <c r="A1" t="s">
        <v>45</v>
      </c>
      <c r="B1">
        <v>-100</v>
      </c>
      <c r="C1">
        <v>-10</v>
      </c>
    </row>
    <row r="2" spans="1:3">
      <c r="A2" t="s">
        <v>46</v>
      </c>
      <c r="B2">
        <v>0.1</v>
      </c>
      <c r="C2">
        <v>5.5E-2</v>
      </c>
    </row>
    <row r="3" spans="1:3">
      <c r="A3" t="s">
        <v>47</v>
      </c>
      <c r="B3">
        <v>3</v>
      </c>
      <c r="C3">
        <v>200</v>
      </c>
    </row>
    <row r="5" spans="1:3">
      <c r="A5" t="s">
        <v>48</v>
      </c>
      <c r="B5" s="47">
        <f>FV(B2,B3,0,B1)</f>
        <v>133.10000000000005</v>
      </c>
      <c r="C5" s="47">
        <f>FV(C2,C3,0,C1)</f>
        <v>447189.83873730694</v>
      </c>
    </row>
    <row r="7" spans="1:3">
      <c r="A7" s="48" t="s">
        <v>48</v>
      </c>
      <c r="B7" s="47">
        <f>B5</f>
        <v>133.10000000000005</v>
      </c>
      <c r="C7">
        <v>19671.509999999998</v>
      </c>
    </row>
    <row r="8" spans="1:3">
      <c r="A8" s="48" t="s">
        <v>46</v>
      </c>
      <c r="B8">
        <v>0.1</v>
      </c>
      <c r="C8">
        <v>7.0000000000000007E-2</v>
      </c>
    </row>
    <row r="9" spans="1:3">
      <c r="A9" s="48" t="s">
        <v>47</v>
      </c>
      <c r="B9">
        <v>3</v>
      </c>
      <c r="C9">
        <v>10</v>
      </c>
    </row>
    <row r="11" spans="1:3">
      <c r="A11" s="48" t="s">
        <v>45</v>
      </c>
      <c r="B11" s="46">
        <f>PV(B8,B9,0,B7)</f>
        <v>-100.00000000000001</v>
      </c>
      <c r="C11" s="46">
        <f>PV(C8,C9,0,C7)</f>
        <v>-9999.9981837210216</v>
      </c>
    </row>
    <row r="13" spans="1:3">
      <c r="A13" s="48" t="s">
        <v>49</v>
      </c>
      <c r="B13">
        <v>-10000</v>
      </c>
    </row>
    <row r="14" spans="1:3">
      <c r="A14" s="48" t="s">
        <v>46</v>
      </c>
      <c r="B14">
        <v>1.0500000000000001E-2</v>
      </c>
    </row>
    <row r="15" spans="1:3">
      <c r="A15" s="48" t="s">
        <v>47</v>
      </c>
      <c r="B15">
        <v>5</v>
      </c>
    </row>
    <row r="17" spans="1:3">
      <c r="A17" s="48" t="s">
        <v>48</v>
      </c>
      <c r="B17" s="46">
        <f>FV(B14,B15,B13)</f>
        <v>51061.083002800573</v>
      </c>
    </row>
    <row r="19" spans="1:3">
      <c r="A19" s="48" t="s">
        <v>45</v>
      </c>
      <c r="B19">
        <v>-1</v>
      </c>
      <c r="C19">
        <v>-1000</v>
      </c>
    </row>
    <row r="20" spans="1:3">
      <c r="A20" s="48" t="s">
        <v>48</v>
      </c>
      <c r="B20">
        <v>2</v>
      </c>
      <c r="C20">
        <v>1200</v>
      </c>
    </row>
    <row r="21" spans="1:3">
      <c r="A21" s="48" t="s">
        <v>47</v>
      </c>
      <c r="B21">
        <v>3</v>
      </c>
      <c r="C21">
        <v>5</v>
      </c>
    </row>
    <row r="23" spans="1:3">
      <c r="A23" s="48" t="s">
        <v>50</v>
      </c>
      <c r="B23" s="49">
        <f>RATE(B21,0,B19,B20)</f>
        <v>0.25992104989487319</v>
      </c>
      <c r="C23" s="49">
        <f>RATE(C21,0,C19,C20)</f>
        <v>3.7137289336969935E-2</v>
      </c>
    </row>
    <row r="25" spans="1:3">
      <c r="A25" s="48" t="s">
        <v>45</v>
      </c>
      <c r="B25">
        <v>-1</v>
      </c>
    </row>
    <row r="26" spans="1:3">
      <c r="A26" s="48" t="s">
        <v>48</v>
      </c>
      <c r="B26">
        <v>2</v>
      </c>
    </row>
    <row r="27" spans="1:3">
      <c r="A27" s="48" t="s">
        <v>50</v>
      </c>
      <c r="B27">
        <v>0.2</v>
      </c>
    </row>
    <row r="29" spans="1:3">
      <c r="A29" s="48" t="s">
        <v>47</v>
      </c>
      <c r="B29">
        <f>NPER(B27,0,B25,B26)</f>
        <v>3.8017840169239308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52"/>
  <sheetViews>
    <sheetView workbookViewId="0">
      <selection activeCell="D3" sqref="D3"/>
    </sheetView>
  </sheetViews>
  <sheetFormatPr defaultRowHeight="12.75"/>
  <cols>
    <col min="1" max="1" width="26.140625" customWidth="1"/>
    <col min="2" max="7" width="13.140625" customWidth="1"/>
    <col min="8" max="8" width="10.42578125" customWidth="1"/>
  </cols>
  <sheetData>
    <row r="1" spans="1:8" ht="24" customHeight="1">
      <c r="A1" s="38" t="s">
        <v>38</v>
      </c>
      <c r="B1" s="39"/>
      <c r="C1" s="39"/>
      <c r="D1" s="39"/>
      <c r="E1" s="39"/>
      <c r="F1" s="39"/>
      <c r="G1" s="39"/>
      <c r="H1" s="39"/>
    </row>
    <row r="2" spans="1:8" ht="15.75">
      <c r="A2" s="30" t="s">
        <v>36</v>
      </c>
      <c r="B2" s="31"/>
      <c r="C2" s="31"/>
      <c r="D2" s="31"/>
      <c r="E2" s="3" t="s">
        <v>43</v>
      </c>
      <c r="F2" s="3"/>
      <c r="G2" s="3"/>
      <c r="H2" s="3"/>
    </row>
    <row r="3" spans="1:8" ht="15">
      <c r="A3" s="3" t="s">
        <v>37</v>
      </c>
      <c r="B3" s="3"/>
      <c r="C3" s="3"/>
      <c r="D3" s="3"/>
      <c r="E3" s="3" t="s">
        <v>39</v>
      </c>
      <c r="F3" s="3"/>
      <c r="G3" s="3"/>
      <c r="H3" s="3"/>
    </row>
    <row r="4" spans="1:8" s="2" customFormat="1" ht="21" customHeight="1">
      <c r="A4" s="4" t="s">
        <v>31</v>
      </c>
      <c r="B4" s="5"/>
      <c r="C4" s="5"/>
      <c r="D4" s="5"/>
      <c r="E4" s="5" t="s">
        <v>40</v>
      </c>
      <c r="F4" s="5"/>
      <c r="G4" s="5"/>
      <c r="H4" s="5"/>
    </row>
    <row r="5" spans="1:8" ht="15">
      <c r="A5" s="6" t="s">
        <v>14</v>
      </c>
      <c r="B5" s="7"/>
      <c r="C5" s="8"/>
      <c r="D5" s="3"/>
      <c r="E5" s="3" t="s">
        <v>44</v>
      </c>
      <c r="F5" s="3"/>
      <c r="G5" s="3"/>
      <c r="H5" s="3"/>
    </row>
    <row r="6" spans="1:8" ht="15.75" thickBot="1">
      <c r="A6" s="9"/>
      <c r="B6" s="10" t="s">
        <v>5</v>
      </c>
      <c r="C6" s="11" t="s">
        <v>6</v>
      </c>
      <c r="D6" s="3"/>
      <c r="E6" s="3" t="s">
        <v>41</v>
      </c>
      <c r="F6" s="3"/>
      <c r="G6" s="3"/>
      <c r="H6" s="3"/>
    </row>
    <row r="7" spans="1:8" ht="16.5" thickTop="1" thickBot="1">
      <c r="A7" s="12" t="s">
        <v>0</v>
      </c>
      <c r="B7" s="32">
        <v>2000</v>
      </c>
      <c r="C7" s="32">
        <v>750</v>
      </c>
      <c r="D7" s="3"/>
      <c r="E7" s="3" t="s">
        <v>42</v>
      </c>
      <c r="F7" s="3"/>
      <c r="G7" s="3"/>
      <c r="H7" s="3"/>
    </row>
    <row r="8" spans="1:8" ht="16.5" thickTop="1" thickBot="1">
      <c r="A8" s="12" t="s">
        <v>1</v>
      </c>
      <c r="B8" s="32">
        <v>6000</v>
      </c>
      <c r="C8" s="32">
        <v>500</v>
      </c>
      <c r="D8" s="3"/>
      <c r="E8" s="3"/>
      <c r="F8" s="3"/>
      <c r="G8" s="3"/>
    </row>
    <row r="9" spans="1:8" ht="16.5" thickTop="1" thickBot="1">
      <c r="A9" s="12" t="s">
        <v>2</v>
      </c>
      <c r="B9" s="32">
        <v>25000</v>
      </c>
      <c r="C9" s="32">
        <v>2500</v>
      </c>
      <c r="D9" s="3"/>
      <c r="E9" s="3"/>
      <c r="F9" s="3"/>
      <c r="G9" s="3"/>
    </row>
    <row r="10" spans="1:8" ht="16.5" thickTop="1" thickBot="1">
      <c r="A10" s="12" t="s">
        <v>3</v>
      </c>
      <c r="B10" s="32">
        <v>7500</v>
      </c>
      <c r="C10" s="32">
        <v>400</v>
      </c>
      <c r="D10" s="3"/>
      <c r="E10" s="3"/>
      <c r="F10" s="3"/>
      <c r="G10" s="3"/>
    </row>
    <row r="11" spans="1:8" ht="16.5" thickTop="1" thickBot="1">
      <c r="A11" s="13" t="s">
        <v>4</v>
      </c>
      <c r="B11" s="32">
        <v>4000</v>
      </c>
      <c r="C11" s="32">
        <v>250</v>
      </c>
      <c r="D11" s="3"/>
      <c r="E11" s="3"/>
      <c r="F11" s="3"/>
      <c r="G11" s="3"/>
    </row>
    <row r="12" spans="1:8" ht="15.75" thickTop="1">
      <c r="A12" s="3"/>
      <c r="B12" s="3"/>
      <c r="C12" s="3"/>
      <c r="D12" s="3"/>
      <c r="E12" s="3"/>
      <c r="F12" s="3"/>
      <c r="G12" s="3"/>
    </row>
    <row r="13" spans="1:8" ht="15.75" thickBot="1">
      <c r="A13" s="3"/>
      <c r="B13" s="3"/>
      <c r="C13" s="3"/>
      <c r="D13" s="3"/>
      <c r="E13" s="3"/>
      <c r="F13" s="3"/>
      <c r="G13" s="3"/>
    </row>
    <row r="14" spans="1:8" ht="16.5" thickTop="1" thickBot="1">
      <c r="A14" s="6" t="s">
        <v>8</v>
      </c>
      <c r="B14" s="14"/>
      <c r="C14" s="32">
        <v>14000</v>
      </c>
      <c r="D14" s="3"/>
      <c r="E14" s="3"/>
      <c r="F14" s="3"/>
      <c r="G14" s="3"/>
    </row>
    <row r="15" spans="1:8" ht="16.5" thickTop="1" thickBot="1">
      <c r="A15" s="9" t="s">
        <v>7</v>
      </c>
      <c r="B15" s="10"/>
      <c r="C15" s="15"/>
      <c r="D15" s="3"/>
      <c r="E15" s="3"/>
      <c r="F15" s="3"/>
      <c r="G15" s="3"/>
    </row>
    <row r="16" spans="1:8" ht="16.5" thickTop="1" thickBot="1">
      <c r="A16" s="41" t="s">
        <v>32</v>
      </c>
      <c r="B16" s="42"/>
      <c r="C16" s="16">
        <v>8</v>
      </c>
      <c r="D16" s="3"/>
      <c r="E16" s="3"/>
      <c r="F16" s="3"/>
      <c r="G16" s="3"/>
    </row>
    <row r="17" spans="1:7" ht="16.5" thickTop="1" thickBot="1">
      <c r="A17" s="41" t="s">
        <v>33</v>
      </c>
      <c r="B17" s="42"/>
      <c r="C17" s="17">
        <v>0.06</v>
      </c>
      <c r="D17" s="3"/>
      <c r="E17" s="3"/>
      <c r="F17" s="3"/>
      <c r="G17" s="3"/>
    </row>
    <row r="18" spans="1:7" ht="16.5" thickTop="1" thickBot="1">
      <c r="A18" s="41" t="s">
        <v>34</v>
      </c>
      <c r="B18" s="43"/>
      <c r="C18" s="15"/>
      <c r="D18" s="3"/>
      <c r="E18" s="3"/>
      <c r="F18" s="3"/>
      <c r="G18" s="3"/>
    </row>
    <row r="19" spans="1:7" ht="16.5" thickTop="1" thickBot="1">
      <c r="A19" s="41" t="s">
        <v>19</v>
      </c>
      <c r="B19" s="42"/>
      <c r="C19" s="17">
        <v>0.05</v>
      </c>
      <c r="D19" s="3"/>
      <c r="E19" s="3"/>
      <c r="F19" s="3"/>
      <c r="G19" s="3"/>
    </row>
    <row r="20" spans="1:7" ht="16.5" thickTop="1" thickBot="1">
      <c r="A20" s="44" t="s">
        <v>20</v>
      </c>
      <c r="B20" s="45"/>
      <c r="C20" s="17">
        <v>0.03</v>
      </c>
      <c r="D20" s="3"/>
      <c r="E20" s="3"/>
      <c r="F20" s="3"/>
      <c r="G20" s="3"/>
    </row>
    <row r="21" spans="1:7" ht="15.75" thickTop="1">
      <c r="A21" s="10"/>
      <c r="B21" s="18"/>
      <c r="C21" s="18"/>
      <c r="D21" s="19"/>
      <c r="E21" s="3"/>
      <c r="F21" s="3"/>
      <c r="G21" s="3"/>
    </row>
    <row r="22" spans="1:7" ht="15">
      <c r="A22" s="3"/>
      <c r="B22" s="3"/>
      <c r="C22" s="3"/>
      <c r="D22" s="3"/>
      <c r="E22" s="3"/>
      <c r="F22" s="3"/>
      <c r="G22" s="3"/>
    </row>
    <row r="23" spans="1:7" ht="15">
      <c r="A23" s="6" t="s">
        <v>16</v>
      </c>
      <c r="B23" s="7"/>
      <c r="C23" s="7"/>
      <c r="D23" s="7"/>
      <c r="E23" s="7"/>
      <c r="F23" s="7"/>
      <c r="G23" s="8"/>
    </row>
    <row r="24" spans="1:7" ht="15">
      <c r="A24" s="9"/>
      <c r="B24" s="10"/>
      <c r="C24" s="10"/>
      <c r="D24" s="10"/>
      <c r="E24" s="10"/>
      <c r="F24" s="10"/>
      <c r="G24" s="11"/>
    </row>
    <row r="25" spans="1:7" ht="15">
      <c r="A25" s="9"/>
      <c r="B25" s="20" t="s">
        <v>22</v>
      </c>
      <c r="C25" s="20" t="s">
        <v>9</v>
      </c>
      <c r="D25" s="20" t="s">
        <v>10</v>
      </c>
      <c r="E25" s="20" t="s">
        <v>11</v>
      </c>
      <c r="F25" s="20" t="s">
        <v>12</v>
      </c>
      <c r="G25" s="21" t="s">
        <v>13</v>
      </c>
    </row>
    <row r="26" spans="1:7" ht="15">
      <c r="A26" s="22" t="s">
        <v>0</v>
      </c>
      <c r="B26" s="33">
        <f>B7*C16</f>
        <v>16000</v>
      </c>
      <c r="C26" s="33">
        <f>C7*12</f>
        <v>9000</v>
      </c>
      <c r="D26" s="33">
        <f>(C19+1)*C26</f>
        <v>9450</v>
      </c>
      <c r="E26" s="33">
        <f>(C19+1)*D26</f>
        <v>9922.5</v>
      </c>
      <c r="F26" s="33">
        <f>(C19+1)*E26</f>
        <v>10418.625</v>
      </c>
      <c r="G26" s="33">
        <f>(C19+1)*F26</f>
        <v>10939.55625</v>
      </c>
    </row>
    <row r="27" spans="1:7" ht="15">
      <c r="A27" s="22" t="s">
        <v>1</v>
      </c>
      <c r="B27" s="33">
        <f>B8*C16</f>
        <v>48000</v>
      </c>
      <c r="C27" s="33">
        <f>C8*12</f>
        <v>6000</v>
      </c>
      <c r="D27" s="33">
        <f>(C19+1)*C27</f>
        <v>6300</v>
      </c>
      <c r="E27" s="33">
        <f>(C19+1)*D27</f>
        <v>6615</v>
      </c>
      <c r="F27" s="33">
        <f>(C19+1)*E27</f>
        <v>6945.75</v>
      </c>
      <c r="G27" s="33">
        <f>(C19+1)*F27</f>
        <v>7293.0375000000004</v>
      </c>
    </row>
    <row r="28" spans="1:7" ht="15">
      <c r="A28" s="22" t="s">
        <v>2</v>
      </c>
      <c r="B28" s="33">
        <f>B9*C16</f>
        <v>200000</v>
      </c>
      <c r="C28" s="33">
        <f>C9*12</f>
        <v>30000</v>
      </c>
      <c r="D28" s="33">
        <f>(C19+1)*C28</f>
        <v>31500</v>
      </c>
      <c r="E28" s="33">
        <f>(C19+1)*D28</f>
        <v>33075</v>
      </c>
      <c r="F28" s="33">
        <f>(C19+1)*E28</f>
        <v>34728.75</v>
      </c>
      <c r="G28" s="33">
        <f>(C19+1)*F28</f>
        <v>36465.1875</v>
      </c>
    </row>
    <row r="29" spans="1:7" ht="15">
      <c r="A29" s="22" t="s">
        <v>3</v>
      </c>
      <c r="B29" s="33">
        <f>B10*C16</f>
        <v>60000</v>
      </c>
      <c r="C29" s="33">
        <f>C10*12</f>
        <v>4800</v>
      </c>
      <c r="D29" s="33">
        <f>(C19+1)*C29</f>
        <v>5040</v>
      </c>
      <c r="E29" s="33">
        <f>(C19+1)*D29</f>
        <v>5292</v>
      </c>
      <c r="F29" s="33">
        <f>(C19+1)*E29</f>
        <v>5556.6</v>
      </c>
      <c r="G29" s="33">
        <f>(C19+1)*F29</f>
        <v>5834.43</v>
      </c>
    </row>
    <row r="30" spans="1:7" ht="15">
      <c r="A30" s="22" t="s">
        <v>4</v>
      </c>
      <c r="B30" s="33">
        <f>B11*C16</f>
        <v>32000</v>
      </c>
      <c r="C30" s="33">
        <f>C11*12</f>
        <v>3000</v>
      </c>
      <c r="D30" s="33">
        <f>(C19+1)*C30</f>
        <v>3150</v>
      </c>
      <c r="E30" s="33">
        <f>(C19+1)*D30</f>
        <v>3307.5</v>
      </c>
      <c r="F30" s="33">
        <f>(C19+1)*E30</f>
        <v>3472.875</v>
      </c>
      <c r="G30" s="33">
        <f>(C19+1)*F30</f>
        <v>3646.5187500000002</v>
      </c>
    </row>
    <row r="31" spans="1:7" ht="15">
      <c r="A31" s="9"/>
      <c r="B31" s="34"/>
      <c r="C31" s="34"/>
      <c r="D31" s="34"/>
      <c r="E31" s="34"/>
      <c r="F31" s="34"/>
      <c r="G31" s="35"/>
    </row>
    <row r="32" spans="1:7" ht="15">
      <c r="A32" s="12" t="s">
        <v>18</v>
      </c>
      <c r="B32" s="33">
        <f t="shared" ref="B32:G32" si="0">SUM(B26:B30)</f>
        <v>356000</v>
      </c>
      <c r="C32" s="33">
        <f t="shared" si="0"/>
        <v>52800</v>
      </c>
      <c r="D32" s="33">
        <f t="shared" si="0"/>
        <v>55440</v>
      </c>
      <c r="E32" s="33">
        <f t="shared" si="0"/>
        <v>58212</v>
      </c>
      <c r="F32" s="33">
        <f t="shared" si="0"/>
        <v>61122.6</v>
      </c>
      <c r="G32" s="33">
        <f t="shared" si="0"/>
        <v>64178.73</v>
      </c>
    </row>
    <row r="33" spans="1:7" ht="15">
      <c r="A33" s="12" t="s">
        <v>23</v>
      </c>
      <c r="B33" s="33">
        <f>SUM(B26:B30)</f>
        <v>356000</v>
      </c>
      <c r="C33" s="33">
        <f>NPV(C17,C32)</f>
        <v>49811.32075471698</v>
      </c>
      <c r="D33" s="33">
        <f>NPV(C17,0,D32)</f>
        <v>49341.402634389451</v>
      </c>
      <c r="E33" s="33">
        <f>NPV(C17,0,0,E32)</f>
        <v>48875.917703876345</v>
      </c>
      <c r="F33" s="33">
        <f>NPV(C17,0,0,0,F32)</f>
        <v>48414.824140632227</v>
      </c>
      <c r="G33" s="33">
        <f>NPV(C17,0,0,0,0,G32)</f>
        <v>47958.080516663998</v>
      </c>
    </row>
    <row r="34" spans="1:7" ht="15">
      <c r="A34" s="24" t="s">
        <v>24</v>
      </c>
      <c r="B34" s="33">
        <f>B32</f>
        <v>356000</v>
      </c>
      <c r="C34" s="33">
        <f>SUM(B33:C33)</f>
        <v>405811.32075471699</v>
      </c>
      <c r="D34" s="33">
        <f>SUM(B33:D33)</f>
        <v>455152.72338910645</v>
      </c>
      <c r="E34" s="33">
        <f>SUM(B33:E33)</f>
        <v>504028.64109298278</v>
      </c>
      <c r="F34" s="33">
        <f>SUM(B33:F33)</f>
        <v>552443.46523361502</v>
      </c>
      <c r="G34" s="33">
        <f>SUM(B33:G33)</f>
        <v>600401.54575027898</v>
      </c>
    </row>
    <row r="35" spans="1:7" ht="15">
      <c r="A35" s="3"/>
      <c r="B35" s="3"/>
      <c r="C35" s="3"/>
      <c r="D35" s="3"/>
      <c r="E35" s="3"/>
      <c r="F35" s="3"/>
      <c r="G35" s="3"/>
    </row>
    <row r="36" spans="1:7" ht="15">
      <c r="A36" s="3"/>
      <c r="B36" s="3"/>
      <c r="C36" s="3"/>
      <c r="D36" s="3"/>
      <c r="E36" s="3"/>
      <c r="F36" s="3"/>
      <c r="G36" s="3"/>
    </row>
    <row r="37" spans="1:7" ht="15">
      <c r="A37" s="6" t="s">
        <v>21</v>
      </c>
      <c r="B37" s="7"/>
      <c r="C37" s="7"/>
      <c r="D37" s="7"/>
      <c r="E37" s="7"/>
      <c r="F37" s="7"/>
      <c r="G37" s="8"/>
    </row>
    <row r="38" spans="1:7" ht="15">
      <c r="A38" s="9"/>
      <c r="B38" s="10"/>
      <c r="C38" s="10"/>
      <c r="D38" s="10"/>
      <c r="E38" s="10"/>
      <c r="F38" s="10"/>
      <c r="G38" s="11"/>
    </row>
    <row r="39" spans="1:7" ht="15">
      <c r="A39" s="9"/>
      <c r="B39" s="20" t="s">
        <v>22</v>
      </c>
      <c r="C39" s="20" t="s">
        <v>9</v>
      </c>
      <c r="D39" s="20" t="s">
        <v>10</v>
      </c>
      <c r="E39" s="20" t="s">
        <v>11</v>
      </c>
      <c r="F39" s="20" t="s">
        <v>12</v>
      </c>
      <c r="G39" s="21" t="s">
        <v>13</v>
      </c>
    </row>
    <row r="40" spans="1:7" ht="15">
      <c r="A40" s="22" t="s">
        <v>15</v>
      </c>
      <c r="B40" s="33">
        <v>0</v>
      </c>
      <c r="C40" s="33">
        <f>C14*12</f>
        <v>168000</v>
      </c>
      <c r="D40" s="33">
        <f>(C20+1)*C40</f>
        <v>173040</v>
      </c>
      <c r="E40" s="33">
        <f>(C20+1)*D40</f>
        <v>178231.2</v>
      </c>
      <c r="F40" s="33">
        <f>(C20+1)*E40</f>
        <v>183578.13600000003</v>
      </c>
      <c r="G40" s="33">
        <f>(C20+1)*F40</f>
        <v>189085.48008000004</v>
      </c>
    </row>
    <row r="41" spans="1:7" ht="15">
      <c r="A41" s="22" t="s">
        <v>25</v>
      </c>
      <c r="B41" s="33">
        <v>0</v>
      </c>
      <c r="C41" s="33">
        <f>NPV(C17,C40)</f>
        <v>158490.56603773584</v>
      </c>
      <c r="D41" s="33">
        <f>NPV(C17,0,D40)</f>
        <v>154004.98398006408</v>
      </c>
      <c r="E41" s="33">
        <f>NPV(C17,0,0,E40)</f>
        <v>149646.35235798679</v>
      </c>
      <c r="F41" s="33">
        <f>NPV(C17,0,0,0,F40)</f>
        <v>145411.07823464755</v>
      </c>
      <c r="G41" s="33">
        <f>NPV(C17,0,0,0,0,G40)</f>
        <v>141295.67036008203</v>
      </c>
    </row>
    <row r="42" spans="1:7" ht="15">
      <c r="A42" s="22" t="s">
        <v>26</v>
      </c>
      <c r="B42" s="33">
        <f>B41</f>
        <v>0</v>
      </c>
      <c r="C42" s="33">
        <f>SUM(B41:C41)</f>
        <v>158490.56603773584</v>
      </c>
      <c r="D42" s="33">
        <f>SUM(B41:D41)</f>
        <v>312495.55001779995</v>
      </c>
      <c r="E42" s="33">
        <f>SUM(B41:E41)</f>
        <v>462141.90237578674</v>
      </c>
      <c r="F42" s="33">
        <f>SUM(B41:F41)</f>
        <v>607552.98061043432</v>
      </c>
      <c r="G42" s="33">
        <f>SUM(B41:G41)</f>
        <v>748848.65097051638</v>
      </c>
    </row>
    <row r="43" spans="1:7" ht="15">
      <c r="A43" s="12"/>
      <c r="B43" s="36"/>
      <c r="C43" s="36"/>
      <c r="D43" s="36"/>
      <c r="E43" s="36"/>
      <c r="F43" s="36"/>
      <c r="G43" s="37"/>
    </row>
    <row r="44" spans="1:7" ht="15">
      <c r="A44" s="22" t="s">
        <v>17</v>
      </c>
      <c r="B44" s="33">
        <f t="shared" ref="B44:G44" si="1">B40-B32</f>
        <v>-356000</v>
      </c>
      <c r="C44" s="33">
        <f t="shared" si="1"/>
        <v>115200</v>
      </c>
      <c r="D44" s="33">
        <f t="shared" si="1"/>
        <v>117600</v>
      </c>
      <c r="E44" s="33">
        <f t="shared" si="1"/>
        <v>120019.20000000001</v>
      </c>
      <c r="F44" s="33">
        <f t="shared" si="1"/>
        <v>122455.53600000002</v>
      </c>
      <c r="G44" s="33">
        <f t="shared" si="1"/>
        <v>124906.75008000003</v>
      </c>
    </row>
    <row r="45" spans="1:7" ht="15">
      <c r="A45" s="22" t="s">
        <v>27</v>
      </c>
      <c r="B45" s="33">
        <f>B40-B32</f>
        <v>-356000</v>
      </c>
      <c r="C45" s="33">
        <f>NPV(C17,C44)</f>
        <v>108679.24528301886</v>
      </c>
      <c r="D45" s="33">
        <f>NPV(C17, 0,D44)</f>
        <v>104663.58134567461</v>
      </c>
      <c r="E45" s="33">
        <f>NPV(C17,0,0,E44)</f>
        <v>100770.43465411043</v>
      </c>
      <c r="F45" s="33">
        <f>NPV(C17,0,0,0,F44)</f>
        <v>96996.254094015298</v>
      </c>
      <c r="G45" s="33">
        <f>NPV(C17,0,0,0,0,G44)</f>
        <v>93337.589843418027</v>
      </c>
    </row>
    <row r="46" spans="1:7" ht="15">
      <c r="A46" s="24" t="s">
        <v>28</v>
      </c>
      <c r="B46" s="33">
        <f>B45</f>
        <v>-356000</v>
      </c>
      <c r="C46" s="33">
        <f>SUM(B45:C45)</f>
        <v>-247320.75471698114</v>
      </c>
      <c r="D46" s="33">
        <f>SUM(B45:D45)</f>
        <v>-142657.17337130653</v>
      </c>
      <c r="E46" s="33">
        <f>SUM(B45:E45)</f>
        <v>-41886.738717196102</v>
      </c>
      <c r="F46" s="33">
        <f>SUM(B45:F45)</f>
        <v>55109.515376819196</v>
      </c>
      <c r="G46" s="33">
        <f>SUM(B45:G45)</f>
        <v>148447.10522023722</v>
      </c>
    </row>
    <row r="47" spans="1:7" ht="15">
      <c r="A47" s="25"/>
      <c r="B47" s="23"/>
      <c r="C47" s="23"/>
      <c r="D47" s="23"/>
      <c r="E47" s="23"/>
      <c r="F47" s="23"/>
      <c r="G47" s="26"/>
    </row>
    <row r="48" spans="1:7" ht="15.75" thickBot="1">
      <c r="A48" s="27"/>
      <c r="B48" s="23"/>
      <c r="C48" s="23"/>
      <c r="D48" s="23"/>
      <c r="E48" s="23"/>
      <c r="F48" s="23"/>
      <c r="G48" s="23"/>
    </row>
    <row r="49" spans="1:7" ht="16.5" thickTop="1" thickBot="1">
      <c r="A49" s="40" t="s">
        <v>35</v>
      </c>
      <c r="B49" s="40"/>
      <c r="C49" s="40"/>
      <c r="D49" s="40"/>
      <c r="E49" s="40"/>
      <c r="F49" s="28">
        <f>IF(G49=1,C46,IF(G49=2, D46, IF(G49=3, E46, IF(G49=4, F46, IF(G49=0, B46, "N/A")))))</f>
        <v>-41886.738717196102</v>
      </c>
      <c r="G49" s="16">
        <v>3</v>
      </c>
    </row>
    <row r="50" spans="1:7" ht="16.5" thickTop="1" thickBot="1">
      <c r="A50" s="1"/>
      <c r="B50" s="1"/>
      <c r="C50" s="1"/>
      <c r="D50" s="1"/>
      <c r="E50" s="10"/>
      <c r="F50" s="28">
        <f>IF(G49=1,D46,IF(G49=2,E46,IF(G49=3,F46,IF(G49=4,G46,IF(G49=0,C46,"N/A")))))</f>
        <v>55109.515376819196</v>
      </c>
      <c r="G50" s="3"/>
    </row>
    <row r="51" spans="1:7" ht="16.5" thickTop="1" thickBot="1">
      <c r="A51" s="1" t="s">
        <v>29</v>
      </c>
      <c r="B51" s="3"/>
      <c r="C51" s="3"/>
      <c r="D51" s="3"/>
      <c r="E51" s="3"/>
      <c r="F51" s="3"/>
      <c r="G51" s="29">
        <f>G49+((ABS(F49)/(ABS(F49)+ABS(F50))))</f>
        <v>3.4318387252006315</v>
      </c>
    </row>
    <row r="52" spans="1:7" ht="13.5" thickTop="1"/>
  </sheetData>
  <mergeCells count="7">
    <mergeCell ref="A1:H1"/>
    <mergeCell ref="A49:E49"/>
    <mergeCell ref="A16:B16"/>
    <mergeCell ref="A17:B17"/>
    <mergeCell ref="A18:B18"/>
    <mergeCell ref="A19:B19"/>
    <mergeCell ref="A20:B20"/>
  </mergeCells>
  <phoneticPr fontId="0" type="noConversion"/>
  <printOptions horizontalCentered="1" verticalCentered="1"/>
  <pageMargins left="0.25" right="0" top="0" bottom="0" header="0.5" footer="0.5"/>
  <pageSetup scale="90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G21" sqref="G21"/>
    </sheetView>
  </sheetViews>
  <sheetFormatPr defaultRowHeight="12.75"/>
  <cols>
    <col min="1" max="1" width="10.5703125" customWidth="1"/>
  </cols>
  <sheetData>
    <row r="1" spans="1:1">
      <c r="A1" t="s">
        <v>30</v>
      </c>
    </row>
  </sheetData>
  <phoneticPr fontId="0" type="noConversion"/>
  <pageMargins left="0.75" right="0.75" top="1" bottom="1" header="0.5" footer="0.5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"/>
  <sheetViews>
    <sheetView workbookViewId="0">
      <selection activeCell="G22" sqref="G22"/>
    </sheetView>
  </sheetViews>
  <sheetFormatPr defaultRowHeight="12.75"/>
  <cols>
    <col min="1" max="1" width="10.5703125" customWidth="1"/>
  </cols>
  <sheetData>
    <row r="1" spans="1:1">
      <c r="A1" t="s">
        <v>30</v>
      </c>
    </row>
  </sheetData>
  <phoneticPr fontId="0" type="noConversion"/>
  <printOptions horizontalCentered="1" verticalCentered="1"/>
  <pageMargins left="0.75" right="0.75" top="1" bottom="1" header="0.5" footer="0.5"/>
  <pageSetup orientation="landscape" horizontalDpi="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Time Value of Money</vt:lpstr>
      <vt:lpstr>Cost-Benefit</vt:lpstr>
      <vt:lpstr>Color Line Graph</vt:lpstr>
      <vt:lpstr>B&amp;W Line Graph</vt:lpstr>
    </vt:vector>
  </TitlesOfParts>
  <Company>Kern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Kern</dc:creator>
  <cp:lastModifiedBy>Raymond JNC Cruz</cp:lastModifiedBy>
  <cp:lastPrinted>2001-12-16T18:45:32Z</cp:lastPrinted>
  <dcterms:created xsi:type="dcterms:W3CDTF">2000-08-03T18:46:38Z</dcterms:created>
  <dcterms:modified xsi:type="dcterms:W3CDTF">2013-11-19T03:20:19Z</dcterms:modified>
</cp:coreProperties>
</file>