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45" windowWidth="19995" windowHeight="7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9" i="1"/>
  <c r="B8"/>
  <c r="B7"/>
  <c r="B6"/>
  <c r="G7"/>
  <c r="G8"/>
  <c r="G9"/>
  <c r="G10"/>
  <c r="G6"/>
  <c r="G5"/>
  <c r="C9" l="1"/>
  <c r="I10" s="1"/>
  <c r="J10" s="1"/>
  <c r="K10" s="1"/>
  <c r="L10" s="1"/>
  <c r="M10" s="1"/>
  <c r="H10"/>
  <c r="H7"/>
  <c r="I9"/>
  <c r="J9" s="1"/>
  <c r="K9" s="1"/>
  <c r="L9" s="1"/>
  <c r="M9" s="1"/>
  <c r="I8"/>
  <c r="J8" s="1"/>
  <c r="K8" s="1"/>
  <c r="L8" s="1"/>
  <c r="M8" s="1"/>
  <c r="I7"/>
  <c r="J7" s="1"/>
  <c r="K7" s="1"/>
  <c r="L7" s="1"/>
  <c r="M7" s="1"/>
  <c r="I6"/>
  <c r="J6" s="1"/>
  <c r="K6" s="1"/>
  <c r="L6" s="1"/>
  <c r="M6" s="1"/>
  <c r="I5"/>
  <c r="B4"/>
  <c r="H5" s="1"/>
  <c r="B5"/>
  <c r="H6" s="1"/>
  <c r="H8"/>
  <c r="H9"/>
  <c r="E19"/>
  <c r="H14" l="1"/>
  <c r="H27" s="1"/>
  <c r="H28" s="1"/>
  <c r="I14"/>
  <c r="I15" s="1"/>
  <c r="J5"/>
  <c r="J14" s="1"/>
  <c r="E22"/>
  <c r="I22" s="1"/>
  <c r="K5" l="1"/>
  <c r="K14" s="1"/>
  <c r="J15"/>
  <c r="H29"/>
  <c r="I27"/>
  <c r="I28" s="1"/>
  <c r="I23"/>
  <c r="J22"/>
  <c r="H15"/>
  <c r="H16"/>
  <c r="L5" l="1"/>
  <c r="L14" s="1"/>
  <c r="K15"/>
  <c r="I29"/>
  <c r="J27"/>
  <c r="J28" s="1"/>
  <c r="J23"/>
  <c r="J24" s="1"/>
  <c r="K22"/>
  <c r="I24"/>
  <c r="J16"/>
  <c r="I16"/>
  <c r="J29" l="1"/>
  <c r="M5"/>
  <c r="L15"/>
  <c r="L16" s="1"/>
  <c r="K16"/>
  <c r="L22"/>
  <c r="M22" s="1"/>
  <c r="K27"/>
  <c r="K28" s="1"/>
  <c r="K23"/>
  <c r="M14" l="1"/>
  <c r="M15" s="1"/>
  <c r="M16" s="1"/>
  <c r="K29"/>
  <c r="K24"/>
  <c r="L27"/>
  <c r="L28" s="1"/>
  <c r="L29" s="1"/>
  <c r="L23"/>
  <c r="L24" l="1"/>
  <c r="M27"/>
  <c r="M28" s="1"/>
  <c r="M29" s="1"/>
  <c r="M23"/>
  <c r="M24" s="1"/>
</calcChain>
</file>

<file path=xl/sharedStrings.xml><?xml version="1.0" encoding="utf-8"?>
<sst xmlns="http://schemas.openxmlformats.org/spreadsheetml/2006/main" count="48" uniqueCount="41">
  <si>
    <t>Cost Benefit Analysis</t>
  </si>
  <si>
    <t>Total units per category</t>
  </si>
  <si>
    <t>Category</t>
  </si>
  <si>
    <t>Total</t>
  </si>
  <si>
    <t>Total Benefit (Monthly)</t>
  </si>
  <si>
    <t>Server</t>
  </si>
  <si>
    <t>Personnel</t>
  </si>
  <si>
    <t>Development</t>
  </si>
  <si>
    <t>Production</t>
  </si>
  <si>
    <t>Benefit(Monthly)</t>
  </si>
  <si>
    <t>Cost(Monthly)</t>
  </si>
  <si>
    <t>Students</t>
  </si>
  <si>
    <t>Projected Benefits</t>
  </si>
  <si>
    <t>Projected Costs</t>
  </si>
  <si>
    <t>Year 0</t>
  </si>
  <si>
    <t>Year 1</t>
  </si>
  <si>
    <t>Year 2</t>
  </si>
  <si>
    <t>Year 3</t>
  </si>
  <si>
    <t>Year 4</t>
  </si>
  <si>
    <t>Year 5</t>
  </si>
  <si>
    <t>Interest rate</t>
  </si>
  <si>
    <t>Workstation</t>
  </si>
  <si>
    <t>Development Period</t>
  </si>
  <si>
    <t xml:space="preserve">      Production Cost</t>
  </si>
  <si>
    <t xml:space="preserve">      Production Benefit</t>
  </si>
  <si>
    <t>Projected Changes(Annual)</t>
  </si>
  <si>
    <t>Annual Costs</t>
  </si>
  <si>
    <t>NPV of Annual Costs</t>
  </si>
  <si>
    <t>NPV of Cumulative Costs</t>
  </si>
  <si>
    <t>Annual Gross</t>
  </si>
  <si>
    <t>NPV of Annual Gross</t>
  </si>
  <si>
    <t>NPV of Cumulative Gross</t>
  </si>
  <si>
    <t>Annual Net</t>
  </si>
  <si>
    <t>NPV of Annual Net</t>
  </si>
  <si>
    <t>NPV of Cumulative Net</t>
  </si>
  <si>
    <t>Estimated Sales</t>
  </si>
  <si>
    <t>Infrared Sensors</t>
  </si>
  <si>
    <t>Microcontrollers</t>
  </si>
  <si>
    <t>Cabling</t>
  </si>
  <si>
    <t>Revenue per Month</t>
  </si>
  <si>
    <t>Tuition Rate Increase</t>
  </si>
</sst>
</file>

<file path=xl/styles.xml><?xml version="1.0" encoding="utf-8"?>
<styleSheet xmlns="http://schemas.openxmlformats.org/spreadsheetml/2006/main">
  <numFmts count="4">
    <numFmt numFmtId="164" formatCode="0.0%"/>
    <numFmt numFmtId="165" formatCode="[$PHP]\ #,##0.00"/>
    <numFmt numFmtId="166" formatCode="[$Php-3409]#,##0.00"/>
    <numFmt numFmtId="167" formatCode="0.00_);\(0.00\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4" fontId="0" fillId="0" borderId="0" xfId="0" applyNumberFormat="1" applyFo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166" fontId="0" fillId="0" borderId="1" xfId="0" applyNumberFormat="1" applyBorder="1"/>
    <xf numFmtId="166" fontId="1" fillId="0" borderId="2" xfId="0" applyNumberFormat="1" applyFont="1" applyBorder="1"/>
    <xf numFmtId="0" fontId="4" fillId="0" borderId="0" xfId="0" applyFont="1"/>
    <xf numFmtId="166" fontId="0" fillId="0" borderId="3" xfId="0" applyNumberFormat="1" applyBorder="1"/>
    <xf numFmtId="0" fontId="5" fillId="0" borderId="0" xfId="0" applyFont="1"/>
    <xf numFmtId="2" fontId="5" fillId="0" borderId="0" xfId="0" applyNumberFormat="1" applyFont="1"/>
    <xf numFmtId="167" fontId="5" fillId="0" borderId="0" xfId="0" applyNumberFormat="1" applyFo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zoomScale="85" zoomScaleNormal="85" workbookViewId="0"/>
  </sheetViews>
  <sheetFormatPr defaultRowHeight="15"/>
  <cols>
    <col min="1" max="1" width="17.7109375" customWidth="1"/>
    <col min="2" max="2" width="15" customWidth="1"/>
    <col min="3" max="3" width="17.28515625" customWidth="1"/>
    <col min="4" max="4" width="20" bestFit="1" customWidth="1"/>
    <col min="5" max="5" width="19.42578125" customWidth="1"/>
    <col min="6" max="6" width="18.5703125" customWidth="1"/>
    <col min="7" max="8" width="11.5703125" customWidth="1"/>
    <col min="9" max="9" width="12.28515625" customWidth="1"/>
    <col min="10" max="11" width="12.140625" customWidth="1"/>
    <col min="12" max="12" width="12.42578125" customWidth="1"/>
    <col min="13" max="13" width="12.28515625" bestFit="1" customWidth="1"/>
  </cols>
  <sheetData>
    <row r="1" spans="1:13" ht="23.25">
      <c r="A1" s="7" t="s">
        <v>0</v>
      </c>
    </row>
    <row r="2" spans="1:13" ht="33" customHeight="1">
      <c r="C2" s="11" t="s">
        <v>10</v>
      </c>
    </row>
    <row r="3" spans="1:13">
      <c r="B3" t="s">
        <v>7</v>
      </c>
      <c r="C3" t="s">
        <v>8</v>
      </c>
      <c r="G3" s="13" t="s">
        <v>13</v>
      </c>
      <c r="H3" s="13"/>
      <c r="I3" s="13"/>
      <c r="J3" s="13"/>
      <c r="K3" s="13"/>
      <c r="L3" s="13"/>
      <c r="M3" s="13"/>
    </row>
    <row r="4" spans="1:13">
      <c r="A4" t="s">
        <v>5</v>
      </c>
      <c r="B4" s="12">
        <f>30000/12</f>
        <v>2500</v>
      </c>
      <c r="C4" s="12"/>
      <c r="G4" s="13"/>
      <c r="H4" s="13" t="s">
        <v>14</v>
      </c>
      <c r="I4" s="13" t="s">
        <v>15</v>
      </c>
      <c r="J4" s="13" t="s">
        <v>16</v>
      </c>
      <c r="K4" s="13" t="s">
        <v>17</v>
      </c>
      <c r="L4" s="13" t="s">
        <v>18</v>
      </c>
      <c r="M4" s="13" t="s">
        <v>19</v>
      </c>
    </row>
    <row r="5" spans="1:13">
      <c r="A5" t="s">
        <v>21</v>
      </c>
      <c r="B5" s="12">
        <f>20000/12</f>
        <v>1666.6666666666667</v>
      </c>
      <c r="C5" s="12"/>
      <c r="G5" s="13" t="str">
        <f>A4</f>
        <v>Server</v>
      </c>
      <c r="H5" s="14">
        <f>B4*C$26</f>
        <v>20000</v>
      </c>
      <c r="I5" s="14">
        <f>C4*12</f>
        <v>0</v>
      </c>
      <c r="J5" s="14">
        <f>I5*($C$29+1)</f>
        <v>0</v>
      </c>
      <c r="K5" s="14">
        <f t="shared" ref="K5:M5" si="0">J5*($C$29+1)</f>
        <v>0</v>
      </c>
      <c r="L5" s="14">
        <f t="shared" si="0"/>
        <v>0</v>
      </c>
      <c r="M5" s="14">
        <f t="shared" si="0"/>
        <v>0</v>
      </c>
    </row>
    <row r="6" spans="1:13">
      <c r="A6" t="s">
        <v>36</v>
      </c>
      <c r="B6" s="12">
        <f>0.25*500/12</f>
        <v>10.416666666666666</v>
      </c>
      <c r="C6" s="12"/>
      <c r="G6" s="13" t="str">
        <f>A5</f>
        <v>Workstation</v>
      </c>
      <c r="H6" s="14">
        <f>B5*C$26</f>
        <v>13333.333333333334</v>
      </c>
      <c r="I6" s="14">
        <f>C5*12</f>
        <v>0</v>
      </c>
      <c r="J6" s="14">
        <f t="shared" ref="J6:M6" si="1">I6*($C$29+1)</f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</row>
    <row r="7" spans="1:13">
      <c r="A7" t="s">
        <v>37</v>
      </c>
      <c r="B7" s="12">
        <f>79.3*500/12</f>
        <v>3304.1666666666665</v>
      </c>
      <c r="C7" s="12"/>
      <c r="G7" s="13" t="str">
        <f>A6</f>
        <v>Infrared Sensors</v>
      </c>
      <c r="H7" s="14">
        <f>B6*C$26</f>
        <v>83.333333333333329</v>
      </c>
      <c r="I7" s="14">
        <f>C6*12</f>
        <v>0</v>
      </c>
      <c r="J7" s="14">
        <f t="shared" ref="J7:M7" si="2">I7*($C$29+1)</f>
        <v>0</v>
      </c>
      <c r="K7" s="14">
        <f t="shared" si="2"/>
        <v>0</v>
      </c>
      <c r="L7" s="14">
        <f t="shared" si="2"/>
        <v>0</v>
      </c>
      <c r="M7" s="14">
        <f t="shared" si="2"/>
        <v>0</v>
      </c>
    </row>
    <row r="8" spans="1:13">
      <c r="A8" t="s">
        <v>38</v>
      </c>
      <c r="B8" s="12">
        <f>6324.5/12</f>
        <v>527.04166666666663</v>
      </c>
      <c r="C8" s="12"/>
      <c r="G8" s="13" t="str">
        <f>A7</f>
        <v>Microcontrollers</v>
      </c>
      <c r="H8" s="14">
        <f>B7*C$26</f>
        <v>26433.333333333332</v>
      </c>
      <c r="I8" s="14">
        <f>C7*12</f>
        <v>0</v>
      </c>
      <c r="J8" s="14">
        <f t="shared" ref="J8:M8" si="3">I8*($C$29+1)</f>
        <v>0</v>
      </c>
      <c r="K8" s="14">
        <f t="shared" si="3"/>
        <v>0</v>
      </c>
      <c r="L8" s="14">
        <f t="shared" si="3"/>
        <v>0</v>
      </c>
      <c r="M8" s="14">
        <f t="shared" si="3"/>
        <v>0</v>
      </c>
    </row>
    <row r="9" spans="1:13">
      <c r="A9" t="s">
        <v>6</v>
      </c>
      <c r="B9" s="12"/>
      <c r="C9" s="12">
        <f>450*30</f>
        <v>13500</v>
      </c>
      <c r="G9" s="13" t="str">
        <f>A8</f>
        <v>Cabling</v>
      </c>
      <c r="H9" s="14">
        <f>B8*C$26</f>
        <v>4216.333333333333</v>
      </c>
      <c r="I9" s="14">
        <f>C8*12</f>
        <v>0</v>
      </c>
      <c r="J9" s="14">
        <f t="shared" ref="J9:M9" si="4">I9*($C$29+1)</f>
        <v>0</v>
      </c>
      <c r="K9" s="14">
        <f t="shared" si="4"/>
        <v>0</v>
      </c>
      <c r="L9" s="14">
        <f t="shared" si="4"/>
        <v>0</v>
      </c>
      <c r="M9" s="14">
        <f t="shared" si="4"/>
        <v>0</v>
      </c>
    </row>
    <row r="10" spans="1:13">
      <c r="G10" s="13" t="str">
        <f>A9</f>
        <v>Personnel</v>
      </c>
      <c r="H10" s="14">
        <f>B9*C$26</f>
        <v>0</v>
      </c>
      <c r="I10" s="14">
        <f>C9*12</f>
        <v>162000</v>
      </c>
      <c r="J10" s="14">
        <f t="shared" ref="J10:M10" si="5">I10*($C$29+1)</f>
        <v>168480</v>
      </c>
      <c r="K10" s="14">
        <f t="shared" si="5"/>
        <v>175219.20000000001</v>
      </c>
      <c r="L10" s="14">
        <f t="shared" si="5"/>
        <v>182227.96800000002</v>
      </c>
      <c r="M10" s="14">
        <f t="shared" si="5"/>
        <v>189517.08672000002</v>
      </c>
    </row>
    <row r="11" spans="1:13">
      <c r="G11" s="13"/>
      <c r="H11" s="14"/>
      <c r="I11" s="14"/>
      <c r="J11" s="14"/>
      <c r="K11" s="14"/>
      <c r="L11" s="14"/>
      <c r="M11" s="14"/>
    </row>
    <row r="12" spans="1:13">
      <c r="G12" s="13"/>
      <c r="H12" s="14"/>
      <c r="I12" s="14"/>
      <c r="J12" s="14"/>
      <c r="K12" s="14"/>
      <c r="L12" s="14"/>
      <c r="M12" s="14"/>
    </row>
    <row r="13" spans="1:13" ht="15.75">
      <c r="C13" s="11" t="s">
        <v>9</v>
      </c>
      <c r="G13" s="13"/>
      <c r="H13" s="13"/>
      <c r="I13" s="13"/>
      <c r="J13" s="13"/>
      <c r="K13" s="13"/>
      <c r="L13" s="13"/>
      <c r="M13" s="13"/>
    </row>
    <row r="14" spans="1:13">
      <c r="A14" s="3" t="s">
        <v>11</v>
      </c>
      <c r="G14" s="13" t="s">
        <v>26</v>
      </c>
      <c r="H14" s="14">
        <f>SUM(H5:H10)</f>
        <v>64066.333333333336</v>
      </c>
      <c r="I14" s="14">
        <f t="shared" ref="I14:M14" si="6">SUM(I5:I10)</f>
        <v>162000</v>
      </c>
      <c r="J14" s="14">
        <f t="shared" si="6"/>
        <v>168480</v>
      </c>
      <c r="K14" s="14">
        <f t="shared" si="6"/>
        <v>175219.20000000001</v>
      </c>
      <c r="L14" s="14">
        <f t="shared" si="6"/>
        <v>182227.96800000002</v>
      </c>
      <c r="M14" s="14">
        <f t="shared" si="6"/>
        <v>189517.08672000002</v>
      </c>
    </row>
    <row r="15" spans="1:13">
      <c r="A15" s="4" t="s">
        <v>3</v>
      </c>
      <c r="B15">
        <v>8000</v>
      </c>
      <c r="G15" s="13" t="s">
        <v>27</v>
      </c>
      <c r="H15" s="14">
        <f>H14</f>
        <v>64066.333333333336</v>
      </c>
      <c r="I15" s="14">
        <f>NPV(C27,I14)</f>
        <v>154285.71428571429</v>
      </c>
      <c r="J15" s="14">
        <f>NPV(C27,0,J14)</f>
        <v>152816.32653061222</v>
      </c>
      <c r="K15" s="14">
        <f>NPV(C27,0,0,K14)</f>
        <v>151360.93294460641</v>
      </c>
      <c r="L15" s="14">
        <f>NPV(C27,0,0,0,L14)</f>
        <v>149919.40024989587</v>
      </c>
      <c r="M15" s="14">
        <f>NPV(C27,0,0,0,0,M14)</f>
        <v>148491.59643799209</v>
      </c>
    </row>
    <row r="16" spans="1:13" ht="15" customHeight="1">
      <c r="G16" s="17" t="s">
        <v>28</v>
      </c>
      <c r="H16" s="14">
        <f>H14</f>
        <v>64066.333333333336</v>
      </c>
      <c r="I16" s="14">
        <f>SUM($H15:I15)</f>
        <v>218352.04761904763</v>
      </c>
      <c r="J16" s="14">
        <f>SUM($H15:J15)</f>
        <v>371168.37414965988</v>
      </c>
      <c r="K16" s="14">
        <f>SUM($H15:K15)</f>
        <v>522529.30709426629</v>
      </c>
      <c r="L16" s="14">
        <f>SUM($H15:L15)</f>
        <v>672448.70734416216</v>
      </c>
      <c r="M16" s="14">
        <f>SUM($H15:M15)</f>
        <v>820940.30378215422</v>
      </c>
    </row>
    <row r="17" spans="1:13" ht="15" customHeight="1">
      <c r="A17" s="3" t="s">
        <v>2</v>
      </c>
      <c r="B17" s="5" t="s">
        <v>1</v>
      </c>
      <c r="C17" s="3" t="s">
        <v>35</v>
      </c>
      <c r="D17" s="3" t="s">
        <v>40</v>
      </c>
      <c r="E17" s="5" t="s">
        <v>39</v>
      </c>
      <c r="G17" s="17"/>
      <c r="H17" s="13"/>
      <c r="I17" s="13"/>
      <c r="J17" s="13"/>
      <c r="K17" s="13"/>
      <c r="L17" s="13"/>
      <c r="M17" s="13"/>
    </row>
    <row r="18" spans="1:13">
      <c r="G18" s="13"/>
      <c r="H18" s="13"/>
      <c r="I18" s="13"/>
      <c r="J18" s="13"/>
      <c r="K18" s="13"/>
      <c r="L18" s="13"/>
      <c r="M18" s="13"/>
    </row>
    <row r="19" spans="1:13">
      <c r="A19" t="s">
        <v>11</v>
      </c>
      <c r="B19">
        <v>8000</v>
      </c>
      <c r="C19" s="6">
        <f>B19*200000/12</f>
        <v>133333333.33333333</v>
      </c>
      <c r="D19" s="1">
        <v>1E-3</v>
      </c>
      <c r="E19" s="8">
        <f>D19*C19</f>
        <v>133333.33333333334</v>
      </c>
      <c r="G19" s="13"/>
      <c r="H19" s="13"/>
      <c r="I19" s="13"/>
      <c r="J19" s="13"/>
      <c r="K19" s="13"/>
      <c r="L19" s="13"/>
      <c r="M19" s="13"/>
    </row>
    <row r="20" spans="1:13">
      <c r="C20" s="6"/>
      <c r="D20" s="2"/>
      <c r="E20" s="8"/>
      <c r="G20" s="13" t="s">
        <v>12</v>
      </c>
      <c r="H20" s="13"/>
      <c r="I20" s="13"/>
      <c r="J20" s="13"/>
      <c r="K20" s="13"/>
      <c r="L20" s="13"/>
      <c r="M20" s="13"/>
    </row>
    <row r="21" spans="1:13">
      <c r="C21" s="6"/>
      <c r="D21" s="1"/>
      <c r="E21" s="9"/>
      <c r="G21" s="13"/>
      <c r="H21" s="13" t="s">
        <v>14</v>
      </c>
      <c r="I21" s="13" t="s">
        <v>15</v>
      </c>
      <c r="J21" s="13" t="s">
        <v>16</v>
      </c>
      <c r="K21" s="13" t="s">
        <v>17</v>
      </c>
      <c r="L21" s="13" t="s">
        <v>18</v>
      </c>
      <c r="M21" s="13" t="s">
        <v>19</v>
      </c>
    </row>
    <row r="22" spans="1:13" ht="15.75" thickBot="1">
      <c r="A22" t="s">
        <v>4</v>
      </c>
      <c r="E22" s="10">
        <f>SUM(E19:E21)</f>
        <v>133333.33333333334</v>
      </c>
      <c r="G22" s="13" t="s">
        <v>29</v>
      </c>
      <c r="H22" s="13">
        <v>0</v>
      </c>
      <c r="I22" s="14">
        <f>E22*12</f>
        <v>1600000</v>
      </c>
      <c r="J22" s="14">
        <f>I22*($C30+1)</f>
        <v>1696000</v>
      </c>
      <c r="K22" s="14">
        <f>J22*($C30+1)</f>
        <v>1797760</v>
      </c>
      <c r="L22" s="14">
        <f>K22*($C30+1)</f>
        <v>1905625.6</v>
      </c>
      <c r="M22" s="14">
        <f>L22*($C30+1)</f>
        <v>2019963.1360000002</v>
      </c>
    </row>
    <row r="23" spans="1:13" ht="15.75" thickTop="1">
      <c r="G23" s="13" t="s">
        <v>30</v>
      </c>
      <c r="H23" s="13">
        <v>0</v>
      </c>
      <c r="I23" s="14">
        <f>NPV(C27,I22)</f>
        <v>1523809.5238095238</v>
      </c>
      <c r="J23" s="14">
        <f>NPV(C27,0,J22)</f>
        <v>1538321.9954648525</v>
      </c>
      <c r="K23" s="14">
        <f>NPV(C27,0,0,K22)</f>
        <v>1552972.6811359462</v>
      </c>
      <c r="L23" s="14">
        <f>NPV(C27,0,0,0,L22)</f>
        <v>1567762.8971467647</v>
      </c>
      <c r="M23" s="14">
        <f>NPV(C27,0,0,0,0,M22)</f>
        <v>1582693.9723576864</v>
      </c>
    </row>
    <row r="24" spans="1:13" ht="15" customHeight="1">
      <c r="G24" s="16" t="s">
        <v>31</v>
      </c>
      <c r="H24" s="13">
        <v>0</v>
      </c>
      <c r="I24" s="14">
        <f>I23</f>
        <v>1523809.5238095238</v>
      </c>
      <c r="J24" s="14">
        <f>SUM($I23:J23)</f>
        <v>3062131.5192743763</v>
      </c>
      <c r="K24" s="14">
        <f>SUM($I23:K23)</f>
        <v>4615104.2004103223</v>
      </c>
      <c r="L24" s="14">
        <f>SUM($I23:L23)</f>
        <v>6182867.0975570865</v>
      </c>
      <c r="M24" s="14">
        <f>SUM($I23:M23)</f>
        <v>7765561.0699147731</v>
      </c>
    </row>
    <row r="25" spans="1:13">
      <c r="G25" s="16"/>
      <c r="H25" s="13"/>
      <c r="I25" s="13"/>
      <c r="J25" s="13"/>
      <c r="K25" s="13"/>
      <c r="L25" s="13"/>
      <c r="M25" s="13"/>
    </row>
    <row r="26" spans="1:13">
      <c r="A26" t="s">
        <v>22</v>
      </c>
      <c r="C26">
        <v>8</v>
      </c>
      <c r="G26" s="13"/>
      <c r="H26" s="15"/>
      <c r="I26" s="15"/>
      <c r="J26" s="15"/>
      <c r="K26" s="15"/>
      <c r="L26" s="15"/>
      <c r="M26" s="15"/>
    </row>
    <row r="27" spans="1:13">
      <c r="A27" t="s">
        <v>20</v>
      </c>
      <c r="C27">
        <v>0.05</v>
      </c>
      <c r="G27" s="13" t="s">
        <v>32</v>
      </c>
      <c r="H27" s="15">
        <f>(H22-H14)</f>
        <v>-64066.333333333336</v>
      </c>
      <c r="I27" s="15">
        <f t="shared" ref="I27:M27" si="7">(I22-I14)</f>
        <v>1438000</v>
      </c>
      <c r="J27" s="15">
        <f t="shared" si="7"/>
        <v>1527520</v>
      </c>
      <c r="K27" s="15">
        <f t="shared" si="7"/>
        <v>1622540.8</v>
      </c>
      <c r="L27" s="15">
        <f t="shared" si="7"/>
        <v>1723397.632</v>
      </c>
      <c r="M27" s="15">
        <f t="shared" si="7"/>
        <v>1830446.0492800002</v>
      </c>
    </row>
    <row r="28" spans="1:13">
      <c r="A28" t="s">
        <v>25</v>
      </c>
      <c r="G28" s="13" t="s">
        <v>33</v>
      </c>
      <c r="H28" s="15">
        <f>NPV(C27,H27)</f>
        <v>-61015.555555555555</v>
      </c>
      <c r="I28" s="15">
        <f>NPV(C27,0,I27)</f>
        <v>1304308.3900226757</v>
      </c>
      <c r="J28" s="15">
        <f>NPV(C27,0,0,J27)</f>
        <v>1319529.2085088002</v>
      </c>
      <c r="K28" s="15">
        <f>NPV(C27,0,0,K27)</f>
        <v>1401611.7481913399</v>
      </c>
      <c r="L28" s="15">
        <f>NPV(C27,0,0,0,L27)</f>
        <v>1417843.4968968688</v>
      </c>
      <c r="M28" s="15">
        <f>NPV(C27,0,0,0,0,M27)</f>
        <v>1434202.3759196943</v>
      </c>
    </row>
    <row r="29" spans="1:13">
      <c r="A29" t="s">
        <v>23</v>
      </c>
      <c r="C29">
        <v>0.04</v>
      </c>
      <c r="G29" s="13" t="s">
        <v>34</v>
      </c>
      <c r="H29" s="15">
        <f>H28</f>
        <v>-61015.555555555555</v>
      </c>
      <c r="I29" s="15">
        <f>SUM($H28:I28)</f>
        <v>1243292.8344671202</v>
      </c>
      <c r="J29" s="15">
        <f>SUM($H28:J28)</f>
        <v>2562822.0429759203</v>
      </c>
      <c r="K29" s="15">
        <f>SUM($H28:K28)</f>
        <v>3964433.7911672601</v>
      </c>
      <c r="L29" s="15">
        <f>SUM($H28:L28)</f>
        <v>5382277.2880641287</v>
      </c>
      <c r="M29" s="15">
        <f>SUM($H28:M28)</f>
        <v>6816479.6639838228</v>
      </c>
    </row>
    <row r="30" spans="1:13">
      <c r="A30" t="s">
        <v>24</v>
      </c>
      <c r="C30">
        <v>0.06</v>
      </c>
    </row>
  </sheetData>
  <mergeCells count="1">
    <mergeCell ref="G16:G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:C29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Naga City, Philippines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Allen Dy</dc:creator>
  <cp:lastModifiedBy>Raymond JNC Cruz</cp:lastModifiedBy>
  <cp:lastPrinted>2014-01-29T09:46:26Z</cp:lastPrinted>
  <dcterms:created xsi:type="dcterms:W3CDTF">2014-01-29T09:17:55Z</dcterms:created>
  <dcterms:modified xsi:type="dcterms:W3CDTF">2014-01-30T02:24:17Z</dcterms:modified>
</cp:coreProperties>
</file>