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19995" windowHeight="768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1" i="1" l="1"/>
  <c r="C12" i="1" l="1"/>
  <c r="H13" i="1"/>
  <c r="H15" i="1" s="1"/>
  <c r="I13" i="1"/>
  <c r="I15" i="1" s="1"/>
  <c r="J13" i="1"/>
  <c r="J15" i="1" s="1"/>
  <c r="K13" i="1"/>
  <c r="K15" i="1" s="1"/>
  <c r="L13" i="1"/>
  <c r="L15" i="1" s="1"/>
  <c r="C33" i="1"/>
  <c r="C32" i="1"/>
  <c r="C34" i="1"/>
  <c r="L10" i="1"/>
  <c r="K10" i="1"/>
  <c r="J10" i="1"/>
  <c r="I10" i="1"/>
  <c r="H10" i="1"/>
  <c r="C9" i="1" l="1"/>
  <c r="G11" i="1"/>
  <c r="G10" i="1"/>
  <c r="H12" i="1"/>
  <c r="I12" i="1" s="1"/>
  <c r="J12" i="1" s="1"/>
  <c r="K12" i="1" s="1"/>
  <c r="L12" i="1" s="1"/>
  <c r="H11" i="1"/>
  <c r="I11" i="1" s="1"/>
  <c r="J11" i="1" s="1"/>
  <c r="K11" i="1" s="1"/>
  <c r="L11" i="1" s="1"/>
  <c r="H9" i="1"/>
  <c r="I9" i="1" s="1"/>
  <c r="J9" i="1" s="1"/>
  <c r="K9" i="1" s="1"/>
  <c r="L9" i="1" s="1"/>
  <c r="H8" i="1"/>
  <c r="I8" i="1" s="1"/>
  <c r="J8" i="1" s="1"/>
  <c r="K8" i="1" s="1"/>
  <c r="L8" i="1" s="1"/>
  <c r="H7" i="1"/>
  <c r="I7" i="1" s="1"/>
  <c r="J7" i="1" s="1"/>
  <c r="K7" i="1" s="1"/>
  <c r="L7" i="1" s="1"/>
  <c r="H6" i="1"/>
  <c r="I6" i="1" s="1"/>
  <c r="J6" i="1" s="1"/>
  <c r="K6" i="1" s="1"/>
  <c r="L6" i="1" s="1"/>
  <c r="H5" i="1"/>
  <c r="H16" i="1" s="1"/>
  <c r="B4" i="1"/>
  <c r="G5" i="1" s="1"/>
  <c r="B5" i="1"/>
  <c r="G6" i="1" s="1"/>
  <c r="B6" i="1"/>
  <c r="G7" i="1" s="1"/>
  <c r="B7" i="1"/>
  <c r="G8" i="1" s="1"/>
  <c r="B8" i="1"/>
  <c r="G9" i="1" s="1"/>
  <c r="B11" i="1"/>
  <c r="G12" i="1" s="1"/>
  <c r="E20" i="1"/>
  <c r="E26" i="1"/>
  <c r="B25" i="1"/>
  <c r="E34" i="1"/>
  <c r="E33" i="1"/>
  <c r="E32" i="1"/>
  <c r="I5" i="1" l="1"/>
  <c r="G15" i="1"/>
  <c r="G27" i="1" s="1"/>
  <c r="G28" i="1" s="1"/>
  <c r="E35" i="1"/>
  <c r="H22" i="1" s="1"/>
  <c r="J5" i="1" l="1"/>
  <c r="I16" i="1"/>
  <c r="G29" i="1"/>
  <c r="H27" i="1"/>
  <c r="H28" i="1" s="1"/>
  <c r="H23" i="1"/>
  <c r="I22" i="1"/>
  <c r="G16" i="1"/>
  <c r="G17" i="1"/>
  <c r="H29" i="1" l="1"/>
  <c r="K5" i="1"/>
  <c r="J16" i="1"/>
  <c r="I27" i="1"/>
  <c r="I28" i="1" s="1"/>
  <c r="I29" i="1" s="1"/>
  <c r="I23" i="1"/>
  <c r="I24" i="1" s="1"/>
  <c r="J22" i="1"/>
  <c r="H24" i="1"/>
  <c r="I17" i="1"/>
  <c r="H17" i="1"/>
  <c r="J17" i="1" l="1"/>
  <c r="L5" i="1"/>
  <c r="L16" i="1" s="1"/>
  <c r="K16" i="1"/>
  <c r="K17" i="1" s="1"/>
  <c r="K22" i="1"/>
  <c r="J27" i="1"/>
  <c r="J28" i="1" s="1"/>
  <c r="J23" i="1"/>
  <c r="J29" i="1" l="1"/>
  <c r="G31" i="1" s="1"/>
  <c r="L17" i="1"/>
  <c r="J24" i="1"/>
  <c r="L22" i="1"/>
  <c r="K27" i="1"/>
  <c r="K28" i="1" s="1"/>
  <c r="K29" i="1" s="1"/>
  <c r="K23" i="1"/>
  <c r="K24" i="1" l="1"/>
  <c r="L27" i="1"/>
  <c r="L28" i="1" s="1"/>
  <c r="L29" i="1" s="1"/>
  <c r="L23" i="1"/>
  <c r="L24" i="1" s="1"/>
</calcChain>
</file>

<file path=xl/sharedStrings.xml><?xml version="1.0" encoding="utf-8"?>
<sst xmlns="http://schemas.openxmlformats.org/spreadsheetml/2006/main" count="83" uniqueCount="62">
  <si>
    <t>Cost Benefit Analysis</t>
  </si>
  <si>
    <t>Photocopy stalls</t>
  </si>
  <si>
    <t>Printing</t>
  </si>
  <si>
    <t>Food stalls</t>
  </si>
  <si>
    <t xml:space="preserve">   Rizal</t>
  </si>
  <si>
    <t xml:space="preserve">   Sec A</t>
  </si>
  <si>
    <t xml:space="preserve">   Sec B</t>
  </si>
  <si>
    <t xml:space="preserve">   SOM</t>
  </si>
  <si>
    <t xml:space="preserve">   ISO</t>
  </si>
  <si>
    <t xml:space="preserve">   Rizal (3rd floor)</t>
  </si>
  <si>
    <t xml:space="preserve">   Rizal (2nd floor)</t>
  </si>
  <si>
    <t xml:space="preserve">   Kostka</t>
  </si>
  <si>
    <t xml:space="preserve">   Old Rizal</t>
  </si>
  <si>
    <t xml:space="preserve">   CTC</t>
  </si>
  <si>
    <t xml:space="preserve">   Gonzaga</t>
  </si>
  <si>
    <t xml:space="preserve">   JSEC</t>
  </si>
  <si>
    <t xml:space="preserve">   Bellarmine</t>
  </si>
  <si>
    <t>Total units per category</t>
  </si>
  <si>
    <t>Category</t>
  </si>
  <si>
    <t>Commision Rate</t>
  </si>
  <si>
    <t>Octopus Revenue per month</t>
  </si>
  <si>
    <t>Total</t>
  </si>
  <si>
    <t>Total units</t>
  </si>
  <si>
    <t>Total Benefit (Monthly)</t>
  </si>
  <si>
    <t>Server</t>
  </si>
  <si>
    <t>Octopus Card</t>
  </si>
  <si>
    <t>AV Machines</t>
  </si>
  <si>
    <t xml:space="preserve">Reader/Writer </t>
  </si>
  <si>
    <t>Personnel</t>
  </si>
  <si>
    <t>Frame Relay</t>
  </si>
  <si>
    <t>Development</t>
  </si>
  <si>
    <t>Production</t>
  </si>
  <si>
    <t>Benefit(Monthly)</t>
  </si>
  <si>
    <t>Cost(Monthly)</t>
  </si>
  <si>
    <t>Students</t>
  </si>
  <si>
    <t>Project Team</t>
  </si>
  <si>
    <t>Projected Benefits</t>
  </si>
  <si>
    <t>Projected Costs</t>
  </si>
  <si>
    <t>Year 0</t>
  </si>
  <si>
    <t>Year 1</t>
  </si>
  <si>
    <t>Year 2</t>
  </si>
  <si>
    <t>Year 3</t>
  </si>
  <si>
    <t>Year 4</t>
  </si>
  <si>
    <t>Year 5</t>
  </si>
  <si>
    <t>Interest rate</t>
  </si>
  <si>
    <t>Workstation</t>
  </si>
  <si>
    <t>Development Period</t>
  </si>
  <si>
    <t xml:space="preserve">      Production Cost</t>
  </si>
  <si>
    <t xml:space="preserve">      Production Benefit</t>
  </si>
  <si>
    <t>Projected Changes(Annual)</t>
  </si>
  <si>
    <t>Annual Costs</t>
  </si>
  <si>
    <t>NPV of Annual Costs</t>
  </si>
  <si>
    <t>NPV of Cumulative Costs</t>
  </si>
  <si>
    <t>Annual Gross</t>
  </si>
  <si>
    <t>NPV of Annual Gross</t>
  </si>
  <si>
    <t>NPV of Cumulative Gross</t>
  </si>
  <si>
    <t>Annual Net</t>
  </si>
  <si>
    <t>NPV of Annual Net</t>
  </si>
  <si>
    <t>NPV of Cumulative Net</t>
  </si>
  <si>
    <t>Estimated Sales</t>
  </si>
  <si>
    <t>Maintenance Cost</t>
  </si>
  <si>
    <t>Payback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</si>
</sst>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%"/>
    <numFmt numFmtId="165" formatCode="[$PHP]\ #,##0.00"/>
    <numFmt numFmtId="166" formatCode="[$Php-3409]#,##0.00"/>
    <numFmt numFmtId="167" formatCode="0.00_);\(0.0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2" borderId="0" xfId="0" applyFont="1" applyFill="1"/>
    <xf numFmtId="0" fontId="0" fillId="2" borderId="0" xfId="0" applyFill="1"/>
    <xf numFmtId="0" fontId="4" fillId="2" borderId="0" xfId="0" applyFont="1" applyFill="1"/>
    <xf numFmtId="166" fontId="0" fillId="2" borderId="3" xfId="0" applyNumberFormat="1" applyFill="1" applyBorder="1"/>
    <xf numFmtId="0" fontId="0" fillId="2" borderId="3" xfId="0" applyFill="1" applyBorder="1"/>
    <xf numFmtId="0" fontId="1" fillId="2" borderId="0" xfId="0" applyFont="1" applyFill="1"/>
    <xf numFmtId="0" fontId="0" fillId="2" borderId="1" xfId="0" applyFill="1" applyBorder="1"/>
    <xf numFmtId="0" fontId="2" fillId="2" borderId="0" xfId="0" applyFont="1" applyFill="1"/>
    <xf numFmtId="0" fontId="0" fillId="2" borderId="2" xfId="0" applyFill="1" applyBorder="1"/>
    <xf numFmtId="0" fontId="1" fillId="2" borderId="0" xfId="0" applyFont="1" applyFill="1" applyAlignment="1">
      <alignment wrapText="1"/>
    </xf>
    <xf numFmtId="165" fontId="0" fillId="2" borderId="0" xfId="0" applyNumberFormat="1" applyFill="1"/>
    <xf numFmtId="164" fontId="0" fillId="2" borderId="0" xfId="0" applyNumberFormat="1" applyFill="1"/>
    <xf numFmtId="166" fontId="0" fillId="2" borderId="0" xfId="0" applyNumberFormat="1" applyFill="1"/>
    <xf numFmtId="164" fontId="0" fillId="2" borderId="0" xfId="0" applyNumberFormat="1" applyFont="1" applyFill="1"/>
    <xf numFmtId="166" fontId="0" fillId="2" borderId="1" xfId="0" applyNumberFormat="1" applyFill="1" applyBorder="1"/>
    <xf numFmtId="166" fontId="1" fillId="2" borderId="2" xfId="0" applyNumberFormat="1" applyFont="1" applyFill="1" applyBorder="1"/>
    <xf numFmtId="0" fontId="0" fillId="3" borderId="0" xfId="0" applyFill="1"/>
    <xf numFmtId="0" fontId="5" fillId="3" borderId="0" xfId="0" applyFont="1" applyFill="1"/>
    <xf numFmtId="2" fontId="5" fillId="3" borderId="0" xfId="0" applyNumberFormat="1" applyFont="1" applyFill="1"/>
    <xf numFmtId="166" fontId="5" fillId="3" borderId="0" xfId="0" applyNumberFormat="1" applyFont="1" applyFill="1"/>
    <xf numFmtId="0" fontId="5" fillId="3" borderId="0" xfId="0" applyFont="1" applyFill="1" applyAlignment="1">
      <alignment horizontal="left" wrapText="1"/>
    </xf>
    <xf numFmtId="167" fontId="5" fillId="3" borderId="0" xfId="0" applyNumberFormat="1" applyFont="1" applyFill="1"/>
    <xf numFmtId="0" fontId="5" fillId="3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="85" zoomScaleNormal="85" workbookViewId="0">
      <selection activeCell="A2" sqref="A2:E43"/>
    </sheetView>
  </sheetViews>
  <sheetFormatPr defaultRowHeight="15" x14ac:dyDescent="0.25"/>
  <cols>
    <col min="1" max="1" width="17.7109375" customWidth="1"/>
    <col min="2" max="2" width="15" customWidth="1"/>
    <col min="3" max="3" width="17.28515625" customWidth="1"/>
    <col min="4" max="4" width="15.140625" customWidth="1"/>
    <col min="5" max="5" width="19.42578125" customWidth="1"/>
    <col min="6" max="6" width="20" customWidth="1"/>
    <col min="7" max="7" width="11.5703125" customWidth="1"/>
    <col min="8" max="8" width="12.5703125" customWidth="1"/>
    <col min="9" max="9" width="12.28515625" customWidth="1"/>
    <col min="10" max="11" width="12.140625" customWidth="1"/>
    <col min="12" max="12" width="12.42578125" customWidth="1"/>
  </cols>
  <sheetData>
    <row r="1" spans="1:12" ht="23.25" x14ac:dyDescent="0.35">
      <c r="A1" s="1" t="s">
        <v>0</v>
      </c>
      <c r="B1" s="2"/>
      <c r="C1" s="2"/>
      <c r="D1" s="2"/>
      <c r="E1" s="2"/>
      <c r="F1" s="17"/>
      <c r="G1" s="17"/>
      <c r="H1" s="17"/>
      <c r="I1" s="17"/>
      <c r="J1" s="17"/>
      <c r="K1" s="17"/>
      <c r="L1" s="17"/>
    </row>
    <row r="2" spans="1:12" ht="33" customHeight="1" x14ac:dyDescent="0.25">
      <c r="A2" s="2"/>
      <c r="B2" s="2"/>
      <c r="C2" s="3" t="s">
        <v>33</v>
      </c>
      <c r="D2" s="2"/>
      <c r="E2" s="2"/>
      <c r="F2" s="17"/>
      <c r="G2" s="17"/>
      <c r="H2" s="17"/>
      <c r="I2" s="17"/>
      <c r="J2" s="17"/>
      <c r="K2" s="17"/>
      <c r="L2" s="17"/>
    </row>
    <row r="3" spans="1:12" x14ac:dyDescent="0.25">
      <c r="A3" s="2"/>
      <c r="B3" s="2" t="s">
        <v>30</v>
      </c>
      <c r="C3" s="2" t="s">
        <v>31</v>
      </c>
      <c r="D3" s="2"/>
      <c r="E3" s="2"/>
      <c r="F3" s="18" t="s">
        <v>37</v>
      </c>
      <c r="G3" s="18"/>
      <c r="H3" s="18"/>
      <c r="I3" s="18"/>
      <c r="J3" s="18"/>
      <c r="K3" s="18"/>
      <c r="L3" s="18"/>
    </row>
    <row r="4" spans="1:12" x14ac:dyDescent="0.25">
      <c r="A4" s="2" t="s">
        <v>24</v>
      </c>
      <c r="B4" s="4">
        <f>30000/12</f>
        <v>2500</v>
      </c>
      <c r="C4" s="4"/>
      <c r="D4" s="2"/>
      <c r="E4" s="2"/>
      <c r="F4" s="18"/>
      <c r="G4" s="18" t="s">
        <v>38</v>
      </c>
      <c r="H4" s="18" t="s">
        <v>39</v>
      </c>
      <c r="I4" s="18" t="s">
        <v>40</v>
      </c>
      <c r="J4" s="18" t="s">
        <v>41</v>
      </c>
      <c r="K4" s="18" t="s">
        <v>42</v>
      </c>
      <c r="L4" s="18" t="s">
        <v>43</v>
      </c>
    </row>
    <row r="5" spans="1:12" x14ac:dyDescent="0.25">
      <c r="A5" s="2" t="s">
        <v>45</v>
      </c>
      <c r="B5" s="4">
        <f>20000/12</f>
        <v>1666.6666666666667</v>
      </c>
      <c r="C5" s="4"/>
      <c r="D5" s="2"/>
      <c r="E5" s="2"/>
      <c r="F5" s="18" t="s">
        <v>24</v>
      </c>
      <c r="G5" s="19">
        <f>B4*C$39</f>
        <v>20000</v>
      </c>
      <c r="H5" s="19">
        <f t="shared" ref="H5:H9" si="0">C4*12</f>
        <v>0</v>
      </c>
      <c r="I5" s="19">
        <f>H5*($C$42+1)</f>
        <v>0</v>
      </c>
      <c r="J5" s="19">
        <f t="shared" ref="J5:L5" si="1">I5*($C$42+1)</f>
        <v>0</v>
      </c>
      <c r="K5" s="19">
        <f t="shared" si="1"/>
        <v>0</v>
      </c>
      <c r="L5" s="19">
        <f t="shared" si="1"/>
        <v>0</v>
      </c>
    </row>
    <row r="6" spans="1:12" x14ac:dyDescent="0.25">
      <c r="A6" s="2" t="s">
        <v>25</v>
      </c>
      <c r="B6" s="4">
        <f>8000*300/12</f>
        <v>200000</v>
      </c>
      <c r="C6" s="4"/>
      <c r="D6" s="2"/>
      <c r="E6" s="2"/>
      <c r="F6" s="18" t="s">
        <v>45</v>
      </c>
      <c r="G6" s="19">
        <f t="shared" ref="G6:G12" si="2">B5*C$39</f>
        <v>13333.333333333334</v>
      </c>
      <c r="H6" s="19">
        <f t="shared" si="0"/>
        <v>0</v>
      </c>
      <c r="I6" s="19">
        <f t="shared" ref="I6:L6" si="3">H6*($C$42+1)</f>
        <v>0</v>
      </c>
      <c r="J6" s="19">
        <f t="shared" si="3"/>
        <v>0</v>
      </c>
      <c r="K6" s="19">
        <f t="shared" si="3"/>
        <v>0</v>
      </c>
      <c r="L6" s="19">
        <f t="shared" si="3"/>
        <v>0</v>
      </c>
    </row>
    <row r="7" spans="1:12" x14ac:dyDescent="0.25">
      <c r="A7" s="2" t="s">
        <v>26</v>
      </c>
      <c r="B7" s="4">
        <f>400000/12</f>
        <v>33333.333333333336</v>
      </c>
      <c r="C7" s="4"/>
      <c r="D7" s="2"/>
      <c r="E7" s="2"/>
      <c r="F7" s="18" t="s">
        <v>25</v>
      </c>
      <c r="G7" s="19">
        <f t="shared" si="2"/>
        <v>1600000</v>
      </c>
      <c r="H7" s="19">
        <f t="shared" si="0"/>
        <v>0</v>
      </c>
      <c r="I7" s="19">
        <f t="shared" ref="I7:L7" si="4">H7*($C$42+1)</f>
        <v>0</v>
      </c>
      <c r="J7" s="19">
        <f t="shared" si="4"/>
        <v>0</v>
      </c>
      <c r="K7" s="19">
        <f t="shared" si="4"/>
        <v>0</v>
      </c>
      <c r="L7" s="19">
        <f t="shared" si="4"/>
        <v>0</v>
      </c>
    </row>
    <row r="8" spans="1:12" x14ac:dyDescent="0.25">
      <c r="A8" s="2" t="s">
        <v>27</v>
      </c>
      <c r="B8" s="4">
        <f>(SUM(B32:B34))*10500/12</f>
        <v>45500</v>
      </c>
      <c r="C8" s="4"/>
      <c r="D8" s="2"/>
      <c r="E8" s="2"/>
      <c r="F8" s="18" t="s">
        <v>26</v>
      </c>
      <c r="G8" s="19">
        <f t="shared" si="2"/>
        <v>266666.66666666669</v>
      </c>
      <c r="H8" s="19">
        <f t="shared" si="0"/>
        <v>0</v>
      </c>
      <c r="I8" s="19">
        <f t="shared" ref="I8:L8" si="5">H8*($C$42+1)</f>
        <v>0</v>
      </c>
      <c r="J8" s="19">
        <f t="shared" si="5"/>
        <v>0</v>
      </c>
      <c r="K8" s="19">
        <f t="shared" si="5"/>
        <v>0</v>
      </c>
      <c r="L8" s="19">
        <f t="shared" si="5"/>
        <v>0</v>
      </c>
    </row>
    <row r="9" spans="1:12" x14ac:dyDescent="0.25">
      <c r="A9" s="2" t="s">
        <v>28</v>
      </c>
      <c r="B9" s="4"/>
      <c r="C9" s="4">
        <f>450*30</f>
        <v>13500</v>
      </c>
      <c r="D9" s="2"/>
      <c r="E9" s="2"/>
      <c r="F9" s="18" t="s">
        <v>27</v>
      </c>
      <c r="G9" s="19">
        <f t="shared" si="2"/>
        <v>364000</v>
      </c>
      <c r="H9" s="19">
        <f t="shared" si="0"/>
        <v>0</v>
      </c>
      <c r="I9" s="19">
        <f t="shared" ref="I9:L9" si="6">H9*($C$42+1)</f>
        <v>0</v>
      </c>
      <c r="J9" s="19">
        <f t="shared" si="6"/>
        <v>0</v>
      </c>
      <c r="K9" s="19">
        <f t="shared" si="6"/>
        <v>0</v>
      </c>
      <c r="L9" s="19">
        <f t="shared" si="6"/>
        <v>0</v>
      </c>
    </row>
    <row r="10" spans="1:12" x14ac:dyDescent="0.25">
      <c r="A10" s="2" t="s">
        <v>35</v>
      </c>
      <c r="B10" s="4">
        <v>62500</v>
      </c>
      <c r="C10" s="4"/>
      <c r="D10" s="2"/>
      <c r="E10" s="2"/>
      <c r="F10" s="18" t="s">
        <v>28</v>
      </c>
      <c r="G10" s="19">
        <f t="shared" si="2"/>
        <v>0</v>
      </c>
      <c r="H10" s="19">
        <f>C9*12*(1.1)</f>
        <v>178200</v>
      </c>
      <c r="I10" s="19">
        <f>H10*($C$42+1)*1.1</f>
        <v>203860.80000000002</v>
      </c>
      <c r="J10" s="19">
        <f>I10*($C$42+1)*1.1</f>
        <v>233216.75520000004</v>
      </c>
      <c r="K10" s="19">
        <f>J10*($C$42+1)*1.1</f>
        <v>266799.96794880007</v>
      </c>
      <c r="L10" s="19">
        <f>K10*($C$42+1)*1.1</f>
        <v>305219.16333342728</v>
      </c>
    </row>
    <row r="11" spans="1:12" x14ac:dyDescent="0.25">
      <c r="A11" s="2" t="s">
        <v>29</v>
      </c>
      <c r="B11" s="4">
        <f>1700/12</f>
        <v>141.66666666666666</v>
      </c>
      <c r="C11" s="4">
        <v>3000</v>
      </c>
      <c r="D11" s="2"/>
      <c r="E11" s="2"/>
      <c r="F11" s="18" t="s">
        <v>35</v>
      </c>
      <c r="G11" s="19">
        <f t="shared" si="2"/>
        <v>500000</v>
      </c>
      <c r="H11" s="19">
        <f t="shared" ref="H11:H12" si="7">C10*12</f>
        <v>0</v>
      </c>
      <c r="I11" s="19">
        <f t="shared" ref="I11:L11" si="8">H11*($C$42+1)</f>
        <v>0</v>
      </c>
      <c r="J11" s="19">
        <f t="shared" si="8"/>
        <v>0</v>
      </c>
      <c r="K11" s="19">
        <f t="shared" si="8"/>
        <v>0</v>
      </c>
      <c r="L11" s="19">
        <f t="shared" si="8"/>
        <v>0</v>
      </c>
    </row>
    <row r="12" spans="1:12" x14ac:dyDescent="0.25">
      <c r="A12" s="2" t="s">
        <v>60</v>
      </c>
      <c r="B12" s="5"/>
      <c r="C12" s="4">
        <f>(0.7*(B4+B5+B7+B8))/12</f>
        <v>4841.6666666666661</v>
      </c>
      <c r="D12" s="2"/>
      <c r="E12" s="2"/>
      <c r="F12" s="18" t="s">
        <v>29</v>
      </c>
      <c r="G12" s="19">
        <f t="shared" si="2"/>
        <v>1133.3333333333333</v>
      </c>
      <c r="H12" s="19">
        <f t="shared" si="7"/>
        <v>36000</v>
      </c>
      <c r="I12" s="19">
        <f t="shared" ref="I12:L13" si="9">H12*($C$42+1)</f>
        <v>37440</v>
      </c>
      <c r="J12" s="19">
        <f t="shared" si="9"/>
        <v>38937.599999999999</v>
      </c>
      <c r="K12" s="19">
        <f t="shared" si="9"/>
        <v>40495.103999999999</v>
      </c>
      <c r="L12" s="19">
        <f t="shared" si="9"/>
        <v>42114.908159999999</v>
      </c>
    </row>
    <row r="13" spans="1:12" x14ac:dyDescent="0.25">
      <c r="A13" s="2"/>
      <c r="B13" s="2"/>
      <c r="C13" s="2"/>
      <c r="D13" s="2"/>
      <c r="E13" s="2"/>
      <c r="F13" s="18" t="s">
        <v>60</v>
      </c>
      <c r="G13" s="19">
        <v>0</v>
      </c>
      <c r="H13" s="20">
        <f>C12*12</f>
        <v>58099.999999999993</v>
      </c>
      <c r="I13" s="18">
        <f t="shared" si="9"/>
        <v>60423.999999999993</v>
      </c>
      <c r="J13" s="18">
        <f t="shared" si="9"/>
        <v>62840.959999999992</v>
      </c>
      <c r="K13" s="18">
        <f t="shared" si="9"/>
        <v>65354.598399999995</v>
      </c>
      <c r="L13" s="18">
        <f t="shared" si="9"/>
        <v>67968.782336000004</v>
      </c>
    </row>
    <row r="14" spans="1:12" x14ac:dyDescent="0.25">
      <c r="A14" s="2"/>
      <c r="B14" s="2"/>
      <c r="C14" s="2"/>
      <c r="D14" s="2"/>
      <c r="E14" s="2"/>
      <c r="F14" s="17"/>
      <c r="G14" s="17"/>
      <c r="H14" s="17"/>
      <c r="I14" s="17"/>
      <c r="J14" s="17"/>
      <c r="K14" s="17"/>
      <c r="L14" s="17"/>
    </row>
    <row r="15" spans="1:12" ht="15.75" x14ac:dyDescent="0.25">
      <c r="A15" s="2"/>
      <c r="B15" s="2"/>
      <c r="C15" s="3" t="s">
        <v>32</v>
      </c>
      <c r="D15" s="2"/>
      <c r="E15" s="2"/>
      <c r="F15" s="18" t="s">
        <v>50</v>
      </c>
      <c r="G15" s="19">
        <f>SUM(G5:G12)</f>
        <v>2765133.3333333335</v>
      </c>
      <c r="H15" s="19">
        <f>SUM(H5:H13)</f>
        <v>272300</v>
      </c>
      <c r="I15" s="19">
        <f>SUM(I5:I13)</f>
        <v>301724.79999999999</v>
      </c>
      <c r="J15" s="19">
        <f>SUM(J5:J13)</f>
        <v>334995.31520000007</v>
      </c>
      <c r="K15" s="19">
        <f>SUM(K5:K13)</f>
        <v>372649.67034880008</v>
      </c>
      <c r="L15" s="19">
        <f>SUM(L5:L13)</f>
        <v>415302.85382942727</v>
      </c>
    </row>
    <row r="16" spans="1:12" ht="15" customHeight="1" x14ac:dyDescent="0.25">
      <c r="A16" s="6" t="s">
        <v>1</v>
      </c>
      <c r="B16" s="2"/>
      <c r="C16" s="2"/>
      <c r="D16" s="6" t="s">
        <v>2</v>
      </c>
      <c r="E16" s="2"/>
      <c r="F16" s="18" t="s">
        <v>51</v>
      </c>
      <c r="G16" s="19">
        <f>G15</f>
        <v>2765133.3333333335</v>
      </c>
      <c r="H16" s="19">
        <f>NPV(C40,H15)</f>
        <v>252129.62962962961</v>
      </c>
      <c r="I16" s="19">
        <f>NPV(C40,0,I15)</f>
        <v>258680.38408779143</v>
      </c>
      <c r="J16" s="19">
        <f>NPV(C40,0,0,J15)</f>
        <v>265930.08179647411</v>
      </c>
      <c r="K16" s="19">
        <f>NPV(C40,0,0,0,K15)</f>
        <v>273908.63234112534</v>
      </c>
      <c r="L16" s="19">
        <f>NPV(C40,0,0,0,0,L15)</f>
        <v>282648.14399647305</v>
      </c>
    </row>
    <row r="17" spans="1:12" ht="15" customHeight="1" x14ac:dyDescent="0.25">
      <c r="A17" s="2" t="s">
        <v>10</v>
      </c>
      <c r="B17" s="2">
        <v>1</v>
      </c>
      <c r="C17" s="2"/>
      <c r="D17" s="2" t="s">
        <v>4</v>
      </c>
      <c r="E17" s="2">
        <v>1</v>
      </c>
      <c r="F17" s="21" t="s">
        <v>52</v>
      </c>
      <c r="G17" s="19">
        <f>G15</f>
        <v>2765133.3333333335</v>
      </c>
      <c r="H17" s="19">
        <f>SUM($G16:H16)</f>
        <v>3017262.9629629632</v>
      </c>
      <c r="I17" s="19">
        <f>SUM($G16:I16)</f>
        <v>3275943.3470507544</v>
      </c>
      <c r="J17" s="19">
        <f>SUM($G16:J16)</f>
        <v>3541873.4288472286</v>
      </c>
      <c r="K17" s="19">
        <f>SUM($G16:K16)</f>
        <v>3815782.0611883542</v>
      </c>
      <c r="L17" s="19">
        <f>SUM($G16:L16)</f>
        <v>4098430.2051848271</v>
      </c>
    </row>
    <row r="18" spans="1:12" x14ac:dyDescent="0.25">
      <c r="A18" s="2" t="s">
        <v>9</v>
      </c>
      <c r="B18" s="2">
        <v>1</v>
      </c>
      <c r="C18" s="2"/>
      <c r="D18" s="2" t="s">
        <v>12</v>
      </c>
      <c r="E18" s="2">
        <v>1</v>
      </c>
      <c r="F18" s="21"/>
      <c r="G18" s="18"/>
      <c r="H18" s="18"/>
      <c r="I18" s="18"/>
      <c r="J18" s="18"/>
      <c r="K18" s="18"/>
      <c r="L18" s="18"/>
    </row>
    <row r="19" spans="1:12" x14ac:dyDescent="0.25">
      <c r="A19" s="2" t="s">
        <v>5</v>
      </c>
      <c r="B19" s="2">
        <v>1</v>
      </c>
      <c r="C19" s="2"/>
      <c r="D19" s="2" t="s">
        <v>13</v>
      </c>
      <c r="E19" s="7">
        <v>1</v>
      </c>
      <c r="F19" s="18"/>
      <c r="G19" s="18"/>
      <c r="H19" s="18"/>
      <c r="I19" s="18"/>
      <c r="J19" s="18"/>
      <c r="K19" s="18"/>
      <c r="L19" s="18"/>
    </row>
    <row r="20" spans="1:12" ht="15.75" thickBot="1" x14ac:dyDescent="0.3">
      <c r="A20" s="2" t="s">
        <v>6</v>
      </c>
      <c r="B20" s="2">
        <v>1</v>
      </c>
      <c r="C20" s="2"/>
      <c r="D20" s="8" t="s">
        <v>22</v>
      </c>
      <c r="E20" s="9">
        <f>SUM(E17:E19)</f>
        <v>3</v>
      </c>
      <c r="F20" s="18" t="s">
        <v>36</v>
      </c>
      <c r="G20" s="18"/>
      <c r="H20" s="18"/>
      <c r="I20" s="18"/>
      <c r="J20" s="18"/>
      <c r="K20" s="18"/>
      <c r="L20" s="18"/>
    </row>
    <row r="21" spans="1:12" ht="15.75" thickTop="1" x14ac:dyDescent="0.25">
      <c r="A21" s="2" t="s">
        <v>7</v>
      </c>
      <c r="B21" s="2">
        <v>1</v>
      </c>
      <c r="C21" s="2"/>
      <c r="D21" s="2"/>
      <c r="E21" s="2"/>
      <c r="F21" s="18"/>
      <c r="G21" s="18" t="s">
        <v>38</v>
      </c>
      <c r="H21" s="18" t="s">
        <v>39</v>
      </c>
      <c r="I21" s="18" t="s">
        <v>40</v>
      </c>
      <c r="J21" s="18" t="s">
        <v>41</v>
      </c>
      <c r="K21" s="18" t="s">
        <v>42</v>
      </c>
      <c r="L21" s="18" t="s">
        <v>43</v>
      </c>
    </row>
    <row r="22" spans="1:12" x14ac:dyDescent="0.25">
      <c r="A22" s="2" t="s">
        <v>8</v>
      </c>
      <c r="B22" s="2">
        <v>1</v>
      </c>
      <c r="C22" s="2"/>
      <c r="D22" s="6" t="s">
        <v>3</v>
      </c>
      <c r="E22" s="2"/>
      <c r="F22" s="18" t="s">
        <v>53</v>
      </c>
      <c r="G22" s="18">
        <v>0</v>
      </c>
      <c r="H22" s="19">
        <f>E35*12</f>
        <v>1056744</v>
      </c>
      <c r="I22" s="19">
        <f>H22*($C43+1)</f>
        <v>1120148.6400000001</v>
      </c>
      <c r="J22" s="19">
        <f t="shared" ref="J22:L22" si="10">I22*($C43+1)</f>
        <v>1187357.5584000002</v>
      </c>
      <c r="K22" s="19">
        <f t="shared" si="10"/>
        <v>1258599.0119040003</v>
      </c>
      <c r="L22" s="19">
        <f t="shared" si="10"/>
        <v>1334114.9526182404</v>
      </c>
    </row>
    <row r="23" spans="1:12" x14ac:dyDescent="0.25">
      <c r="A23" s="2" t="s">
        <v>11</v>
      </c>
      <c r="B23" s="2">
        <v>1</v>
      </c>
      <c r="C23" s="2"/>
      <c r="D23" s="2" t="s">
        <v>14</v>
      </c>
      <c r="E23" s="2">
        <v>25</v>
      </c>
      <c r="F23" s="18" t="s">
        <v>54</v>
      </c>
      <c r="G23" s="18">
        <v>0</v>
      </c>
      <c r="H23" s="19">
        <f>NPV(C40,H22)</f>
        <v>978466.66666666663</v>
      </c>
      <c r="I23" s="19">
        <f>NPV(C40,0,I22)</f>
        <v>960346.91358024697</v>
      </c>
      <c r="J23" s="19">
        <f>NPV(C40,0,0,J22)</f>
        <v>942562.711476909</v>
      </c>
      <c r="K23" s="19">
        <f>NPV(C40,0,0,0,K22)</f>
        <v>925107.84644955886</v>
      </c>
      <c r="L23" s="19">
        <f>NPV(C40,0,0,0,0,L22)</f>
        <v>907976.21966345597</v>
      </c>
    </row>
    <row r="24" spans="1:12" ht="15" customHeight="1" x14ac:dyDescent="0.25">
      <c r="A24" s="2" t="s">
        <v>12</v>
      </c>
      <c r="B24" s="7">
        <v>1</v>
      </c>
      <c r="C24" s="2"/>
      <c r="D24" s="2" t="s">
        <v>15</v>
      </c>
      <c r="E24" s="2">
        <v>15</v>
      </c>
      <c r="F24" s="23" t="s">
        <v>55</v>
      </c>
      <c r="G24" s="18">
        <v>0</v>
      </c>
      <c r="H24" s="19">
        <f>H23</f>
        <v>978466.66666666663</v>
      </c>
      <c r="I24" s="19">
        <f>SUM($H23:I23)</f>
        <v>1938813.5802469137</v>
      </c>
      <c r="J24" s="19">
        <f>SUM($H23:J23)</f>
        <v>2881376.2917238227</v>
      </c>
      <c r="K24" s="19">
        <f>SUM($H23:K23)</f>
        <v>3806484.1381733818</v>
      </c>
      <c r="L24" s="19">
        <f>SUM($H23:L23)</f>
        <v>4714460.3578368379</v>
      </c>
    </row>
    <row r="25" spans="1:12" ht="15.75" thickBot="1" x14ac:dyDescent="0.3">
      <c r="A25" s="8" t="s">
        <v>22</v>
      </c>
      <c r="B25" s="9">
        <f>SUM(B17:B24)</f>
        <v>8</v>
      </c>
      <c r="C25" s="2"/>
      <c r="D25" s="2" t="s">
        <v>16</v>
      </c>
      <c r="E25" s="7">
        <v>1</v>
      </c>
      <c r="F25" s="23"/>
      <c r="G25" s="18"/>
      <c r="H25" s="18"/>
      <c r="I25" s="18"/>
      <c r="J25" s="18"/>
      <c r="K25" s="18"/>
      <c r="L25" s="18"/>
    </row>
    <row r="26" spans="1:12" ht="16.5" thickTop="1" thickBot="1" x14ac:dyDescent="0.3">
      <c r="A26" s="2"/>
      <c r="B26" s="2"/>
      <c r="C26" s="2"/>
      <c r="D26" s="8" t="s">
        <v>22</v>
      </c>
      <c r="E26" s="9">
        <f>SUM(E23:E25)</f>
        <v>41</v>
      </c>
      <c r="F26" s="18"/>
      <c r="G26" s="22"/>
      <c r="H26" s="22"/>
      <c r="I26" s="22"/>
      <c r="J26" s="22"/>
      <c r="K26" s="22"/>
      <c r="L26" s="22"/>
    </row>
    <row r="27" spans="1:12" ht="15.75" thickTop="1" x14ac:dyDescent="0.25">
      <c r="A27" s="6" t="s">
        <v>34</v>
      </c>
      <c r="B27" s="2"/>
      <c r="C27" s="2"/>
      <c r="D27" s="2"/>
      <c r="E27" s="2"/>
      <c r="F27" s="18" t="s">
        <v>56</v>
      </c>
      <c r="G27" s="22">
        <f t="shared" ref="G27:L27" si="11">(G22-G15)</f>
        <v>-2765133.3333333335</v>
      </c>
      <c r="H27" s="22">
        <f t="shared" si="11"/>
        <v>784444</v>
      </c>
      <c r="I27" s="22">
        <f t="shared" si="11"/>
        <v>818423.84000000008</v>
      </c>
      <c r="J27" s="22">
        <f t="shared" si="11"/>
        <v>852362.24320000014</v>
      </c>
      <c r="K27" s="22">
        <f t="shared" si="11"/>
        <v>885949.34155520028</v>
      </c>
      <c r="L27" s="22">
        <f t="shared" si="11"/>
        <v>918812.09878881311</v>
      </c>
    </row>
    <row r="28" spans="1:12" x14ac:dyDescent="0.25">
      <c r="A28" s="8" t="s">
        <v>21</v>
      </c>
      <c r="B28" s="2">
        <v>8000</v>
      </c>
      <c r="C28" s="2"/>
      <c r="D28" s="2"/>
      <c r="E28" s="2"/>
      <c r="F28" s="18" t="s">
        <v>57</v>
      </c>
      <c r="G28" s="22">
        <f>NPV(C40,G27)</f>
        <v>-2560308.6419753088</v>
      </c>
      <c r="H28" s="22">
        <f>NPV(C40,0,H27)</f>
        <v>672534.29355281196</v>
      </c>
      <c r="I28" s="22">
        <f>NPV(C40,0,0,I27)</f>
        <v>649691.23101153271</v>
      </c>
      <c r="J28" s="22">
        <f>NPV(C40,0,0,J27)</f>
        <v>676632.62968043494</v>
      </c>
      <c r="K28" s="22">
        <f>NPV(C40,0,0,0,K27)</f>
        <v>651199.21410843357</v>
      </c>
      <c r="L28" s="22">
        <f>NPV(C40,0,0,0,0,L27)</f>
        <v>625328.07566698291</v>
      </c>
    </row>
    <row r="29" spans="1:12" x14ac:dyDescent="0.25">
      <c r="A29" s="2"/>
      <c r="B29" s="2"/>
      <c r="C29" s="2"/>
      <c r="D29" s="2"/>
      <c r="E29" s="2"/>
      <c r="F29" s="18" t="s">
        <v>58</v>
      </c>
      <c r="G29" s="22">
        <f>G28</f>
        <v>-2560308.6419753088</v>
      </c>
      <c r="H29" s="22">
        <f>SUM($G28:H28)</f>
        <v>-1887774.3484224968</v>
      </c>
      <c r="I29" s="22">
        <f>SUM($G28:I28)</f>
        <v>-1238083.1174109641</v>
      </c>
      <c r="J29" s="22">
        <f>SUM($G28:J28)</f>
        <v>-561450.48773052916</v>
      </c>
      <c r="K29" s="22">
        <f>SUM($G28:K28)</f>
        <v>89748.726377904415</v>
      </c>
      <c r="L29" s="22">
        <f>SUM($G28:L28)</f>
        <v>715076.80204488733</v>
      </c>
    </row>
    <row r="30" spans="1:12" ht="30" x14ac:dyDescent="0.25">
      <c r="A30" s="6" t="s">
        <v>18</v>
      </c>
      <c r="B30" s="10" t="s">
        <v>17</v>
      </c>
      <c r="C30" s="6" t="s">
        <v>59</v>
      </c>
      <c r="D30" s="6" t="s">
        <v>19</v>
      </c>
      <c r="E30" s="10" t="s">
        <v>20</v>
      </c>
      <c r="F30" s="17"/>
      <c r="G30" s="17"/>
      <c r="H30" s="17"/>
      <c r="I30" s="17"/>
      <c r="J30" s="17"/>
      <c r="K30" s="17"/>
      <c r="L30" s="17"/>
    </row>
    <row r="31" spans="1:12" x14ac:dyDescent="0.25">
      <c r="A31" s="2"/>
      <c r="B31" s="2"/>
      <c r="C31" s="2"/>
      <c r="D31" s="2"/>
      <c r="E31" s="2"/>
      <c r="F31" s="18" t="s">
        <v>61</v>
      </c>
      <c r="G31" s="17">
        <f>3+(ABS((J29/K28)))</f>
        <v>3.8621793079084399</v>
      </c>
      <c r="H31" s="17"/>
      <c r="I31" s="17"/>
      <c r="J31" s="17"/>
      <c r="K31" s="17"/>
      <c r="L31" s="17">
        <f>L27/L15</f>
        <v>2.2123905249304801</v>
      </c>
    </row>
    <row r="32" spans="1:12" x14ac:dyDescent="0.25">
      <c r="A32" s="2" t="s">
        <v>1</v>
      </c>
      <c r="B32" s="2">
        <v>8</v>
      </c>
      <c r="C32" s="11">
        <f>B32*0.8*15*500*26</f>
        <v>1248000</v>
      </c>
      <c r="D32" s="12">
        <v>3.0000000000000001E-3</v>
      </c>
      <c r="E32" s="13">
        <f>D32*C32</f>
        <v>3744</v>
      </c>
      <c r="F32" s="17"/>
      <c r="G32" s="17"/>
      <c r="H32" s="17"/>
      <c r="I32" s="17"/>
      <c r="J32" s="17"/>
      <c r="K32" s="17"/>
      <c r="L32" s="17"/>
    </row>
    <row r="33" spans="1:12" x14ac:dyDescent="0.25">
      <c r="A33" s="2" t="s">
        <v>2</v>
      </c>
      <c r="B33" s="2">
        <v>3</v>
      </c>
      <c r="C33" s="11">
        <f>B33*2.5*500*4*26</f>
        <v>390000</v>
      </c>
      <c r="D33" s="14">
        <v>3.0000000000000001E-3</v>
      </c>
      <c r="E33" s="13">
        <f>D33*C33</f>
        <v>1170</v>
      </c>
      <c r="F33" s="17"/>
      <c r="G33" s="17"/>
      <c r="H33" s="17"/>
      <c r="I33" s="17"/>
      <c r="J33" s="17"/>
      <c r="K33" s="17"/>
      <c r="L33" s="17"/>
    </row>
    <row r="34" spans="1:12" x14ac:dyDescent="0.25">
      <c r="A34" s="2" t="s">
        <v>3</v>
      </c>
      <c r="B34" s="2">
        <v>41</v>
      </c>
      <c r="C34" s="11">
        <f>B34*26000*26</f>
        <v>27716000</v>
      </c>
      <c r="D34" s="12">
        <v>3.0000000000000001E-3</v>
      </c>
      <c r="E34" s="15">
        <f>D34*C34</f>
        <v>83148</v>
      </c>
      <c r="F34" s="17"/>
      <c r="G34" s="17"/>
      <c r="H34" s="17"/>
      <c r="I34" s="17"/>
      <c r="J34" s="17"/>
      <c r="K34" s="17"/>
      <c r="L34" s="17"/>
    </row>
    <row r="35" spans="1:12" ht="15.75" thickBot="1" x14ac:dyDescent="0.3">
      <c r="A35" s="2" t="s">
        <v>23</v>
      </c>
      <c r="B35" s="2"/>
      <c r="C35" s="2"/>
      <c r="D35" s="2"/>
      <c r="E35" s="16">
        <f>SUM(E32:E34)</f>
        <v>88062</v>
      </c>
      <c r="F35" s="17"/>
      <c r="G35" s="17"/>
      <c r="H35" s="17"/>
      <c r="I35" s="17"/>
      <c r="J35" s="17"/>
      <c r="K35" s="17"/>
      <c r="L35" s="17"/>
    </row>
    <row r="36" spans="1:12" ht="15.75" thickTop="1" x14ac:dyDescent="0.25">
      <c r="A36" s="2"/>
      <c r="B36" s="2"/>
      <c r="C36" s="2"/>
      <c r="D36" s="2"/>
      <c r="E36" s="2"/>
      <c r="F36" s="17"/>
      <c r="G36" s="17"/>
      <c r="H36" s="17"/>
      <c r="I36" s="17"/>
      <c r="J36" s="17"/>
      <c r="K36" s="17"/>
      <c r="L36" s="17"/>
    </row>
    <row r="37" spans="1:12" x14ac:dyDescent="0.25">
      <c r="A37" s="2"/>
      <c r="B37" s="2"/>
      <c r="C37" s="2"/>
      <c r="D37" s="2"/>
      <c r="E37" s="2"/>
      <c r="F37" s="17"/>
      <c r="G37" s="17"/>
      <c r="H37" s="17"/>
      <c r="I37" s="17"/>
      <c r="J37" s="17"/>
      <c r="K37" s="17"/>
      <c r="L37" s="17"/>
    </row>
    <row r="38" spans="1:12" x14ac:dyDescent="0.25">
      <c r="A38" s="2"/>
      <c r="B38" s="2"/>
      <c r="C38" s="2"/>
      <c r="D38" s="2"/>
      <c r="E38" s="2"/>
      <c r="F38" s="17"/>
      <c r="G38" s="17"/>
      <c r="H38" s="17"/>
      <c r="I38" s="17"/>
      <c r="J38" s="17"/>
      <c r="K38" s="17"/>
      <c r="L38" s="17"/>
    </row>
    <row r="39" spans="1:12" x14ac:dyDescent="0.25">
      <c r="A39" s="2" t="s">
        <v>46</v>
      </c>
      <c r="B39" s="2"/>
      <c r="C39" s="2">
        <v>8</v>
      </c>
      <c r="D39" s="2"/>
      <c r="E39" s="2"/>
      <c r="F39" s="17"/>
      <c r="G39" s="17"/>
      <c r="H39" s="17"/>
      <c r="I39" s="17"/>
      <c r="J39" s="17"/>
      <c r="K39" s="17"/>
      <c r="L39" s="17"/>
    </row>
    <row r="40" spans="1:12" x14ac:dyDescent="0.25">
      <c r="A40" s="2" t="s">
        <v>44</v>
      </c>
      <c r="B40" s="2"/>
      <c r="C40" s="2">
        <v>0.08</v>
      </c>
      <c r="D40" s="2"/>
      <c r="E40" s="2"/>
      <c r="F40" s="17"/>
      <c r="G40" s="17"/>
      <c r="H40" s="17"/>
      <c r="I40" s="17"/>
      <c r="J40" s="17"/>
      <c r="K40" s="17"/>
      <c r="L40" s="17"/>
    </row>
    <row r="41" spans="1:12" x14ac:dyDescent="0.25">
      <c r="A41" s="2" t="s">
        <v>49</v>
      </c>
      <c r="B41" s="2"/>
      <c r="C41" s="2"/>
      <c r="D41" s="2"/>
      <c r="E41" s="2"/>
      <c r="F41" s="17"/>
      <c r="G41" s="17"/>
      <c r="H41" s="17"/>
      <c r="I41" s="17"/>
      <c r="J41" s="17"/>
      <c r="K41" s="17"/>
      <c r="L41" s="17"/>
    </row>
    <row r="42" spans="1:12" x14ac:dyDescent="0.25">
      <c r="A42" s="2" t="s">
        <v>47</v>
      </c>
      <c r="B42" s="2"/>
      <c r="C42" s="2">
        <v>0.04</v>
      </c>
      <c r="D42" s="2"/>
      <c r="E42" s="2"/>
      <c r="F42" s="17"/>
      <c r="G42" s="17"/>
      <c r="H42" s="17"/>
      <c r="I42" s="17"/>
      <c r="J42" s="17"/>
      <c r="K42" s="17"/>
      <c r="L42" s="17"/>
    </row>
    <row r="43" spans="1:12" x14ac:dyDescent="0.25">
      <c r="A43" s="2" t="s">
        <v>48</v>
      </c>
      <c r="B43" s="2"/>
      <c r="C43" s="2">
        <v>0.06</v>
      </c>
      <c r="D43" s="2"/>
      <c r="E43" s="2"/>
      <c r="F43" s="17"/>
      <c r="G43" s="17"/>
      <c r="H43" s="17"/>
      <c r="I43" s="17"/>
      <c r="J43" s="17"/>
      <c r="K43" s="17"/>
      <c r="L43" s="17"/>
    </row>
  </sheetData>
  <mergeCells count="1">
    <mergeCell ref="F24:F2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C29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Naga City, Philippines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Allen Dy</dc:creator>
  <cp:lastModifiedBy>Timothy Allen Dy</cp:lastModifiedBy>
  <cp:lastPrinted>2014-01-29T09:46:26Z</cp:lastPrinted>
  <dcterms:created xsi:type="dcterms:W3CDTF">2014-01-29T09:17:55Z</dcterms:created>
  <dcterms:modified xsi:type="dcterms:W3CDTF">2014-02-17T18:26:00Z</dcterms:modified>
</cp:coreProperties>
</file>