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32"/>
  <workbookPr/>
  <mc:AlternateContent xmlns:mc="http://schemas.openxmlformats.org/markup-compatibility/2006">
    <mc:Choice Requires="x15">
      <x15ac:absPath xmlns:x15ac="http://schemas.microsoft.com/office/spreadsheetml/2010/11/ac" url="C:\Users\Mikhail\Desktop\Домашние задания\ТСиСА\"/>
    </mc:Choice>
  </mc:AlternateContent>
  <xr:revisionPtr revIDLastSave="0" documentId="13_ncr:1_{3833A223-131E-4BB7-B198-7DE2A2880C63}" xr6:coauthVersionLast="47" xr6:coauthVersionMax="47" xr10:uidLastSave="{00000000-0000-0000-0000-000000000000}"/>
  <bookViews>
    <workbookView xWindow="11520" yWindow="0" windowWidth="11520" windowHeight="12360" tabRatio="655" activeTab="4" xr2:uid="{00000000-000D-0000-FFFF-FFFF00000000}"/>
  </bookViews>
  <sheets>
    <sheet name="Критерий" sheetId="1" r:id="rId1"/>
    <sheet name="Площадь" sheetId="2" r:id="rId2"/>
    <sheet name="Цена" sheetId="3" r:id="rId3"/>
    <sheet name="Ремонт" sheetId="4" r:id="rId4"/>
    <sheet name="Глоб приоритет" sheetId="5" r:id="rId5"/>
    <sheet name="Простота в установке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5" l="1"/>
  <c r="F3" i="5"/>
  <c r="F10" i="5" s="1"/>
  <c r="E5" i="5"/>
  <c r="E10" i="5" s="1"/>
  <c r="E3" i="5"/>
  <c r="D3" i="5"/>
  <c r="D10" i="5" s="1"/>
  <c r="C5" i="5"/>
  <c r="D5" i="5"/>
  <c r="C4" i="5"/>
  <c r="F5" i="5"/>
  <c r="E4" i="5"/>
  <c r="F4" i="5"/>
  <c r="D4" i="5"/>
  <c r="C3" i="5"/>
  <c r="B4" i="5"/>
  <c r="B5" i="5"/>
  <c r="B3" i="5"/>
  <c r="B12" i="5" l="1"/>
  <c r="F2" i="4" l="1"/>
  <c r="F6" i="4" s="1"/>
  <c r="F3" i="4"/>
  <c r="F4" i="4"/>
  <c r="F5" i="4"/>
  <c r="B7" i="4"/>
  <c r="C7" i="4"/>
  <c r="D7" i="4"/>
  <c r="E7" i="4"/>
  <c r="E10" i="1"/>
  <c r="F6" i="3"/>
  <c r="E7" i="3"/>
  <c r="D7" i="3"/>
  <c r="C7" i="3"/>
  <c r="B7" i="3"/>
  <c r="F5" i="3"/>
  <c r="F4" i="3"/>
  <c r="F3" i="3"/>
  <c r="F2" i="3"/>
  <c r="B10" i="2"/>
  <c r="F8" i="2"/>
  <c r="F6" i="2"/>
  <c r="F5" i="2"/>
  <c r="F4" i="2"/>
  <c r="F3" i="2"/>
  <c r="E7" i="2"/>
  <c r="F2" i="2"/>
  <c r="D7" i="2"/>
  <c r="C7" i="2"/>
  <c r="B7" i="2"/>
  <c r="B7" i="1"/>
  <c r="E2" i="1"/>
  <c r="E3" i="1"/>
  <c r="D7" i="1"/>
  <c r="C7" i="1"/>
  <c r="E4" i="1"/>
  <c r="H3" i="6"/>
  <c r="H4" i="6"/>
  <c r="H5" i="6"/>
  <c r="H6" i="6"/>
  <c r="H7" i="6"/>
  <c r="H2" i="6"/>
  <c r="G10" i="6"/>
  <c r="F10" i="6"/>
  <c r="E10" i="6"/>
  <c r="D10" i="6"/>
  <c r="C10" i="6"/>
  <c r="B10" i="6"/>
  <c r="G3" i="4" l="1"/>
  <c r="C8" i="4" s="1"/>
  <c r="G5" i="4"/>
  <c r="E8" i="4" s="1"/>
  <c r="G2" i="4"/>
  <c r="B8" i="4" s="1"/>
  <c r="G4" i="4"/>
  <c r="D8" i="4" s="1"/>
  <c r="G5" i="3"/>
  <c r="E8" i="3" s="1"/>
  <c r="G5" i="2"/>
  <c r="E8" i="2" s="1"/>
  <c r="G4" i="2"/>
  <c r="D8" i="2" s="1"/>
  <c r="G3" i="2"/>
  <c r="C8" i="2" s="1"/>
  <c r="G2" i="2"/>
  <c r="B8" i="2" s="1"/>
  <c r="E5" i="1"/>
  <c r="F2" i="1" s="1"/>
  <c r="B8" i="1" s="1"/>
  <c r="F4" i="1"/>
  <c r="D8" i="1" s="1"/>
  <c r="H8" i="6"/>
  <c r="I7" i="6" s="1"/>
  <c r="G11" i="6" s="1"/>
  <c r="F8" i="4" l="1"/>
  <c r="B10" i="4" s="1"/>
  <c r="F10" i="4" s="1"/>
  <c r="G3" i="3"/>
  <c r="C8" i="3" s="1"/>
  <c r="G4" i="3"/>
  <c r="D8" i="3" s="1"/>
  <c r="G2" i="3"/>
  <c r="B8" i="3" s="1"/>
  <c r="F8" i="3" s="1"/>
  <c r="B10" i="3" s="1"/>
  <c r="F10" i="3" s="1"/>
  <c r="F10" i="2"/>
  <c r="F3" i="1"/>
  <c r="C8" i="1" s="1"/>
  <c r="E8" i="1"/>
  <c r="B10" i="1" s="1"/>
  <c r="I4" i="6"/>
  <c r="D11" i="6" s="1"/>
  <c r="I5" i="6"/>
  <c r="E11" i="6" s="1"/>
  <c r="I3" i="6"/>
  <c r="C11" i="6" s="1"/>
  <c r="I2" i="6"/>
  <c r="B11" i="6" s="1"/>
  <c r="I6" i="6"/>
  <c r="F11" i="6" s="1"/>
  <c r="H11" i="6" l="1"/>
  <c r="B13" i="6" s="1"/>
  <c r="G13" i="6" s="1"/>
</calcChain>
</file>

<file path=xl/sharedStrings.xml><?xml version="1.0" encoding="utf-8"?>
<sst xmlns="http://schemas.openxmlformats.org/spreadsheetml/2006/main" count="113" uniqueCount="32">
  <si>
    <t>Оценки компонент собственного вектора</t>
  </si>
  <si>
    <t>Нормализованные оценки вектора приоритета</t>
  </si>
  <si>
    <t>Сумма</t>
  </si>
  <si>
    <t>Сумма по столбцам</t>
  </si>
  <si>
    <t>Lmax</t>
  </si>
  <si>
    <t>Произведение суммы по столбцам и нормализованной оценки вектора приоритета</t>
  </si>
  <si>
    <t>ИС</t>
  </si>
  <si>
    <t>ОС</t>
  </si>
  <si>
    <t>Индекс cогласованности матрицы для данного случая:</t>
  </si>
  <si>
    <t>Глобальные приоритеты</t>
  </si>
  <si>
    <t>Локальные приоритеты</t>
  </si>
  <si>
    <t>Вывод:</t>
  </si>
  <si>
    <t xml:space="preserve"> Canon PIXMA MG2540S</t>
  </si>
  <si>
    <t>HP LaserJet Pro MFP M28w</t>
  </si>
  <si>
    <t>Brother DCP-1612WR</t>
  </si>
  <si>
    <t>Pantum M6500</t>
  </si>
  <si>
    <t>Xerox WorkCentre 3025BI</t>
  </si>
  <si>
    <t>Epson L3150</t>
  </si>
  <si>
    <t>Canon PIXMA MG2540S</t>
  </si>
  <si>
    <t>Критерии</t>
  </si>
  <si>
    <t>Альтернативы</t>
  </si>
  <si>
    <t>Приоритеты</t>
  </si>
  <si>
    <t>Акторы</t>
  </si>
  <si>
    <t>площадь</t>
  </si>
  <si>
    <t>цена</t>
  </si>
  <si>
    <t>ремонт</t>
  </si>
  <si>
    <t>Ис</t>
  </si>
  <si>
    <t>Индекс огласованности матрицы для данного случая:</t>
  </si>
  <si>
    <t>а1</t>
  </si>
  <si>
    <t>а2</t>
  </si>
  <si>
    <t>а3</t>
  </si>
  <si>
    <t>а4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</si>
</sst>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0.00_ "/>
    <numFmt numFmtId="165" formatCode="0.0000000"/>
  </numFmts>
  <fonts count="4">
    <font>
      <sz val="11"/>
      <color theme="1"/>
      <name val="Calibri"/>
      <charset val="13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8D8D8"/>
        <bgColor rgb="FFD8D8D8"/>
      </patternFill>
    </fill>
    <fill>
      <patternFill patternType="solid">
        <fgColor rgb="FFF2F2F2"/>
        <bgColor rgb="FFF2F2F2"/>
      </patternFill>
    </fill>
    <fill>
      <patternFill patternType="solid">
        <fgColor rgb="FFFFFF00"/>
        <bgColor rgb="FFFFFF00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50">
    <xf numFmtId="0" fontId="0" fillId="0" borderId="0" xfId="0">
      <alignment vertical="center"/>
    </xf>
    <xf numFmtId="0" fontId="2" fillId="0" borderId="1" xfId="0" applyFont="1" applyFill="1" applyBorder="1" applyAlignment="1"/>
    <xf numFmtId="0" fontId="0" fillId="0" borderId="0" xfId="0" applyAlignment="1">
      <alignment vertical="center"/>
    </xf>
    <xf numFmtId="0" fontId="0" fillId="0" borderId="1" xfId="0" applyBorder="1">
      <alignment vertical="center"/>
    </xf>
    <xf numFmtId="0" fontId="0" fillId="0" borderId="0" xfId="0" applyAlignment="1">
      <alignment horizontal="right" vertical="center"/>
    </xf>
    <xf numFmtId="0" fontId="2" fillId="2" borderId="0" xfId="0" applyFont="1" applyFill="1" applyAlignment="1"/>
    <xf numFmtId="0" fontId="0" fillId="0" borderId="1" xfId="0" applyBorder="1" applyAlignment="1"/>
    <xf numFmtId="0" fontId="2" fillId="3" borderId="1" xfId="0" applyFont="1" applyFill="1" applyBorder="1" applyAlignment="1">
      <alignment horizontal="center" vertical="center" wrapText="1"/>
    </xf>
    <xf numFmtId="164" fontId="0" fillId="0" borderId="1" xfId="0" applyNumberFormat="1" applyBorder="1">
      <alignment vertical="center"/>
    </xf>
    <xf numFmtId="0" fontId="0" fillId="0" borderId="1" xfId="0" applyNumberFormat="1" applyBorder="1">
      <alignment vertical="center"/>
    </xf>
    <xf numFmtId="0" fontId="2" fillId="4" borderId="1" xfId="0" applyFont="1" applyFill="1" applyBorder="1" applyAlignment="1">
      <alignment horizontal="center" vertical="center"/>
    </xf>
    <xf numFmtId="164" fontId="2" fillId="0" borderId="1" xfId="0" applyNumberFormat="1" applyFont="1" applyFill="1" applyBorder="1" applyAlignment="1"/>
    <xf numFmtId="165" fontId="2" fillId="0" borderId="1" xfId="0" applyNumberFormat="1" applyFont="1" applyFill="1" applyBorder="1" applyAlignment="1"/>
    <xf numFmtId="0" fontId="2" fillId="0" borderId="0" xfId="0" applyFont="1" applyFill="1" applyAlignment="1">
      <alignment horizontal="right"/>
    </xf>
    <xf numFmtId="0" fontId="2" fillId="5" borderId="0" xfId="0" applyFont="1" applyFill="1" applyAlignment="1">
      <alignment horizontal="center"/>
    </xf>
    <xf numFmtId="0" fontId="0" fillId="0" borderId="1" xfId="0" applyFill="1" applyBorder="1">
      <alignment vertical="center"/>
    </xf>
    <xf numFmtId="0" fontId="0" fillId="0" borderId="1" xfId="0" applyBorder="1" applyAlignment="1">
      <alignment horizontal="right" vertical="center"/>
    </xf>
    <xf numFmtId="2" fontId="0" fillId="0" borderId="1" xfId="0" applyNumberFormat="1" applyBorder="1">
      <alignment vertical="center"/>
    </xf>
    <xf numFmtId="2" fontId="0" fillId="0" borderId="1" xfId="0" applyNumberFormat="1" applyBorder="1" applyAlignment="1">
      <alignment horizontal="right" vertical="center"/>
    </xf>
    <xf numFmtId="2" fontId="0" fillId="0" borderId="2" xfId="0" applyNumberFormat="1" applyFill="1" applyBorder="1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Border="1">
      <alignment vertical="center"/>
    </xf>
    <xf numFmtId="0" fontId="3" fillId="6" borderId="5" xfId="0" applyFont="1" applyFill="1" applyBorder="1" applyAlignment="1">
      <alignment horizontal="center" vertical="center" wrapText="1"/>
    </xf>
    <xf numFmtId="0" fontId="3" fillId="6" borderId="6" xfId="0" applyFont="1" applyFill="1" applyBorder="1" applyAlignment="1">
      <alignment horizontal="center" vertical="center" wrapText="1"/>
    </xf>
    <xf numFmtId="0" fontId="0" fillId="0" borderId="0" xfId="0" applyAlignment="1"/>
    <xf numFmtId="2" fontId="3" fillId="0" borderId="4" xfId="0" applyNumberFormat="1" applyFont="1" applyBorder="1">
      <alignment vertical="center"/>
    </xf>
    <xf numFmtId="0" fontId="3" fillId="0" borderId="0" xfId="0" applyFont="1" applyAlignment="1">
      <alignment horizontal="right"/>
    </xf>
    <xf numFmtId="0" fontId="3" fillId="0" borderId="4" xfId="0" applyFont="1" applyBorder="1" applyAlignment="1"/>
    <xf numFmtId="0" fontId="1" fillId="0" borderId="0" xfId="0" applyFont="1" applyAlignment="1"/>
    <xf numFmtId="0" fontId="3" fillId="6" borderId="7" xfId="0" applyFont="1" applyFill="1" applyBorder="1" applyAlignment="1">
      <alignment horizontal="center" vertical="center" wrapText="1"/>
    </xf>
    <xf numFmtId="0" fontId="3" fillId="7" borderId="6" xfId="0" applyFont="1" applyFill="1" applyBorder="1" applyAlignment="1">
      <alignment horizontal="center" vertical="center"/>
    </xf>
    <xf numFmtId="0" fontId="3" fillId="6" borderId="8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165" fontId="3" fillId="0" borderId="4" xfId="0" applyNumberFormat="1" applyFont="1" applyBorder="1" applyAlignment="1"/>
    <xf numFmtId="0" fontId="3" fillId="8" borderId="0" xfId="0" applyFont="1" applyFill="1" applyAlignment="1">
      <alignment horizontal="center"/>
    </xf>
    <xf numFmtId="2" fontId="3" fillId="0" borderId="4" xfId="0" applyNumberFormat="1" applyFont="1" applyBorder="1" applyAlignment="1"/>
    <xf numFmtId="0" fontId="3" fillId="0" borderId="9" xfId="0" applyFont="1" applyBorder="1" applyAlignment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>
      <alignment vertical="center"/>
    </xf>
    <xf numFmtId="0" fontId="1" fillId="0" borderId="1" xfId="0" applyFont="1" applyBorder="1">
      <alignment vertical="center"/>
    </xf>
    <xf numFmtId="0" fontId="3" fillId="6" borderId="1" xfId="0" applyFont="1" applyFill="1" applyBorder="1" applyAlignment="1">
      <alignment horizontal="center" vertical="center" wrapText="1"/>
    </xf>
    <xf numFmtId="2" fontId="3" fillId="0" borderId="1" xfId="0" applyNumberFormat="1" applyFont="1" applyBorder="1">
      <alignment vertical="center"/>
    </xf>
    <xf numFmtId="2" fontId="3" fillId="0" borderId="1" xfId="0" applyNumberFormat="1" applyFont="1" applyFill="1" applyBorder="1">
      <alignment vertical="center"/>
    </xf>
    <xf numFmtId="0" fontId="1" fillId="0" borderId="1" xfId="0" applyFont="1" applyBorder="1" applyAlignment="1"/>
    <xf numFmtId="2" fontId="3" fillId="0" borderId="1" xfId="0" applyNumberFormat="1" applyFont="1" applyFill="1" applyBorder="1" applyAlignment="1">
      <alignment vertical="center"/>
    </xf>
    <xf numFmtId="2" fontId="3" fillId="0" borderId="1" xfId="0" applyNumberFormat="1" applyFont="1" applyBorder="1" applyAlignment="1">
      <alignment horizontal="right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1">
    <cellStyle name="Обычный" xfId="0" builtinId="0"/>
  </cellStyles>
  <dxfs count="28"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27"/>
      <tableStyleElement type="headerRow" dxfId="26"/>
      <tableStyleElement type="totalRow" dxfId="25"/>
      <tableStyleElement type="firstColumn" dxfId="24"/>
      <tableStyleElement type="lastColumn" dxfId="23"/>
      <tableStyleElement type="firstRowStripe" dxfId="22"/>
      <tableStyleElement type="firstColumnStripe" dxfId="21"/>
    </tableStyle>
    <tableStyle name="PivotStylePreset2_Accent1" table="0" count="10" xr9:uid="{267968C8-6FFD-4C36-ACC1-9EA1FD1885CA}">
      <tableStyleElement type="headerRow" dxfId="20"/>
      <tableStyleElement type="totalRow" dxfId="19"/>
      <tableStyleElement type="firstRowStripe" dxfId="18"/>
      <tableStyleElement type="firstColumnStripe" dxfId="17"/>
      <tableStyleElement type="firstSubtotalRow" dxfId="16"/>
      <tableStyleElement type="secondSubtotalRow" dxfId="15"/>
      <tableStyleElement type="firstRowSubheading" dxfId="14"/>
      <tableStyleElement type="secondRowSubheading" dxfId="13"/>
      <tableStyleElement type="pageFieldLabels" dxfId="12"/>
      <tableStyleElement type="pageFieldValues" dxfId="1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228600</xdr:colOff>
      <xdr:row>16</xdr:row>
      <xdr:rowOff>57150</xdr:rowOff>
    </xdr:from>
    <xdr:to>
      <xdr:col>8</xdr:col>
      <xdr:colOff>627380</xdr:colOff>
      <xdr:row>23</xdr:row>
      <xdr:rowOff>2540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8600" y="5010150"/>
          <a:ext cx="7656830" cy="1278890"/>
        </a:xfrm>
        <a:prstGeom prst="rect">
          <a:avLst/>
        </a:prstGeom>
      </xdr:spPr>
    </xdr:pic>
    <xdr:clientData/>
  </xdr:twoCellAnchor>
  <xdr:oneCellAnchor>
    <xdr:from>
      <xdr:col>0</xdr:col>
      <xdr:colOff>209550</xdr:colOff>
      <xdr:row>13</xdr:row>
      <xdr:rowOff>19050</xdr:rowOff>
    </xdr:from>
    <xdr:ext cx="7543800" cy="1219200"/>
    <xdr:pic>
      <xdr:nvPicPr>
        <xdr:cNvPr id="3" name="image2.png">
          <a:extLst>
            <a:ext uri="{FF2B5EF4-FFF2-40B4-BE49-F238E27FC236}">
              <a16:creationId xmlns:a16="http://schemas.microsoft.com/office/drawing/2014/main" id="{6522BF11-84B4-4D8F-8709-3FF77A0C7CEF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09550" y="3044190"/>
          <a:ext cx="7543800" cy="1219200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228600</xdr:colOff>
      <xdr:row>16</xdr:row>
      <xdr:rowOff>57150</xdr:rowOff>
    </xdr:from>
    <xdr:to>
      <xdr:col>8</xdr:col>
      <xdr:colOff>101600</xdr:colOff>
      <xdr:row>23</xdr:row>
      <xdr:rowOff>2540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2D031D18-43D3-452E-9150-6BFF24B179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8600" y="4629150"/>
          <a:ext cx="7858760" cy="1225550"/>
        </a:xfrm>
        <a:prstGeom prst="rect">
          <a:avLst/>
        </a:prstGeom>
      </xdr:spPr>
    </xdr:pic>
    <xdr:clientData/>
  </xdr:twoCellAnchor>
  <xdr:oneCellAnchor>
    <xdr:from>
      <xdr:col>0</xdr:col>
      <xdr:colOff>209550</xdr:colOff>
      <xdr:row>13</xdr:row>
      <xdr:rowOff>19050</xdr:rowOff>
    </xdr:from>
    <xdr:ext cx="7543800" cy="1219200"/>
    <xdr:pic>
      <xdr:nvPicPr>
        <xdr:cNvPr id="5" name="image2.png">
          <a:extLst>
            <a:ext uri="{FF2B5EF4-FFF2-40B4-BE49-F238E27FC236}">
              <a16:creationId xmlns:a16="http://schemas.microsoft.com/office/drawing/2014/main" id="{28621E0A-F8E1-4445-B61A-7DB56237F693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09550" y="4042410"/>
          <a:ext cx="7543800" cy="1219200"/>
        </a:xfrm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228600</xdr:colOff>
      <xdr:row>16</xdr:row>
      <xdr:rowOff>57150</xdr:rowOff>
    </xdr:from>
    <xdr:to>
      <xdr:col>8</xdr:col>
      <xdr:colOff>627380</xdr:colOff>
      <xdr:row>23</xdr:row>
      <xdr:rowOff>2540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5D6CD9E1-905A-4129-A697-46FE95220D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8600" y="4629150"/>
          <a:ext cx="7858760" cy="1225550"/>
        </a:xfrm>
        <a:prstGeom prst="rect">
          <a:avLst/>
        </a:prstGeom>
      </xdr:spPr>
    </xdr:pic>
    <xdr:clientData/>
  </xdr:twoCellAnchor>
  <xdr:oneCellAnchor>
    <xdr:from>
      <xdr:col>0</xdr:col>
      <xdr:colOff>209550</xdr:colOff>
      <xdr:row>13</xdr:row>
      <xdr:rowOff>19050</xdr:rowOff>
    </xdr:from>
    <xdr:ext cx="7543800" cy="1219200"/>
    <xdr:pic>
      <xdr:nvPicPr>
        <xdr:cNvPr id="3" name="image2.png">
          <a:extLst>
            <a:ext uri="{FF2B5EF4-FFF2-40B4-BE49-F238E27FC236}">
              <a16:creationId xmlns:a16="http://schemas.microsoft.com/office/drawing/2014/main" id="{09EAE8F6-DB22-464E-9776-774E9B99CD79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09550" y="4042410"/>
          <a:ext cx="7543800" cy="1219200"/>
        </a:xfrm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228600</xdr:colOff>
      <xdr:row>16</xdr:row>
      <xdr:rowOff>57150</xdr:rowOff>
    </xdr:from>
    <xdr:to>
      <xdr:col>8</xdr:col>
      <xdr:colOff>627380</xdr:colOff>
      <xdr:row>23</xdr:row>
      <xdr:rowOff>2540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13C805C4-29A1-4FB9-81F3-65DA7E72FF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8600" y="4629150"/>
          <a:ext cx="7858760" cy="1225550"/>
        </a:xfrm>
        <a:prstGeom prst="rect">
          <a:avLst/>
        </a:prstGeom>
      </xdr:spPr>
    </xdr:pic>
    <xdr:clientData/>
  </xdr:twoCellAnchor>
  <xdr:oneCellAnchor>
    <xdr:from>
      <xdr:col>0</xdr:col>
      <xdr:colOff>209550</xdr:colOff>
      <xdr:row>13</xdr:row>
      <xdr:rowOff>19050</xdr:rowOff>
    </xdr:from>
    <xdr:ext cx="7543800" cy="1219200"/>
    <xdr:pic>
      <xdr:nvPicPr>
        <xdr:cNvPr id="3" name="image2.png">
          <a:extLst>
            <a:ext uri="{FF2B5EF4-FFF2-40B4-BE49-F238E27FC236}">
              <a16:creationId xmlns:a16="http://schemas.microsoft.com/office/drawing/2014/main" id="{764798BF-37F7-43E4-8A94-92753A096E1D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09550" y="4042410"/>
          <a:ext cx="7543800" cy="121920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1"/>
  <sheetViews>
    <sheetView workbookViewId="0">
      <selection activeCell="F2" sqref="F2"/>
    </sheetView>
  </sheetViews>
  <sheetFormatPr defaultColWidth="9.109375" defaultRowHeight="14.4"/>
  <cols>
    <col min="1" max="1" width="21.88671875" customWidth="1"/>
    <col min="2" max="2" width="9.44140625" bestFit="1" customWidth="1"/>
    <col min="4" max="4" width="10.5546875" customWidth="1"/>
    <col min="5" max="5" width="15.33203125" customWidth="1"/>
    <col min="6" max="6" width="21" customWidth="1"/>
    <col min="8" max="8" width="12.33203125" customWidth="1"/>
    <col min="9" max="9" width="13.6640625" customWidth="1"/>
  </cols>
  <sheetData>
    <row r="1" spans="1:9" ht="57.6">
      <c r="A1" s="22" t="s">
        <v>22</v>
      </c>
      <c r="B1" s="22" t="s">
        <v>23</v>
      </c>
      <c r="C1" s="22" t="s">
        <v>24</v>
      </c>
      <c r="D1" s="23" t="s">
        <v>25</v>
      </c>
      <c r="E1" s="24" t="s">
        <v>0</v>
      </c>
      <c r="F1" s="25" t="s">
        <v>1</v>
      </c>
      <c r="G1" s="26"/>
      <c r="H1" s="7"/>
      <c r="I1" s="7"/>
    </row>
    <row r="2" spans="1:9">
      <c r="A2" s="22" t="s">
        <v>23</v>
      </c>
      <c r="B2" s="27">
        <v>1</v>
      </c>
      <c r="C2" s="27">
        <v>0.33300000000000002</v>
      </c>
      <c r="D2" s="27">
        <v>3</v>
      </c>
      <c r="E2" s="23">
        <f>POWER(B2*C2*D2, 1/3)</f>
        <v>0.99966655549378602</v>
      </c>
      <c r="F2" s="23">
        <f>E2/E5</f>
        <v>0.25823012817101493</v>
      </c>
      <c r="G2" s="26"/>
      <c r="H2" s="1"/>
      <c r="I2" s="3"/>
    </row>
    <row r="3" spans="1:9">
      <c r="A3" s="22" t="s">
        <v>24</v>
      </c>
      <c r="B3" s="27">
        <v>3</v>
      </c>
      <c r="C3" s="27">
        <v>1</v>
      </c>
      <c r="D3" s="27">
        <v>5</v>
      </c>
      <c r="E3" s="23">
        <f>POWER(B3*C3*D3, 1/3)</f>
        <v>2.4662120743304703</v>
      </c>
      <c r="F3" s="23">
        <f>E3/E5</f>
        <v>0.63706268510372366</v>
      </c>
      <c r="G3" s="26"/>
      <c r="H3" s="1"/>
      <c r="I3" s="3"/>
    </row>
    <row r="4" spans="1:9">
      <c r="A4" s="23" t="s">
        <v>25</v>
      </c>
      <c r="B4" s="27">
        <v>0.33300000000000002</v>
      </c>
      <c r="C4" s="27">
        <v>0.2</v>
      </c>
      <c r="D4" s="27">
        <v>1</v>
      </c>
      <c r="E4" s="23">
        <f t="shared" ref="E4" si="0">POWER(B4*C4*D4, 1/3)</f>
        <v>0.40534492791548621</v>
      </c>
      <c r="F4" s="23">
        <f>E4/E5</f>
        <v>0.10470718672526146</v>
      </c>
      <c r="G4" s="26"/>
      <c r="H4" s="1"/>
      <c r="I4" s="3"/>
    </row>
    <row r="5" spans="1:9">
      <c r="A5" s="26"/>
      <c r="B5" s="26"/>
      <c r="C5" s="26"/>
      <c r="D5" s="28" t="s">
        <v>2</v>
      </c>
      <c r="E5" s="29">
        <f>SUM(E2:E4)</f>
        <v>3.8712235577397425</v>
      </c>
      <c r="F5" s="30" t="s">
        <v>9</v>
      </c>
      <c r="G5" s="26"/>
      <c r="H5" s="1"/>
      <c r="I5" s="3"/>
    </row>
    <row r="6" spans="1:9">
      <c r="A6" s="26"/>
      <c r="B6" s="26"/>
      <c r="C6" s="26"/>
      <c r="D6" s="26"/>
      <c r="E6" s="26"/>
      <c r="F6" s="26"/>
      <c r="G6" s="26"/>
      <c r="H6" s="1"/>
      <c r="I6" s="3"/>
    </row>
    <row r="7" spans="1:9">
      <c r="A7" s="31" t="s">
        <v>3</v>
      </c>
      <c r="B7" s="37">
        <f>SUM(B2:B4)</f>
        <v>4.3330000000000002</v>
      </c>
      <c r="C7" s="29">
        <f t="shared" ref="C7:D7" si="1">SUM(C2:C4)</f>
        <v>1.5329999999999999</v>
      </c>
      <c r="D7" s="29">
        <f t="shared" si="1"/>
        <v>9</v>
      </c>
      <c r="E7" s="32" t="s">
        <v>4</v>
      </c>
      <c r="F7" s="26"/>
      <c r="G7" s="26"/>
      <c r="H7" s="1"/>
      <c r="I7" s="3"/>
    </row>
    <row r="8" spans="1:9" ht="72">
      <c r="A8" s="33" t="s">
        <v>5</v>
      </c>
      <c r="B8" s="29">
        <f>B7*F2</f>
        <v>1.1189111453650078</v>
      </c>
      <c r="C8" s="29">
        <f>C7*F3</f>
        <v>0.97661709626400828</v>
      </c>
      <c r="D8" s="29">
        <f>D7*F4</f>
        <v>0.94236468052735312</v>
      </c>
      <c r="E8" s="29">
        <f>SUM(B8:D8)</f>
        <v>3.0378929221563693</v>
      </c>
      <c r="F8" s="34"/>
      <c r="G8" s="26"/>
      <c r="H8" s="9"/>
    </row>
    <row r="9" spans="1:9">
      <c r="A9" s="26"/>
      <c r="B9" s="26"/>
      <c r="C9" s="26"/>
      <c r="D9" s="26"/>
      <c r="E9" s="26"/>
      <c r="F9" s="26"/>
      <c r="G9" s="26"/>
    </row>
    <row r="10" spans="1:9">
      <c r="A10" s="28" t="s">
        <v>26</v>
      </c>
      <c r="B10" s="35">
        <f>(E8-3)/(3-1)</f>
        <v>1.8946461078184651E-2</v>
      </c>
      <c r="C10" s="26"/>
      <c r="D10" s="28" t="s">
        <v>7</v>
      </c>
      <c r="E10" s="29">
        <f>B10/E12*100</f>
        <v>3.2666312203766639</v>
      </c>
      <c r="F10" s="26"/>
      <c r="G10" s="26"/>
      <c r="H10" s="10"/>
    </row>
    <row r="11" spans="1:9">
      <c r="A11" s="26"/>
      <c r="B11" s="26"/>
      <c r="C11" s="26"/>
      <c r="D11" s="26"/>
      <c r="E11" s="26"/>
      <c r="F11" s="26"/>
      <c r="G11" s="26"/>
      <c r="H11" s="8"/>
    </row>
    <row r="12" spans="1:9">
      <c r="A12" s="26"/>
      <c r="B12" s="26"/>
      <c r="C12" s="26"/>
      <c r="D12" s="28" t="s">
        <v>27</v>
      </c>
      <c r="E12" s="36">
        <v>0.57999999999999996</v>
      </c>
      <c r="F12" s="26"/>
      <c r="G12" s="26"/>
    </row>
    <row r="13" spans="1:9">
      <c r="A13" s="26"/>
      <c r="B13" s="26"/>
      <c r="C13" s="26"/>
      <c r="D13" s="26"/>
      <c r="E13" s="26"/>
      <c r="F13" s="26"/>
      <c r="G13" s="26"/>
      <c r="H13" s="11"/>
    </row>
    <row r="14" spans="1:9">
      <c r="A14" s="26"/>
      <c r="B14" s="26"/>
      <c r="C14" s="26"/>
      <c r="D14" s="26"/>
      <c r="E14" s="26"/>
      <c r="F14" s="26"/>
      <c r="G14" s="26"/>
    </row>
    <row r="15" spans="1:9">
      <c r="A15" s="26"/>
      <c r="B15" s="26"/>
      <c r="C15" s="26"/>
      <c r="D15" s="26"/>
      <c r="E15" s="26"/>
      <c r="F15" s="26"/>
      <c r="G15" s="26"/>
      <c r="H15" s="14"/>
    </row>
    <row r="16" spans="1:9">
      <c r="A16" s="26"/>
      <c r="B16" s="26"/>
      <c r="C16" s="26"/>
      <c r="D16" s="26"/>
      <c r="E16" s="26"/>
      <c r="F16" s="26"/>
      <c r="G16" s="26"/>
    </row>
    <row r="17" spans="1:7">
      <c r="A17" s="26"/>
      <c r="B17" s="26"/>
      <c r="C17" s="26"/>
      <c r="D17" s="26"/>
      <c r="E17" s="26"/>
      <c r="F17" s="26"/>
      <c r="G17" s="26"/>
    </row>
    <row r="18" spans="1:7">
      <c r="A18" s="26"/>
      <c r="B18" s="26"/>
      <c r="C18" s="26"/>
      <c r="D18" s="26"/>
      <c r="E18" s="26"/>
      <c r="F18" s="26"/>
      <c r="G18" s="26"/>
    </row>
    <row r="19" spans="1:7">
      <c r="A19" s="26"/>
      <c r="B19" s="26"/>
      <c r="C19" s="26"/>
      <c r="D19" s="26"/>
      <c r="E19" s="26"/>
      <c r="F19" s="26"/>
      <c r="G19" s="26"/>
    </row>
    <row r="20" spans="1:7">
      <c r="A20" s="26"/>
      <c r="B20" s="26"/>
      <c r="C20" s="26"/>
      <c r="D20" s="26"/>
      <c r="E20" s="26"/>
      <c r="F20" s="26"/>
      <c r="G20" s="26"/>
    </row>
    <row r="21" spans="1:7">
      <c r="A21" s="26"/>
      <c r="B21" s="26"/>
      <c r="C21" s="26"/>
      <c r="D21" s="26"/>
      <c r="E21" s="26"/>
      <c r="F21" s="26"/>
      <c r="G21" s="26"/>
    </row>
  </sheetData>
  <conditionalFormatting sqref="E10">
    <cfRule type="cellIs" dxfId="10" priority="1" operator="lessThan">
      <formula>10</formula>
    </cfRule>
  </conditionalFormatting>
  <conditionalFormatting sqref="H13">
    <cfRule type="cellIs" dxfId="9" priority="2" operator="lessThan">
      <formula>10</formula>
    </cfRule>
  </conditionalFormatting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1"/>
  <sheetViews>
    <sheetView workbookViewId="0">
      <selection activeCell="G2" sqref="G2"/>
    </sheetView>
  </sheetViews>
  <sheetFormatPr defaultColWidth="9.109375" defaultRowHeight="14.4"/>
  <cols>
    <col min="1" max="1" width="21.88671875" customWidth="1"/>
    <col min="2" max="2" width="9.44140625" bestFit="1" customWidth="1"/>
    <col min="4" max="4" width="10.5546875" customWidth="1"/>
    <col min="5" max="5" width="15.33203125" customWidth="1"/>
    <col min="6" max="6" width="21" customWidth="1"/>
    <col min="7" max="7" width="16.77734375" customWidth="1"/>
    <col min="8" max="8" width="12.33203125" customWidth="1"/>
    <col min="9" max="9" width="13.6640625" customWidth="1"/>
  </cols>
  <sheetData>
    <row r="1" spans="1:9" ht="86.4">
      <c r="A1" s="39" t="s">
        <v>22</v>
      </c>
      <c r="B1" s="39" t="s">
        <v>28</v>
      </c>
      <c r="C1" s="39" t="s">
        <v>29</v>
      </c>
      <c r="D1" s="40" t="s">
        <v>30</v>
      </c>
      <c r="E1" s="41" t="s">
        <v>31</v>
      </c>
      <c r="F1" s="42" t="s">
        <v>0</v>
      </c>
      <c r="G1" s="42" t="s">
        <v>1</v>
      </c>
      <c r="H1" s="7"/>
      <c r="I1" s="7"/>
    </row>
    <row r="2" spans="1:9">
      <c r="A2" s="39" t="s">
        <v>28</v>
      </c>
      <c r="B2" s="43">
        <v>1</v>
      </c>
      <c r="C2" s="43">
        <v>2</v>
      </c>
      <c r="D2" s="43">
        <v>4</v>
      </c>
      <c r="E2" s="44">
        <v>0.33</v>
      </c>
      <c r="F2" s="40">
        <f>POWER(B2*C2*D2*E2, 1/4)</f>
        <v>1.2746794424196195</v>
      </c>
      <c r="G2" s="40">
        <f>F2/F6</f>
        <v>0.25754237627521154</v>
      </c>
      <c r="H2" s="1"/>
      <c r="I2" s="3"/>
    </row>
    <row r="3" spans="1:9">
      <c r="A3" s="39" t="s">
        <v>29</v>
      </c>
      <c r="B3" s="43">
        <v>0.5</v>
      </c>
      <c r="C3" s="43">
        <v>1</v>
      </c>
      <c r="D3" s="43">
        <v>4</v>
      </c>
      <c r="E3" s="44">
        <v>0.5</v>
      </c>
      <c r="F3" s="40">
        <f>POWER(B3*C3*D3*E3, 1/4)</f>
        <v>1</v>
      </c>
      <c r="G3" s="40">
        <f>F3/F6</f>
        <v>0.20204481825355242</v>
      </c>
      <c r="H3" s="1"/>
      <c r="I3" s="3"/>
    </row>
    <row r="4" spans="1:9">
      <c r="A4" s="39" t="s">
        <v>30</v>
      </c>
      <c r="B4" s="43">
        <v>0.25</v>
      </c>
      <c r="C4" s="43">
        <v>0.25</v>
      </c>
      <c r="D4" s="43">
        <v>1</v>
      </c>
      <c r="E4" s="44">
        <v>0.2</v>
      </c>
      <c r="F4" s="40">
        <f>POWER(B4*C4*D4*E4, 1/4)</f>
        <v>0.33437015248821106</v>
      </c>
      <c r="G4" s="40">
        <f>F4/F6</f>
        <v>6.7557756688893217E-2</v>
      </c>
      <c r="H4" s="1"/>
      <c r="I4" s="3"/>
    </row>
    <row r="5" spans="1:9">
      <c r="A5" s="45" t="s">
        <v>31</v>
      </c>
      <c r="B5" s="46">
        <v>3</v>
      </c>
      <c r="C5" s="46">
        <v>2</v>
      </c>
      <c r="D5" s="47">
        <v>5</v>
      </c>
      <c r="E5" s="44">
        <v>1</v>
      </c>
      <c r="F5" s="40">
        <f>POWER(B5*C5*D5*E5, 1/4)</f>
        <v>2.340347319320716</v>
      </c>
      <c r="G5" s="40">
        <f>F5/F6</f>
        <v>0.47285504878234269</v>
      </c>
      <c r="H5" s="1"/>
      <c r="I5" s="3"/>
    </row>
    <row r="6" spans="1:9">
      <c r="A6" s="26"/>
      <c r="B6" s="26"/>
      <c r="C6" s="26"/>
      <c r="D6" s="26"/>
      <c r="E6" s="28" t="s">
        <v>2</v>
      </c>
      <c r="F6" s="38">
        <f>SUM(F2:F5)</f>
        <v>4.9493969142285472</v>
      </c>
      <c r="G6" s="30" t="s">
        <v>9</v>
      </c>
      <c r="H6" s="1"/>
      <c r="I6" s="3"/>
    </row>
    <row r="7" spans="1:9">
      <c r="A7" s="31" t="s">
        <v>3</v>
      </c>
      <c r="B7" s="37">
        <f>SUM(B2:B5)</f>
        <v>4.75</v>
      </c>
      <c r="C7" s="29">
        <f>SUM(C2:C5)</f>
        <v>5.25</v>
      </c>
      <c r="D7" s="29">
        <f>SUM(D2:D5)</f>
        <v>14</v>
      </c>
      <c r="E7" s="37">
        <f>SUM(E2:E5)</f>
        <v>2.0300000000000002</v>
      </c>
      <c r="F7" s="32" t="s">
        <v>4</v>
      </c>
      <c r="G7" s="26"/>
      <c r="H7" s="1"/>
      <c r="I7" s="3"/>
    </row>
    <row r="8" spans="1:9" ht="72">
      <c r="A8" s="33" t="s">
        <v>5</v>
      </c>
      <c r="B8" s="29">
        <f>B7*G2</f>
        <v>1.2233262873072548</v>
      </c>
      <c r="C8" s="29">
        <f>C7*G3</f>
        <v>1.0607352958311502</v>
      </c>
      <c r="D8" s="29">
        <f>D7*G4</f>
        <v>0.94580859364450509</v>
      </c>
      <c r="E8" s="29">
        <f>E7*G5</f>
        <v>0.95989574902815578</v>
      </c>
      <c r="F8" s="29">
        <f>SUM(B8:E8)</f>
        <v>4.1897659258110656</v>
      </c>
      <c r="G8" s="26"/>
      <c r="H8" s="9"/>
    </row>
    <row r="9" spans="1:9">
      <c r="A9" s="26"/>
      <c r="B9" s="26"/>
      <c r="C9" s="26"/>
      <c r="D9" s="26"/>
      <c r="E9" s="28" t="s">
        <v>7</v>
      </c>
      <c r="F9" s="26"/>
      <c r="G9" s="26"/>
    </row>
    <row r="10" spans="1:9">
      <c r="A10" s="28" t="s">
        <v>26</v>
      </c>
      <c r="B10" s="35">
        <f>(F8-4)/(4-1)</f>
        <v>6.3255308603688512E-2</v>
      </c>
      <c r="C10" s="26"/>
      <c r="D10" s="28" t="s">
        <v>7</v>
      </c>
      <c r="F10" s="29">
        <f>B10/F12*100</f>
        <v>7.0283676226320564</v>
      </c>
      <c r="G10" s="26"/>
      <c r="H10" s="10"/>
    </row>
    <row r="11" spans="1:9">
      <c r="A11" s="26"/>
      <c r="B11" s="26"/>
      <c r="C11" s="26"/>
      <c r="D11" s="26"/>
      <c r="F11" s="26"/>
      <c r="G11" s="26"/>
      <c r="H11" s="8"/>
    </row>
    <row r="12" spans="1:9">
      <c r="A12" s="26"/>
      <c r="B12" s="26"/>
      <c r="C12" s="26"/>
      <c r="D12" s="28" t="s">
        <v>27</v>
      </c>
      <c r="F12" s="36">
        <v>0.9</v>
      </c>
      <c r="G12" s="26"/>
    </row>
    <row r="13" spans="1:9">
      <c r="A13" s="26"/>
      <c r="B13" s="26"/>
      <c r="C13" s="26"/>
      <c r="D13" s="26"/>
      <c r="E13" s="26"/>
      <c r="F13" s="26"/>
      <c r="G13" s="26"/>
      <c r="H13" s="11"/>
    </row>
    <row r="14" spans="1:9">
      <c r="A14" s="26"/>
      <c r="B14" s="26"/>
      <c r="C14" s="26"/>
      <c r="D14" s="26"/>
      <c r="E14" s="26"/>
      <c r="F14" s="26"/>
      <c r="G14" s="26"/>
    </row>
    <row r="15" spans="1:9">
      <c r="A15" s="26"/>
      <c r="B15" s="26"/>
      <c r="C15" s="26"/>
      <c r="D15" s="26"/>
      <c r="E15" s="26"/>
      <c r="F15" s="26"/>
      <c r="G15" s="26"/>
      <c r="H15" s="14"/>
    </row>
    <row r="16" spans="1:9">
      <c r="A16" s="26"/>
      <c r="B16" s="26"/>
      <c r="C16" s="26"/>
      <c r="D16" s="26"/>
      <c r="E16" s="26"/>
      <c r="F16" s="26"/>
      <c r="G16" s="26"/>
    </row>
    <row r="17" spans="1:7">
      <c r="A17" s="26"/>
      <c r="B17" s="26"/>
      <c r="C17" s="26"/>
      <c r="D17" s="26"/>
      <c r="E17" s="26"/>
      <c r="F17" s="26"/>
      <c r="G17" s="26"/>
    </row>
    <row r="18" spans="1:7">
      <c r="A18" s="26"/>
      <c r="B18" s="26"/>
      <c r="C18" s="26"/>
      <c r="D18" s="26"/>
      <c r="E18" s="26"/>
      <c r="F18" s="26"/>
      <c r="G18" s="26"/>
    </row>
    <row r="19" spans="1:7">
      <c r="A19" s="26"/>
      <c r="B19" s="26"/>
      <c r="C19" s="26"/>
      <c r="D19" s="26"/>
      <c r="E19" s="26"/>
      <c r="F19" s="26"/>
      <c r="G19" s="26"/>
    </row>
    <row r="20" spans="1:7">
      <c r="A20" s="26"/>
      <c r="B20" s="26"/>
      <c r="C20" s="26"/>
      <c r="D20" s="26"/>
      <c r="E20" s="26"/>
      <c r="F20" s="26"/>
      <c r="G20" s="26"/>
    </row>
    <row r="21" spans="1:7">
      <c r="A21" s="26"/>
      <c r="B21" s="26"/>
      <c r="C21" s="26"/>
      <c r="D21" s="26"/>
      <c r="E21" s="26"/>
      <c r="F21" s="26"/>
      <c r="G21" s="26"/>
    </row>
  </sheetData>
  <conditionalFormatting sqref="F10">
    <cfRule type="cellIs" dxfId="8" priority="1" operator="lessThan">
      <formula>10</formula>
    </cfRule>
  </conditionalFormatting>
  <conditionalFormatting sqref="H13">
    <cfRule type="cellIs" dxfId="7" priority="2" operator="lessThan">
      <formula>10</formula>
    </cfRule>
  </conditionalFormatting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1"/>
  <sheetViews>
    <sheetView workbookViewId="0">
      <selection activeCell="F6" sqref="F6"/>
    </sheetView>
  </sheetViews>
  <sheetFormatPr defaultColWidth="9.109375" defaultRowHeight="14.4"/>
  <cols>
    <col min="1" max="1" width="21.88671875" customWidth="1"/>
    <col min="2" max="2" width="9.44140625" bestFit="1" customWidth="1"/>
    <col min="4" max="4" width="10.5546875" customWidth="1"/>
    <col min="5" max="5" width="15.33203125" customWidth="1"/>
    <col min="6" max="6" width="21" customWidth="1"/>
    <col min="8" max="8" width="12.33203125" customWidth="1"/>
    <col min="9" max="9" width="13.6640625" customWidth="1"/>
  </cols>
  <sheetData>
    <row r="1" spans="1:9" ht="86.4">
      <c r="A1" s="39" t="s">
        <v>22</v>
      </c>
      <c r="B1" s="39" t="s">
        <v>28</v>
      </c>
      <c r="C1" s="39" t="s">
        <v>29</v>
      </c>
      <c r="D1" s="40" t="s">
        <v>30</v>
      </c>
      <c r="E1" s="41" t="s">
        <v>31</v>
      </c>
      <c r="F1" s="42" t="s">
        <v>0</v>
      </c>
      <c r="G1" s="42" t="s">
        <v>1</v>
      </c>
      <c r="H1" s="7"/>
      <c r="I1" s="7"/>
    </row>
    <row r="2" spans="1:9">
      <c r="A2" s="39" t="s">
        <v>28</v>
      </c>
      <c r="B2" s="43">
        <v>1</v>
      </c>
      <c r="C2" s="43">
        <v>3</v>
      </c>
      <c r="D2" s="43">
        <v>2</v>
      </c>
      <c r="E2" s="44">
        <v>3</v>
      </c>
      <c r="F2" s="40">
        <f>POWER(B2*C2*D2*E2, 1/4)</f>
        <v>2.0597671439071177</v>
      </c>
      <c r="G2" s="40">
        <f>F2/F6</f>
        <v>0.4302762609541575</v>
      </c>
      <c r="H2" s="1"/>
      <c r="I2" s="3"/>
    </row>
    <row r="3" spans="1:9">
      <c r="A3" s="39" t="s">
        <v>29</v>
      </c>
      <c r="B3" s="43">
        <v>0.33</v>
      </c>
      <c r="C3" s="43">
        <v>1</v>
      </c>
      <c r="D3" s="43">
        <v>0.33</v>
      </c>
      <c r="E3" s="44">
        <v>3</v>
      </c>
      <c r="F3" s="40">
        <f>POWER(B3*C3*D3*E3, 1/4)</f>
        <v>0.75602696148862936</v>
      </c>
      <c r="G3" s="40">
        <f>F3/F6</f>
        <v>0.15793069383212244</v>
      </c>
      <c r="H3" s="1"/>
      <c r="I3" s="3"/>
    </row>
    <row r="4" spans="1:9">
      <c r="A4" s="39" t="s">
        <v>30</v>
      </c>
      <c r="B4" s="43">
        <v>0.5</v>
      </c>
      <c r="C4" s="43">
        <v>3</v>
      </c>
      <c r="D4" s="43">
        <v>1</v>
      </c>
      <c r="E4" s="44">
        <v>4</v>
      </c>
      <c r="F4" s="40">
        <f>POWER(B4*C4*D4*E4, 1/4)</f>
        <v>1.5650845800732873</v>
      </c>
      <c r="G4" s="40">
        <f>F4/F6</f>
        <v>0.32693925776170585</v>
      </c>
      <c r="H4" s="1"/>
      <c r="I4" s="3"/>
    </row>
    <row r="5" spans="1:9">
      <c r="A5" s="45" t="s">
        <v>31</v>
      </c>
      <c r="B5" s="46">
        <v>0.33</v>
      </c>
      <c r="C5" s="46">
        <v>0.33</v>
      </c>
      <c r="D5" s="47">
        <v>0.25</v>
      </c>
      <c r="E5" s="44">
        <v>1</v>
      </c>
      <c r="F5" s="40">
        <f>POWER(B5*C5*D5*E5, 1/4)</f>
        <v>0.40620192023179802</v>
      </c>
      <c r="G5" s="40">
        <f>F5/F6</f>
        <v>8.4853787452014245E-2</v>
      </c>
      <c r="H5" s="1"/>
      <c r="I5" s="3"/>
    </row>
    <row r="6" spans="1:9">
      <c r="A6" s="26"/>
      <c r="B6" s="26"/>
      <c r="C6" s="26"/>
      <c r="D6" s="26"/>
      <c r="E6" s="28" t="s">
        <v>2</v>
      </c>
      <c r="F6" s="38">
        <f>SUM(F2:F5)</f>
        <v>4.7870806057008322</v>
      </c>
      <c r="G6" s="30" t="s">
        <v>9</v>
      </c>
      <c r="H6" s="1"/>
      <c r="I6" s="3"/>
    </row>
    <row r="7" spans="1:9">
      <c r="A7" s="31" t="s">
        <v>3</v>
      </c>
      <c r="B7" s="37">
        <f>SUM(B2:B5)</f>
        <v>2.16</v>
      </c>
      <c r="C7" s="29">
        <f>SUM(C2:C5)</f>
        <v>7.33</v>
      </c>
      <c r="D7" s="29">
        <f>SUM(D2:D5)</f>
        <v>3.58</v>
      </c>
      <c r="E7" s="37">
        <f>SUM(E2:E5)</f>
        <v>11</v>
      </c>
      <c r="F7" s="32" t="s">
        <v>4</v>
      </c>
      <c r="G7" s="26"/>
      <c r="H7" s="1"/>
      <c r="I7" s="3"/>
    </row>
    <row r="8" spans="1:9" ht="72">
      <c r="A8" s="33" t="s">
        <v>5</v>
      </c>
      <c r="B8" s="29">
        <f>B7*G2</f>
        <v>0.92939672366098025</v>
      </c>
      <c r="C8" s="29">
        <f>C7*G3</f>
        <v>1.1576319857894575</v>
      </c>
      <c r="D8" s="29">
        <f>D7*G4</f>
        <v>1.170442542786907</v>
      </c>
      <c r="E8" s="29">
        <f>E7*G5</f>
        <v>0.93339166197215673</v>
      </c>
      <c r="F8" s="29">
        <f>SUM(B8:E8)</f>
        <v>4.1908629142095011</v>
      </c>
      <c r="G8" s="26"/>
      <c r="H8" s="9"/>
    </row>
    <row r="9" spans="1:9">
      <c r="A9" s="26"/>
      <c r="B9" s="26"/>
      <c r="C9" s="26"/>
      <c r="D9" s="26"/>
      <c r="E9" s="28" t="s">
        <v>7</v>
      </c>
      <c r="F9" s="26"/>
      <c r="G9" s="26"/>
    </row>
    <row r="10" spans="1:9">
      <c r="A10" s="28" t="s">
        <v>26</v>
      </c>
      <c r="B10" s="35">
        <f>(F8-4)/(4-1)</f>
        <v>6.3620971403167026E-2</v>
      </c>
      <c r="C10" s="26"/>
      <c r="D10" s="28" t="s">
        <v>7</v>
      </c>
      <c r="F10" s="29">
        <f>B10/F12*100</f>
        <v>7.068996822574114</v>
      </c>
      <c r="G10" s="26"/>
      <c r="H10" s="10"/>
    </row>
    <row r="11" spans="1:9">
      <c r="A11" s="26"/>
      <c r="B11" s="26"/>
      <c r="C11" s="26"/>
      <c r="D11" s="26"/>
      <c r="F11" s="26"/>
      <c r="G11" s="26"/>
      <c r="H11" s="8"/>
    </row>
    <row r="12" spans="1:9">
      <c r="A12" s="26"/>
      <c r="B12" s="26"/>
      <c r="C12" s="26"/>
      <c r="D12" s="28" t="s">
        <v>27</v>
      </c>
      <c r="F12" s="36">
        <v>0.9</v>
      </c>
      <c r="G12" s="26"/>
    </row>
    <row r="13" spans="1:9">
      <c r="A13" s="26"/>
      <c r="B13" s="26"/>
      <c r="C13" s="26"/>
      <c r="D13" s="26"/>
      <c r="E13" s="26"/>
      <c r="F13" s="26"/>
      <c r="G13" s="26"/>
      <c r="H13" s="11"/>
    </row>
    <row r="14" spans="1:9">
      <c r="A14" s="26"/>
      <c r="B14" s="26"/>
      <c r="C14" s="26"/>
      <c r="D14" s="26"/>
      <c r="E14" s="26"/>
      <c r="F14" s="26"/>
      <c r="G14" s="26"/>
    </row>
    <row r="15" spans="1:9">
      <c r="A15" s="26"/>
      <c r="B15" s="26"/>
      <c r="C15" s="26"/>
      <c r="D15" s="26"/>
      <c r="E15" s="26"/>
      <c r="F15" s="26"/>
      <c r="G15" s="26"/>
      <c r="H15" s="14"/>
    </row>
    <row r="16" spans="1:9">
      <c r="A16" s="26"/>
      <c r="B16" s="26"/>
      <c r="C16" s="26"/>
      <c r="D16" s="26"/>
      <c r="E16" s="26"/>
      <c r="F16" s="26"/>
      <c r="G16" s="26"/>
    </row>
    <row r="17" spans="1:7">
      <c r="A17" s="26"/>
      <c r="B17" s="26"/>
      <c r="C17" s="26"/>
      <c r="D17" s="26"/>
      <c r="E17" s="26"/>
      <c r="F17" s="26"/>
      <c r="G17" s="26"/>
    </row>
    <row r="18" spans="1:7">
      <c r="A18" s="26"/>
      <c r="B18" s="26"/>
      <c r="C18" s="26"/>
      <c r="D18" s="26"/>
      <c r="E18" s="26"/>
      <c r="F18" s="26"/>
      <c r="G18" s="26"/>
    </row>
    <row r="19" spans="1:7">
      <c r="A19" s="26"/>
      <c r="B19" s="26"/>
      <c r="C19" s="26"/>
      <c r="D19" s="26"/>
      <c r="E19" s="26"/>
      <c r="F19" s="26"/>
      <c r="G19" s="26"/>
    </row>
    <row r="20" spans="1:7">
      <c r="A20" s="26"/>
      <c r="B20" s="26"/>
      <c r="C20" s="26"/>
      <c r="D20" s="26"/>
      <c r="E20" s="26"/>
      <c r="F20" s="26"/>
      <c r="G20" s="26"/>
    </row>
    <row r="21" spans="1:7">
      <c r="A21" s="26"/>
      <c r="B21" s="26"/>
      <c r="C21" s="26"/>
      <c r="D21" s="26"/>
      <c r="E21" s="26"/>
      <c r="F21" s="26"/>
      <c r="G21" s="26"/>
    </row>
  </sheetData>
  <conditionalFormatting sqref="F10">
    <cfRule type="cellIs" dxfId="6" priority="1" operator="lessThan">
      <formula>10</formula>
    </cfRule>
  </conditionalFormatting>
  <conditionalFormatting sqref="H13">
    <cfRule type="cellIs" dxfId="5" priority="2" operator="lessThan">
      <formula>10</formula>
    </cfRule>
  </conditionalFormatting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1"/>
  <sheetViews>
    <sheetView workbookViewId="0">
      <selection activeCell="G4" sqref="G4"/>
    </sheetView>
  </sheetViews>
  <sheetFormatPr defaultColWidth="9.109375" defaultRowHeight="14.4"/>
  <cols>
    <col min="1" max="1" width="21.88671875" customWidth="1"/>
    <col min="2" max="2" width="9.44140625" bestFit="1" customWidth="1"/>
    <col min="4" max="4" width="10.5546875" customWidth="1"/>
    <col min="5" max="5" width="15.33203125" customWidth="1"/>
    <col min="6" max="6" width="21" customWidth="1"/>
    <col min="8" max="8" width="12.33203125" customWidth="1"/>
    <col min="9" max="9" width="13.6640625" customWidth="1"/>
  </cols>
  <sheetData>
    <row r="1" spans="1:9" ht="86.4">
      <c r="A1" s="39" t="s">
        <v>22</v>
      </c>
      <c r="B1" s="39" t="s">
        <v>28</v>
      </c>
      <c r="C1" s="39" t="s">
        <v>29</v>
      </c>
      <c r="D1" s="40" t="s">
        <v>30</v>
      </c>
      <c r="E1" s="41" t="s">
        <v>31</v>
      </c>
      <c r="F1" s="42" t="s">
        <v>0</v>
      </c>
      <c r="G1" s="42" t="s">
        <v>1</v>
      </c>
      <c r="H1" s="7"/>
      <c r="I1" s="7"/>
    </row>
    <row r="2" spans="1:9">
      <c r="A2" s="39" t="s">
        <v>28</v>
      </c>
      <c r="B2" s="43">
        <v>1</v>
      </c>
      <c r="C2" s="43">
        <v>2</v>
      </c>
      <c r="D2" s="43">
        <v>3</v>
      </c>
      <c r="E2" s="44">
        <v>3</v>
      </c>
      <c r="F2" s="40">
        <f>POWER(B2*C2*D2*E2, 1/4)</f>
        <v>2.0597671439071177</v>
      </c>
      <c r="G2" s="40">
        <f>F2/F6</f>
        <v>0.43284545573824046</v>
      </c>
      <c r="H2" s="1"/>
      <c r="I2" s="3"/>
    </row>
    <row r="3" spans="1:9">
      <c r="A3" s="39" t="s">
        <v>29</v>
      </c>
      <c r="B3" s="43">
        <v>0.5</v>
      </c>
      <c r="C3" s="43">
        <v>1</v>
      </c>
      <c r="D3" s="43">
        <v>4</v>
      </c>
      <c r="E3" s="44">
        <v>3</v>
      </c>
      <c r="F3" s="40">
        <f>POWER(B3*C3*D3*E3, 1/4)</f>
        <v>1.5650845800732873</v>
      </c>
      <c r="G3" s="40">
        <f>F3/F6</f>
        <v>0.32889142364204199</v>
      </c>
      <c r="H3" s="1"/>
      <c r="I3" s="3"/>
    </row>
    <row r="4" spans="1:9">
      <c r="A4" s="39" t="s">
        <v>30</v>
      </c>
      <c r="B4" s="43">
        <v>0.33</v>
      </c>
      <c r="C4" s="43">
        <v>0.25</v>
      </c>
      <c r="D4" s="43">
        <v>1</v>
      </c>
      <c r="E4" s="44">
        <v>0.5</v>
      </c>
      <c r="F4" s="40">
        <f>POWER(B4*C4*D4*E4, 1/4)</f>
        <v>0.45066723878700016</v>
      </c>
      <c r="G4" s="40">
        <f>F4/F6</f>
        <v>9.4704523730304677E-2</v>
      </c>
      <c r="H4" s="1"/>
      <c r="I4" s="3"/>
    </row>
    <row r="5" spans="1:9">
      <c r="A5" s="45" t="s">
        <v>31</v>
      </c>
      <c r="B5" s="43">
        <v>0.33</v>
      </c>
      <c r="C5" s="43">
        <v>0.33</v>
      </c>
      <c r="D5" s="47">
        <v>2</v>
      </c>
      <c r="E5" s="44">
        <v>1</v>
      </c>
      <c r="F5" s="40">
        <f>POWER(B5*C5*D5*E5, 1/4)</f>
        <v>0.68314747718418856</v>
      </c>
      <c r="G5" s="40">
        <f>F5/F6</f>
        <v>0.14355859688941294</v>
      </c>
      <c r="H5" s="1"/>
      <c r="I5" s="3"/>
    </row>
    <row r="6" spans="1:9">
      <c r="A6" s="26"/>
      <c r="B6" s="26"/>
      <c r="C6" s="26"/>
      <c r="D6" s="26"/>
      <c r="E6" s="28" t="s">
        <v>2</v>
      </c>
      <c r="F6" s="38">
        <f>SUM(F2:F5)</f>
        <v>4.7586664399515932</v>
      </c>
      <c r="G6" s="30" t="s">
        <v>9</v>
      </c>
      <c r="H6" s="1"/>
      <c r="I6" s="3"/>
    </row>
    <row r="7" spans="1:9">
      <c r="A7" s="31" t="s">
        <v>3</v>
      </c>
      <c r="B7" s="37">
        <f>SUM(B2:B5)</f>
        <v>2.16</v>
      </c>
      <c r="C7" s="29">
        <f>SUM(C2:C5)</f>
        <v>3.58</v>
      </c>
      <c r="D7" s="29">
        <f>SUM(D2:D5)</f>
        <v>10</v>
      </c>
      <c r="E7" s="37">
        <f>SUM(E2:E5)</f>
        <v>7.5</v>
      </c>
      <c r="F7" s="32" t="s">
        <v>4</v>
      </c>
      <c r="G7" s="26"/>
      <c r="H7" s="1"/>
      <c r="I7" s="3"/>
    </row>
    <row r="8" spans="1:9" ht="72">
      <c r="A8" s="33" t="s">
        <v>5</v>
      </c>
      <c r="B8" s="29">
        <f>B7*G2</f>
        <v>0.93494618439459942</v>
      </c>
      <c r="C8" s="29">
        <f>C7*G3</f>
        <v>1.1774312966385103</v>
      </c>
      <c r="D8" s="29">
        <f>D7*G4</f>
        <v>0.94704523730304679</v>
      </c>
      <c r="E8" s="29">
        <f>E7*G5</f>
        <v>1.076689476670597</v>
      </c>
      <c r="F8" s="29">
        <f>SUM(B8:E8)</f>
        <v>4.1361121950067536</v>
      </c>
      <c r="G8" s="26"/>
      <c r="H8" s="9"/>
    </row>
    <row r="9" spans="1:9">
      <c r="A9" s="26"/>
      <c r="B9" s="26"/>
      <c r="C9" s="26"/>
      <c r="D9" s="26"/>
      <c r="E9" s="28" t="s">
        <v>7</v>
      </c>
      <c r="F9" s="26"/>
      <c r="G9" s="26"/>
    </row>
    <row r="10" spans="1:9">
      <c r="A10" s="28" t="s">
        <v>26</v>
      </c>
      <c r="B10" s="35">
        <f>(F8-4)/(4-1)</f>
        <v>4.5370731668917884E-2</v>
      </c>
      <c r="C10" s="26"/>
      <c r="D10" s="28" t="s">
        <v>7</v>
      </c>
      <c r="F10" s="29">
        <f>B10/F12*100</f>
        <v>5.0411924076575421</v>
      </c>
      <c r="G10" s="26"/>
      <c r="H10" s="10"/>
    </row>
    <row r="11" spans="1:9">
      <c r="A11" s="26"/>
      <c r="B11" s="26"/>
      <c r="C11" s="26"/>
      <c r="D11" s="26"/>
      <c r="F11" s="26"/>
      <c r="G11" s="26"/>
      <c r="H11" s="8"/>
    </row>
    <row r="12" spans="1:9">
      <c r="A12" s="26"/>
      <c r="B12" s="26"/>
      <c r="C12" s="26"/>
      <c r="D12" s="28" t="s">
        <v>27</v>
      </c>
      <c r="F12" s="36">
        <v>0.9</v>
      </c>
      <c r="G12" s="26"/>
    </row>
    <row r="13" spans="1:9">
      <c r="A13" s="26"/>
      <c r="B13" s="26"/>
      <c r="C13" s="26"/>
      <c r="D13" s="26"/>
      <c r="E13" s="26"/>
      <c r="F13" s="26"/>
      <c r="G13" s="26"/>
      <c r="H13" s="11"/>
    </row>
    <row r="14" spans="1:9">
      <c r="A14" s="26"/>
      <c r="B14" s="26"/>
      <c r="C14" s="26"/>
      <c r="D14" s="26"/>
      <c r="E14" s="26"/>
      <c r="F14" s="26"/>
      <c r="G14" s="26"/>
    </row>
    <row r="15" spans="1:9">
      <c r="A15" s="26"/>
      <c r="B15" s="26"/>
      <c r="C15" s="26"/>
      <c r="D15" s="26"/>
      <c r="E15" s="26"/>
      <c r="F15" s="26"/>
      <c r="G15" s="26"/>
      <c r="H15" s="14"/>
    </row>
    <row r="16" spans="1:9">
      <c r="A16" s="26"/>
      <c r="B16" s="26"/>
      <c r="C16" s="26"/>
      <c r="D16" s="26"/>
      <c r="E16" s="26"/>
      <c r="F16" s="26"/>
      <c r="G16" s="26"/>
    </row>
    <row r="17" spans="1:7">
      <c r="A17" s="26"/>
      <c r="B17" s="26"/>
      <c r="C17" s="26"/>
      <c r="D17" s="26"/>
      <c r="E17" s="26"/>
      <c r="F17" s="26"/>
      <c r="G17" s="26"/>
    </row>
    <row r="18" spans="1:7">
      <c r="A18" s="26"/>
      <c r="B18" s="26"/>
      <c r="C18" s="26"/>
      <c r="D18" s="26"/>
      <c r="E18" s="26"/>
      <c r="F18" s="26"/>
      <c r="G18" s="26"/>
    </row>
    <row r="19" spans="1:7">
      <c r="A19" s="26"/>
      <c r="B19" s="26"/>
      <c r="C19" s="26"/>
      <c r="D19" s="26"/>
      <c r="E19" s="26"/>
      <c r="F19" s="26"/>
      <c r="G19" s="26"/>
    </row>
    <row r="20" spans="1:7">
      <c r="A20" s="26"/>
      <c r="B20" s="26"/>
      <c r="C20" s="26"/>
      <c r="D20" s="26"/>
      <c r="E20" s="26"/>
      <c r="F20" s="26"/>
      <c r="G20" s="26"/>
    </row>
    <row r="21" spans="1:7">
      <c r="A21" s="26"/>
      <c r="B21" s="26"/>
      <c r="C21" s="26"/>
      <c r="D21" s="26"/>
      <c r="E21" s="26"/>
      <c r="F21" s="26"/>
      <c r="G21" s="26"/>
    </row>
  </sheetData>
  <conditionalFormatting sqref="F10">
    <cfRule type="cellIs" dxfId="4" priority="1" operator="lessThan">
      <formula>10</formula>
    </cfRule>
  </conditionalFormatting>
  <conditionalFormatting sqref="H13">
    <cfRule type="cellIs" dxfId="3" priority="2" operator="lessThan">
      <formula>10</formula>
    </cfRule>
  </conditionalFormatting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2"/>
  <sheetViews>
    <sheetView tabSelected="1" topLeftCell="B1" workbookViewId="0">
      <selection activeCell="C10" sqref="C10"/>
    </sheetView>
  </sheetViews>
  <sheetFormatPr defaultColWidth="9.109375" defaultRowHeight="14.4"/>
  <cols>
    <col min="1" max="1" width="20.88671875" customWidth="1"/>
    <col min="2" max="2" width="16" customWidth="1"/>
    <col min="3" max="3" width="19.6640625" customWidth="1"/>
    <col min="4" max="4" width="15.88671875" customWidth="1"/>
    <col min="5" max="5" width="16.5546875" customWidth="1"/>
    <col min="6" max="6" width="17" customWidth="1"/>
    <col min="7" max="7" width="16.33203125" customWidth="1"/>
    <col min="8" max="8" width="15.21875" customWidth="1"/>
  </cols>
  <sheetData>
    <row r="1" spans="1:10">
      <c r="A1" s="1" t="s">
        <v>9</v>
      </c>
      <c r="B1" s="1"/>
      <c r="C1" s="48" t="s">
        <v>10</v>
      </c>
      <c r="D1" s="48"/>
      <c r="E1" s="48"/>
      <c r="F1" s="48"/>
      <c r="G1" s="48"/>
      <c r="H1" s="2"/>
    </row>
    <row r="2" spans="1:10">
      <c r="A2" s="1" t="s">
        <v>19</v>
      </c>
      <c r="B2" s="1" t="s">
        <v>21</v>
      </c>
      <c r="C2" s="41" t="s">
        <v>28</v>
      </c>
      <c r="D2" s="41" t="s">
        <v>29</v>
      </c>
      <c r="E2" s="41" t="s">
        <v>30</v>
      </c>
      <c r="F2" s="41" t="s">
        <v>31</v>
      </c>
      <c r="G2" s="3"/>
      <c r="H2" s="15"/>
    </row>
    <row r="3" spans="1:10">
      <c r="A3" s="22" t="s">
        <v>23</v>
      </c>
      <c r="B3" s="3">
        <f>Критерий!F2</f>
        <v>0.25823012817101493</v>
      </c>
      <c r="C3" s="3">
        <f>Площадь!G2</f>
        <v>0.25754237627521154</v>
      </c>
      <c r="D3" s="3">
        <f>Площадь!G3</f>
        <v>0.20204481825355242</v>
      </c>
      <c r="E3" s="3">
        <f>Площадь!G4</f>
        <v>6.7557756688893217E-2</v>
      </c>
      <c r="F3" s="3">
        <f>Площадь!G5</f>
        <v>0.47285504878234269</v>
      </c>
      <c r="G3" s="3"/>
      <c r="H3" s="3"/>
      <c r="J3" s="20"/>
    </row>
    <row r="4" spans="1:10">
      <c r="A4" s="22" t="s">
        <v>24</v>
      </c>
      <c r="B4" s="3">
        <f>Критерий!F3</f>
        <v>0.63706268510372366</v>
      </c>
      <c r="C4" s="3">
        <f>Цена!G2</f>
        <v>0.4302762609541575</v>
      </c>
      <c r="D4" s="3">
        <f>Цена!G3</f>
        <v>0.15793069383212244</v>
      </c>
      <c r="E4" s="3">
        <f>Цена!G4</f>
        <v>0.32693925776170585</v>
      </c>
      <c r="F4" s="3">
        <f>Цена!G5</f>
        <v>8.4853787452014245E-2</v>
      </c>
      <c r="G4" s="3"/>
      <c r="H4" s="3"/>
      <c r="J4" s="20"/>
    </row>
    <row r="5" spans="1:10">
      <c r="A5" s="23" t="s">
        <v>25</v>
      </c>
      <c r="B5" s="3">
        <f>Критерий!F4</f>
        <v>0.10470718672526146</v>
      </c>
      <c r="C5" s="3">
        <f>Ремонт!G2</f>
        <v>0.43284545573824046</v>
      </c>
      <c r="D5" s="3">
        <f>Ремонт!G3</f>
        <v>0.32889142364204199</v>
      </c>
      <c r="E5" s="3">
        <f>Ремонт!G4</f>
        <v>9.4704523730304677E-2</v>
      </c>
      <c r="F5" s="3">
        <f>Ремонт!G5</f>
        <v>0.14355859688941294</v>
      </c>
      <c r="G5" s="3"/>
      <c r="H5" s="3"/>
      <c r="J5" s="20"/>
    </row>
    <row r="6" spans="1:10">
      <c r="A6" s="3"/>
      <c r="B6" s="3"/>
      <c r="C6" s="3"/>
      <c r="D6" s="3"/>
      <c r="E6" s="3"/>
      <c r="F6" s="3"/>
      <c r="G6" s="3"/>
      <c r="H6" s="3"/>
      <c r="J6" s="20"/>
    </row>
    <row r="7" spans="1:10">
      <c r="A7" s="3"/>
      <c r="B7" s="3"/>
      <c r="C7" s="3"/>
      <c r="D7" s="3"/>
      <c r="E7" s="3"/>
      <c r="F7" s="3"/>
      <c r="G7" s="3"/>
      <c r="H7" s="3"/>
      <c r="J7" s="20"/>
    </row>
    <row r="8" spans="1:10">
      <c r="A8" s="3"/>
      <c r="B8" s="3"/>
      <c r="C8" s="3"/>
      <c r="D8" s="3"/>
      <c r="E8" s="3"/>
      <c r="F8" s="3"/>
      <c r="G8" s="3"/>
      <c r="H8" s="3"/>
      <c r="J8" s="21"/>
    </row>
    <row r="9" spans="1:10">
      <c r="C9" s="49" t="s">
        <v>9</v>
      </c>
      <c r="D9" s="49"/>
      <c r="E9" s="49"/>
      <c r="F9" s="49"/>
      <c r="G9" s="49"/>
    </row>
    <row r="10" spans="1:10">
      <c r="C10" s="3">
        <f>SUMPRODUCT($B3:$B5,C3:C5)</f>
        <v>0.38594018093202653</v>
      </c>
      <c r="D10" s="3">
        <f>SUMPRODUCT($B3:$B5,D3:D5)</f>
        <v>0.18722310689451463</v>
      </c>
      <c r="E10" s="3">
        <f>SUMPRODUCT($B3:$B5,E3:E5)</f>
        <v>0.23564249383416583</v>
      </c>
      <c r="F10" s="3">
        <f>SUMPRODUCT($B3:$B5,F3:F5)</f>
        <v>0.19119421833929301</v>
      </c>
      <c r="G10" s="3"/>
      <c r="H10" s="3"/>
    </row>
    <row r="12" spans="1:10">
      <c r="A12" s="4" t="s">
        <v>11</v>
      </c>
      <c r="B12" s="5">
        <f>MAX(C10:H10)</f>
        <v>0.38594018093202653</v>
      </c>
      <c r="C12" s="3" t="s">
        <v>16</v>
      </c>
    </row>
  </sheetData>
  <mergeCells count="2">
    <mergeCell ref="C1:G1"/>
    <mergeCell ref="C9:G9"/>
  </mergeCells>
  <conditionalFormatting sqref="H13">
    <cfRule type="cellIs" dxfId="1" priority="2" operator="lessThan">
      <formula>10</formula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15"/>
  <sheetViews>
    <sheetView workbookViewId="0">
      <selection activeCell="G13" sqref="G13"/>
    </sheetView>
  </sheetViews>
  <sheetFormatPr defaultColWidth="9.109375" defaultRowHeight="14.4"/>
  <cols>
    <col min="1" max="1" width="25.44140625" customWidth="1"/>
    <col min="2" max="2" width="13.109375" customWidth="1"/>
    <col min="3" max="3" width="15.88671875" customWidth="1"/>
    <col min="4" max="4" width="13.21875" customWidth="1"/>
    <col min="5" max="5" width="11" customWidth="1"/>
    <col min="6" max="6" width="11.88671875" customWidth="1"/>
    <col min="7" max="7" width="12.6640625" customWidth="1"/>
    <col min="8" max="8" width="13.33203125" customWidth="1"/>
  </cols>
  <sheetData>
    <row r="1" spans="1:9" ht="86.4">
      <c r="A1" s="6" t="s">
        <v>20</v>
      </c>
      <c r="B1" s="3" t="s">
        <v>12</v>
      </c>
      <c r="C1" s="3" t="s">
        <v>13</v>
      </c>
      <c r="D1" s="3" t="s">
        <v>14</v>
      </c>
      <c r="E1" s="3" t="s">
        <v>15</v>
      </c>
      <c r="F1" s="3" t="s">
        <v>16</v>
      </c>
      <c r="G1" s="15" t="s">
        <v>17</v>
      </c>
      <c r="H1" s="7" t="s">
        <v>0</v>
      </c>
      <c r="I1" s="7" t="s">
        <v>1</v>
      </c>
    </row>
    <row r="2" spans="1:9">
      <c r="A2" s="3" t="s">
        <v>18</v>
      </c>
      <c r="B2" s="17">
        <v>1</v>
      </c>
      <c r="C2" s="17">
        <v>0.11111111111111099</v>
      </c>
      <c r="D2" s="17">
        <v>0.2</v>
      </c>
      <c r="E2" s="17">
        <v>0.14285714285714299</v>
      </c>
      <c r="F2" s="17">
        <v>1</v>
      </c>
      <c r="G2" s="17">
        <v>1</v>
      </c>
      <c r="H2" s="1">
        <f>POWER(B2*C2*D2*E2*F2*G2,1/6)</f>
        <v>0.38336716009084959</v>
      </c>
      <c r="I2" s="1">
        <f t="shared" ref="I2:I7" si="0">H2/H$8</f>
        <v>4.8262111249791691E-2</v>
      </c>
    </row>
    <row r="3" spans="1:9">
      <c r="A3" s="3" t="s">
        <v>13</v>
      </c>
      <c r="B3" s="17">
        <v>9</v>
      </c>
      <c r="C3" s="17">
        <v>1</v>
      </c>
      <c r="D3" s="17">
        <v>3</v>
      </c>
      <c r="E3" s="17">
        <v>2</v>
      </c>
      <c r="F3" s="17">
        <v>9</v>
      </c>
      <c r="G3" s="17">
        <v>5</v>
      </c>
      <c r="H3" s="1">
        <f t="shared" ref="H3:H7" si="1">POWER(B3*C3*D3*E3*F3*G3,1/6)</f>
        <v>3.6666352749723403</v>
      </c>
      <c r="I3" s="1">
        <f t="shared" si="0"/>
        <v>0.46159290094433264</v>
      </c>
    </row>
    <row r="4" spans="1:9">
      <c r="A4" s="3" t="s">
        <v>14</v>
      </c>
      <c r="B4" s="17">
        <v>5</v>
      </c>
      <c r="C4" s="17">
        <v>0.33333333333333298</v>
      </c>
      <c r="D4" s="17">
        <v>1</v>
      </c>
      <c r="E4" s="17">
        <v>0.5</v>
      </c>
      <c r="F4" s="17">
        <v>5</v>
      </c>
      <c r="G4" s="17">
        <v>0.5</v>
      </c>
      <c r="H4" s="1">
        <f t="shared" si="1"/>
        <v>1.1301249432352991</v>
      </c>
      <c r="I4" s="1">
        <f t="shared" si="0"/>
        <v>0.14227148648742166</v>
      </c>
    </row>
    <row r="5" spans="1:9">
      <c r="A5" s="3" t="s">
        <v>15</v>
      </c>
      <c r="B5" s="17">
        <v>7</v>
      </c>
      <c r="C5" s="17">
        <v>0.5</v>
      </c>
      <c r="D5" s="17">
        <v>2</v>
      </c>
      <c r="E5" s="17">
        <v>1</v>
      </c>
      <c r="F5" s="17">
        <v>7</v>
      </c>
      <c r="G5" s="19">
        <v>0.16</v>
      </c>
      <c r="H5" s="1">
        <f t="shared" si="1"/>
        <v>1.4094597464129783</v>
      </c>
      <c r="I5" s="1">
        <f t="shared" si="0"/>
        <v>0.17743695904303924</v>
      </c>
    </row>
    <row r="6" spans="1:9">
      <c r="A6" s="3" t="s">
        <v>16</v>
      </c>
      <c r="B6" s="17">
        <v>1</v>
      </c>
      <c r="C6" s="17">
        <v>0.11111111111111099</v>
      </c>
      <c r="D6" s="17">
        <v>0.2</v>
      </c>
      <c r="E6" s="17">
        <v>0.14285714285714299</v>
      </c>
      <c r="F6" s="17">
        <v>1</v>
      </c>
      <c r="G6" s="17">
        <v>9</v>
      </c>
      <c r="H6" s="1">
        <f t="shared" si="1"/>
        <v>0.55291112191099923</v>
      </c>
      <c r="I6" s="1">
        <f t="shared" si="0"/>
        <v>6.9606009212140413E-2</v>
      </c>
    </row>
    <row r="7" spans="1:9">
      <c r="A7" s="15" t="s">
        <v>17</v>
      </c>
      <c r="B7" s="17">
        <v>1</v>
      </c>
      <c r="C7" s="17">
        <v>0.2</v>
      </c>
      <c r="D7" s="17">
        <v>2</v>
      </c>
      <c r="E7" s="17">
        <v>6</v>
      </c>
      <c r="F7" s="18">
        <v>0.11</v>
      </c>
      <c r="G7" s="17">
        <v>1</v>
      </c>
      <c r="H7" s="1">
        <f t="shared" si="1"/>
        <v>0.80094123754440649</v>
      </c>
      <c r="I7" s="1">
        <f t="shared" si="0"/>
        <v>0.1008305330632743</v>
      </c>
    </row>
    <row r="8" spans="1:9">
      <c r="A8" s="3"/>
      <c r="B8" s="3"/>
      <c r="C8" s="3"/>
      <c r="D8" s="3"/>
      <c r="E8" s="3"/>
      <c r="F8" s="3"/>
      <c r="G8" s="16" t="s">
        <v>2</v>
      </c>
      <c r="H8" s="9">
        <f>SUM(H2:H7)</f>
        <v>7.9434394841668734</v>
      </c>
      <c r="I8" s="3"/>
    </row>
    <row r="10" spans="1:9">
      <c r="A10" s="7" t="s">
        <v>3</v>
      </c>
      <c r="B10" s="8">
        <f t="shared" ref="B10:G10" si="2">SUM(B2:B7)</f>
        <v>24</v>
      </c>
      <c r="C10" s="8">
        <f t="shared" si="2"/>
        <v>2.2555555555555551</v>
      </c>
      <c r="D10" s="8">
        <f t="shared" si="2"/>
        <v>8.4</v>
      </c>
      <c r="E10" s="8">
        <f t="shared" si="2"/>
        <v>9.7857142857142847</v>
      </c>
      <c r="F10" s="8">
        <f t="shared" si="2"/>
        <v>23.11</v>
      </c>
      <c r="G10" s="8">
        <f t="shared" si="2"/>
        <v>16.66</v>
      </c>
      <c r="H10" s="10" t="s">
        <v>4</v>
      </c>
    </row>
    <row r="11" spans="1:9" ht="57.6">
      <c r="A11" s="7" t="s">
        <v>5</v>
      </c>
      <c r="B11" s="11">
        <f>B10*I2</f>
        <v>1.1582906699950006</v>
      </c>
      <c r="C11" s="11">
        <f>C10*I3</f>
        <v>1.0411484321299944</v>
      </c>
      <c r="D11" s="11">
        <f>D10*I4</f>
        <v>1.1950804864943421</v>
      </c>
      <c r="E11" s="11">
        <f>E10*I5</f>
        <v>1.7363473849211695</v>
      </c>
      <c r="F11" s="11">
        <f>F10*I6</f>
        <v>1.608594872892565</v>
      </c>
      <c r="G11" s="11">
        <f>G10*I7</f>
        <v>1.6798366808341498</v>
      </c>
      <c r="H11" s="8">
        <f>SUM(B11:G11)</f>
        <v>8.4192985272672214</v>
      </c>
    </row>
    <row r="13" spans="1:9">
      <c r="A13" s="4" t="s">
        <v>6</v>
      </c>
      <c r="B13" s="12">
        <f>(H11-6)/(6-1)</f>
        <v>0.48385970545344426</v>
      </c>
      <c r="F13" s="13" t="s">
        <v>7</v>
      </c>
      <c r="G13" s="12">
        <f>B13/G15*100</f>
        <v>39.020943988180989</v>
      </c>
    </row>
    <row r="15" spans="1:9">
      <c r="F15" s="13" t="s">
        <v>8</v>
      </c>
      <c r="G15" s="14">
        <v>1.24</v>
      </c>
    </row>
  </sheetData>
  <conditionalFormatting sqref="G13">
    <cfRule type="cellIs" dxfId="0" priority="1" operator="lessThan">
      <formula>10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Критерий</vt:lpstr>
      <vt:lpstr>Площадь</vt:lpstr>
      <vt:lpstr>Цена</vt:lpstr>
      <vt:lpstr>Ремонт</vt:lpstr>
      <vt:lpstr>Глоб приоритет</vt:lpstr>
      <vt:lpstr>Простота в установке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zarevichm@gmail.com</cp:lastModifiedBy>
  <dcterms:created xsi:type="dcterms:W3CDTF">2024-11-24T12:14:10Z</dcterms:created>
  <dcterms:modified xsi:type="dcterms:W3CDTF">2025-05-18T05:43:24Z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DE0D4001C36E40A092588F348C8553FC_11</vt:lpwstr>
  </property>
  <property fmtid="{D5CDD505-2E9C-101B-9397-08002B2CF9AE}" pid="3" name="KSOProductBuildVer">
    <vt:lpwstr>1049-12.2.0.18911</vt:lpwstr>
  </property>
</Properties>
</file>