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Mikhail\Desktop\Домашние задания\ТСиСА\6 Работа\"/>
    </mc:Choice>
  </mc:AlternateContent>
  <xr:revisionPtr revIDLastSave="0" documentId="13_ncr:1_{44D3E17C-3128-48D8-99BA-48AAF7532508}" xr6:coauthVersionLast="47" xr6:coauthVersionMax="47" xr10:uidLastSave="{00000000-0000-0000-0000-000000000000}"/>
  <bookViews>
    <workbookView xWindow="-108" yWindow="-108" windowWidth="23256" windowHeight="12576" tabRatio="655" xr2:uid="{00000000-000D-0000-FFFF-FFFF00000000}"/>
  </bookViews>
  <sheets>
    <sheet name="Критерий" sheetId="1" r:id="rId1"/>
    <sheet name="Компактность" sheetId="2" r:id="rId2"/>
    <sheet name="Надёжность" sheetId="3" r:id="rId3"/>
    <sheet name="Скорость работы" sheetId="4" r:id="rId4"/>
    <sheet name="Экономность" sheetId="5" r:id="rId5"/>
    <sheet name="Простота в установке" sheetId="6" r:id="rId6"/>
    <sheet name="Цена" sheetId="7" r:id="rId7"/>
    <sheet name="Глоб. приоритет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E10" i="8"/>
  <c r="D10" i="8"/>
  <c r="H10" i="8"/>
  <c r="G10" i="8"/>
  <c r="F10" i="8"/>
  <c r="H8" i="8"/>
  <c r="H7" i="8"/>
  <c r="H6" i="8"/>
  <c r="H5" i="8"/>
  <c r="H4" i="8"/>
  <c r="H3" i="8"/>
  <c r="G8" i="8"/>
  <c r="G7" i="8"/>
  <c r="G6" i="8"/>
  <c r="G5" i="8"/>
  <c r="G4" i="8"/>
  <c r="G3" i="8"/>
  <c r="F8" i="8"/>
  <c r="F7" i="8"/>
  <c r="F6" i="8"/>
  <c r="F5" i="8"/>
  <c r="F4" i="8"/>
  <c r="F3" i="8"/>
  <c r="E4" i="8"/>
  <c r="E3" i="8"/>
  <c r="E5" i="8"/>
  <c r="E6" i="8"/>
  <c r="E7" i="8"/>
  <c r="E8" i="8"/>
  <c r="D8" i="8"/>
  <c r="D7" i="8"/>
  <c r="D6" i="8"/>
  <c r="D5" i="8"/>
  <c r="D4" i="8"/>
  <c r="D3" i="8"/>
  <c r="C7" i="8"/>
  <c r="C8" i="8"/>
  <c r="C6" i="8"/>
  <c r="C5" i="8"/>
  <c r="C4" i="8"/>
  <c r="C3" i="8"/>
  <c r="H3" i="6"/>
  <c r="H4" i="6"/>
  <c r="H5" i="6"/>
  <c r="H6" i="6"/>
  <c r="H7" i="6"/>
  <c r="H2" i="6"/>
  <c r="H3" i="7"/>
  <c r="H4" i="7"/>
  <c r="H5" i="7"/>
  <c r="H6" i="7"/>
  <c r="H7" i="7"/>
  <c r="H2" i="7"/>
  <c r="H3" i="5"/>
  <c r="H4" i="5"/>
  <c r="H5" i="5"/>
  <c r="H6" i="5"/>
  <c r="H7" i="5"/>
  <c r="H2" i="5"/>
  <c r="H2" i="4"/>
  <c r="H3" i="4"/>
  <c r="H4" i="4"/>
  <c r="H5" i="4"/>
  <c r="H6" i="4"/>
  <c r="H7" i="4"/>
  <c r="H3" i="3"/>
  <c r="H4" i="3"/>
  <c r="H5" i="3"/>
  <c r="H6" i="3"/>
  <c r="H7" i="3"/>
  <c r="H2" i="3"/>
  <c r="H3" i="2"/>
  <c r="H7" i="2"/>
  <c r="H4" i="2"/>
  <c r="H5" i="2"/>
  <c r="H6" i="2"/>
  <c r="H2" i="2"/>
  <c r="I2" i="1"/>
  <c r="C11" i="1"/>
  <c r="B11" i="1"/>
  <c r="H8" i="1"/>
  <c r="G10" i="7"/>
  <c r="F10" i="7"/>
  <c r="E10" i="7"/>
  <c r="D10" i="7"/>
  <c r="C10" i="7"/>
  <c r="B10" i="7"/>
  <c r="G10" i="6"/>
  <c r="F10" i="6"/>
  <c r="E10" i="6"/>
  <c r="D10" i="6"/>
  <c r="C10" i="6"/>
  <c r="B10" i="6"/>
  <c r="G10" i="5"/>
  <c r="F10" i="5"/>
  <c r="E10" i="5"/>
  <c r="D10" i="5"/>
  <c r="C10" i="5"/>
  <c r="B10" i="5"/>
  <c r="G10" i="4"/>
  <c r="F10" i="4"/>
  <c r="E10" i="4"/>
  <c r="D10" i="4"/>
  <c r="C10" i="4"/>
  <c r="B10" i="4"/>
  <c r="G10" i="3"/>
  <c r="F10" i="3"/>
  <c r="E10" i="3"/>
  <c r="D10" i="3"/>
  <c r="C10" i="3"/>
  <c r="B10" i="3"/>
  <c r="G10" i="2"/>
  <c r="F10" i="2"/>
  <c r="E10" i="2"/>
  <c r="D10" i="2"/>
  <c r="C10" i="2"/>
  <c r="B10" i="2"/>
  <c r="G10" i="1"/>
  <c r="F10" i="1"/>
  <c r="E10" i="1"/>
  <c r="D10" i="1"/>
  <c r="C10" i="1"/>
  <c r="B10" i="1"/>
  <c r="H7" i="1"/>
  <c r="H6" i="1"/>
  <c r="H5" i="1"/>
  <c r="H4" i="1"/>
  <c r="I3" i="1"/>
  <c r="H3" i="1"/>
  <c r="H2" i="1"/>
  <c r="B12" i="8" l="1"/>
  <c r="H8" i="2"/>
  <c r="I3" i="2" s="1"/>
  <c r="H8" i="3"/>
  <c r="I7" i="3" s="1"/>
  <c r="G11" i="3" s="1"/>
  <c r="I4" i="1"/>
  <c r="I6" i="1"/>
  <c r="I7" i="1"/>
  <c r="G11" i="1" s="1"/>
  <c r="B3" i="8"/>
  <c r="B4" i="8"/>
  <c r="F11" i="1"/>
  <c r="B7" i="8"/>
  <c r="B8" i="8"/>
  <c r="I5" i="1"/>
  <c r="H8" i="7"/>
  <c r="I2" i="7" s="1"/>
  <c r="B11" i="7" s="1"/>
  <c r="H8" i="6"/>
  <c r="I7" i="6" s="1"/>
  <c r="G11" i="6" s="1"/>
  <c r="H8" i="5"/>
  <c r="I7" i="5" s="1"/>
  <c r="G11" i="5" s="1"/>
  <c r="H8" i="4"/>
  <c r="I7" i="4" s="1"/>
  <c r="G11" i="4" s="1"/>
  <c r="I3" i="7" l="1"/>
  <c r="C11" i="7" s="1"/>
  <c r="I4" i="6"/>
  <c r="D11" i="6" s="1"/>
  <c r="I5" i="6"/>
  <c r="E11" i="6" s="1"/>
  <c r="I2" i="2"/>
  <c r="I5" i="2"/>
  <c r="E11" i="2" s="1"/>
  <c r="C11" i="2"/>
  <c r="B5" i="8"/>
  <c r="D11" i="1"/>
  <c r="E11" i="1"/>
  <c r="H11" i="1" s="1"/>
  <c r="B13" i="1" s="1"/>
  <c r="H13" i="1" s="1"/>
  <c r="B6" i="8"/>
  <c r="I7" i="7"/>
  <c r="G11" i="7" s="1"/>
  <c r="I5" i="7"/>
  <c r="E11" i="7" s="1"/>
  <c r="I6" i="7"/>
  <c r="F11" i="7" s="1"/>
  <c r="I4" i="7"/>
  <c r="D11" i="7" s="1"/>
  <c r="I3" i="6"/>
  <c r="C11" i="6" s="1"/>
  <c r="I2" i="6"/>
  <c r="B11" i="6" s="1"/>
  <c r="I6" i="6"/>
  <c r="F11" i="6" s="1"/>
  <c r="I6" i="5"/>
  <c r="F11" i="5" s="1"/>
  <c r="I2" i="5"/>
  <c r="B11" i="5" s="1"/>
  <c r="I4" i="5"/>
  <c r="D11" i="5" s="1"/>
  <c r="I3" i="5"/>
  <c r="C11" i="5" s="1"/>
  <c r="I5" i="5"/>
  <c r="E11" i="5" s="1"/>
  <c r="I5" i="4"/>
  <c r="E11" i="4" s="1"/>
  <c r="I6" i="4"/>
  <c r="F11" i="4" s="1"/>
  <c r="I4" i="4"/>
  <c r="D11" i="4" s="1"/>
  <c r="I3" i="4"/>
  <c r="C11" i="4" s="1"/>
  <c r="I2" i="4"/>
  <c r="B11" i="4" s="1"/>
  <c r="I4" i="3"/>
  <c r="D11" i="3" s="1"/>
  <c r="I6" i="3"/>
  <c r="F11" i="3" s="1"/>
  <c r="I3" i="3"/>
  <c r="C11" i="3" s="1"/>
  <c r="I5" i="3"/>
  <c r="E11" i="3" s="1"/>
  <c r="I2" i="3"/>
  <c r="B11" i="3" s="1"/>
  <c r="I6" i="2"/>
  <c r="F11" i="2" s="1"/>
  <c r="I7" i="2"/>
  <c r="G11" i="2" s="1"/>
  <c r="I4" i="2"/>
  <c r="D11" i="2" s="1"/>
  <c r="H11" i="7" l="1"/>
  <c r="B13" i="7" s="1"/>
  <c r="G13" i="7" s="1"/>
  <c r="H11" i="4"/>
  <c r="B13" i="4" s="1"/>
  <c r="G13" i="4" s="1"/>
  <c r="B11" i="2"/>
  <c r="H11" i="2" s="1"/>
  <c r="B13" i="2" s="1"/>
  <c r="G13" i="2" s="1"/>
  <c r="H11" i="6"/>
  <c r="B13" i="6" s="1"/>
  <c r="G13" i="6" s="1"/>
  <c r="H11" i="5"/>
  <c r="B13" i="5" s="1"/>
  <c r="G13" i="5" s="1"/>
  <c r="H11" i="3"/>
  <c r="B13" i="3" s="1"/>
  <c r="G13" i="3" s="1"/>
</calcChain>
</file>

<file path=xl/sharedStrings.xml><?xml version="1.0" encoding="utf-8"?>
<sst xmlns="http://schemas.openxmlformats.org/spreadsheetml/2006/main" count="172" uniqueCount="29">
  <si>
    <t>Цена</t>
  </si>
  <si>
    <t>Оценки компонент собственного вектора</t>
  </si>
  <si>
    <t>Нормализованные оценки вектора приоритета</t>
  </si>
  <si>
    <t>Сумма</t>
  </si>
  <si>
    <t>Сумма по столбцам</t>
  </si>
  <si>
    <t>Lmax</t>
  </si>
  <si>
    <t>Произведение суммы по столбцам и нормализованной оценки вектора приоритета</t>
  </si>
  <si>
    <t>ИС</t>
  </si>
  <si>
    <t>ОС</t>
  </si>
  <si>
    <t>Индекс cогласованности матрицы для данного случая:</t>
  </si>
  <si>
    <t>Глобальные приоритеты</t>
  </si>
  <si>
    <t>Локальные приоритеты</t>
  </si>
  <si>
    <t>Вывод:</t>
  </si>
  <si>
    <t>Компактность</t>
  </si>
  <si>
    <t>Надёжность</t>
  </si>
  <si>
    <t>Скорость работы</t>
  </si>
  <si>
    <t>Экономность расхода красок</t>
  </si>
  <si>
    <t>Простота в установке</t>
  </si>
  <si>
    <t xml:space="preserve"> Canon PIXMA MG2540S</t>
  </si>
  <si>
    <t>HP LaserJet Pro MFP M28w</t>
  </si>
  <si>
    <t>Brother DCP-1612WR</t>
  </si>
  <si>
    <t>Pantum M6500</t>
  </si>
  <si>
    <t>Xerox WorkCentre 3025BI</t>
  </si>
  <si>
    <t>Epson L3150</t>
  </si>
  <si>
    <t>Canon PIXMA MG2540S</t>
  </si>
  <si>
    <t>Критерии</t>
  </si>
  <si>
    <t>Альтернативы</t>
  </si>
  <si>
    <t>Приоритеты</t>
  </si>
  <si>
    <t>Оценки компонентов собственного вектора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</si>
</sst>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_ "/>
    <numFmt numFmtId="165" formatCode="0.0000000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1" fillId="2" borderId="0" xfId="0" applyFont="1" applyFill="1" applyAlignment="1"/>
    <xf numFmtId="0" fontId="0" fillId="0" borderId="1" xfId="0" applyBorder="1" applyAlignment="1"/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/>
    <xf numFmtId="165" fontId="1" fillId="0" borderId="1" xfId="0" applyNumberFormat="1" applyFont="1" applyFill="1" applyBorder="1" applyAlignment="1"/>
    <xf numFmtId="0" fontId="1" fillId="0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0" fillId="0" borderId="1" xfId="0" applyFill="1" applyBorder="1">
      <alignment vertical="center"/>
    </xf>
    <xf numFmtId="164" fontId="0" fillId="0" borderId="1" xfId="0" applyNumberFormat="1" applyFill="1" applyBorder="1">
      <alignment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>
      <alignment vertical="center"/>
    </xf>
    <xf numFmtId="2" fontId="0" fillId="0" borderId="1" xfId="0" applyNumberFormat="1" applyBorder="1" applyAlignment="1">
      <alignment horizontal="right" vertical="center"/>
    </xf>
    <xf numFmtId="2" fontId="0" fillId="0" borderId="2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24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16</xdr:row>
      <xdr:rowOff>57150</xdr:rowOff>
    </xdr:from>
    <xdr:to>
      <xdr:col>9</xdr:col>
      <xdr:colOff>429260</xdr:colOff>
      <xdr:row>23</xdr:row>
      <xdr:rowOff>2540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5010150"/>
          <a:ext cx="7656830" cy="1278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G1" sqref="G1"/>
    </sheetView>
  </sheetViews>
  <sheetFormatPr defaultColWidth="9.109375" defaultRowHeight="14.4"/>
  <cols>
    <col min="1" max="1" width="21.88671875" customWidth="1"/>
    <col min="2" max="2" width="16.44140625" customWidth="1"/>
    <col min="3" max="3" width="7.77734375" customWidth="1"/>
    <col min="4" max="4" width="9.5546875" customWidth="1"/>
    <col min="5" max="5" width="12.6640625" bestFit="1" customWidth="1"/>
    <col min="6" max="6" width="8.44140625" customWidth="1"/>
    <col min="7" max="7" width="8.88671875" customWidth="1"/>
    <col min="8" max="8" width="12.33203125" customWidth="1"/>
    <col min="9" max="9" width="13.6640625" customWidth="1"/>
  </cols>
  <sheetData>
    <row r="1" spans="1:9" ht="57.6">
      <c r="A1" s="6" t="s">
        <v>25</v>
      </c>
      <c r="B1" s="3" t="s">
        <v>0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13</v>
      </c>
      <c r="H1" s="7" t="s">
        <v>1</v>
      </c>
      <c r="I1" s="7" t="s">
        <v>2</v>
      </c>
    </row>
    <row r="2" spans="1:9">
      <c r="A2" s="3" t="s">
        <v>0</v>
      </c>
      <c r="B2" s="8">
        <v>1</v>
      </c>
      <c r="C2" s="8">
        <v>3</v>
      </c>
      <c r="D2" s="8">
        <v>5</v>
      </c>
      <c r="E2" s="8">
        <v>7</v>
      </c>
      <c r="F2" s="8">
        <v>5</v>
      </c>
      <c r="G2" s="8">
        <v>3</v>
      </c>
      <c r="H2" s="1">
        <f t="shared" ref="H2:H7" si="0">POWER(B2*C2*D2*E2*F2*G2,1/6)</f>
        <v>3.41098722619315</v>
      </c>
      <c r="I2" s="3">
        <f>H2/H$8</f>
        <v>0.4279917521383616</v>
      </c>
    </row>
    <row r="3" spans="1:9">
      <c r="A3" s="3" t="s">
        <v>14</v>
      </c>
      <c r="B3" s="8">
        <v>0.33333333333333298</v>
      </c>
      <c r="C3" s="8">
        <v>1</v>
      </c>
      <c r="D3" s="8">
        <v>3</v>
      </c>
      <c r="E3" s="8">
        <v>5</v>
      </c>
      <c r="F3" s="8">
        <v>3</v>
      </c>
      <c r="G3" s="8">
        <v>2</v>
      </c>
      <c r="H3" s="1">
        <f t="shared" si="0"/>
        <v>1.7627343832676201</v>
      </c>
      <c r="I3" s="3">
        <f t="shared" ref="I3:I7" si="1">H3/H$8</f>
        <v>0.22117813032423311</v>
      </c>
    </row>
    <row r="4" spans="1:9">
      <c r="A4" s="3" t="s">
        <v>15</v>
      </c>
      <c r="B4" s="8">
        <v>0.2</v>
      </c>
      <c r="C4" s="8">
        <v>0.33333333333333298</v>
      </c>
      <c r="D4" s="8">
        <v>1</v>
      </c>
      <c r="E4" s="8">
        <v>3</v>
      </c>
      <c r="F4" s="8">
        <v>2</v>
      </c>
      <c r="G4" s="8">
        <v>0.5</v>
      </c>
      <c r="H4" s="1">
        <f t="shared" si="0"/>
        <v>0.76472449133173004</v>
      </c>
      <c r="I4" s="3">
        <f t="shared" si="1"/>
        <v>9.5953386290884651E-2</v>
      </c>
    </row>
    <row r="5" spans="1:9">
      <c r="A5" s="3" t="s">
        <v>16</v>
      </c>
      <c r="B5" s="8">
        <v>0.14285714285714299</v>
      </c>
      <c r="C5" s="8">
        <v>0.2</v>
      </c>
      <c r="D5" s="8">
        <v>0.33333333333333298</v>
      </c>
      <c r="E5" s="8">
        <v>1</v>
      </c>
      <c r="F5" s="8">
        <v>0.5</v>
      </c>
      <c r="G5" s="8">
        <v>0.33333333333333298</v>
      </c>
      <c r="H5" s="1">
        <f t="shared" si="0"/>
        <v>0.34154131150203998</v>
      </c>
      <c r="I5" s="3">
        <f t="shared" si="1"/>
        <v>4.2854708811247436E-2</v>
      </c>
    </row>
    <row r="6" spans="1:9">
      <c r="A6" s="3" t="s">
        <v>17</v>
      </c>
      <c r="B6" s="8">
        <v>0.2</v>
      </c>
      <c r="C6" s="8">
        <v>0.33333333333333298</v>
      </c>
      <c r="D6" s="8">
        <v>0.5</v>
      </c>
      <c r="E6" s="8">
        <v>2</v>
      </c>
      <c r="F6" s="8">
        <v>1</v>
      </c>
      <c r="G6" s="8">
        <v>0.5</v>
      </c>
      <c r="H6" s="1">
        <f t="shared" si="0"/>
        <v>0.56730044497474497</v>
      </c>
      <c r="I6" s="3">
        <f t="shared" si="1"/>
        <v>7.1181712311655709E-2</v>
      </c>
    </row>
    <row r="7" spans="1:9">
      <c r="A7" s="3" t="s">
        <v>13</v>
      </c>
      <c r="B7" s="8">
        <v>0.33333333333333298</v>
      </c>
      <c r="C7" s="8">
        <v>0.5</v>
      </c>
      <c r="D7" s="8">
        <v>2</v>
      </c>
      <c r="E7" s="8">
        <v>3</v>
      </c>
      <c r="F7" s="8">
        <v>2</v>
      </c>
      <c r="G7" s="8">
        <v>1</v>
      </c>
      <c r="H7" s="1">
        <f t="shared" si="0"/>
        <v>1.1224620483093699</v>
      </c>
      <c r="I7" s="3">
        <f t="shared" si="1"/>
        <v>0.14084031012361761</v>
      </c>
    </row>
    <row r="8" spans="1:9">
      <c r="G8" s="4" t="s">
        <v>3</v>
      </c>
      <c r="H8" s="9">
        <f>SUM(H2:H7)</f>
        <v>7.969749905578654</v>
      </c>
    </row>
    <row r="10" spans="1:9">
      <c r="A10" s="7" t="s">
        <v>4</v>
      </c>
      <c r="B10" s="8">
        <f t="shared" ref="B10:G10" si="2">SUM(B2:B7)</f>
        <v>2.2095238095238101</v>
      </c>
      <c r="C10" s="8">
        <f t="shared" si="2"/>
        <v>5.3666666666666698</v>
      </c>
      <c r="D10" s="8">
        <f t="shared" si="2"/>
        <v>11.8333333333333</v>
      </c>
      <c r="E10" s="8">
        <f t="shared" si="2"/>
        <v>21</v>
      </c>
      <c r="F10" s="8">
        <f t="shared" si="2"/>
        <v>13.5</v>
      </c>
      <c r="G10" s="8">
        <f t="shared" si="2"/>
        <v>7.3333333333333304</v>
      </c>
      <c r="H10" s="10" t="s">
        <v>5</v>
      </c>
    </row>
    <row r="11" spans="1:9" ht="72">
      <c r="A11" s="7" t="s">
        <v>6</v>
      </c>
      <c r="B11" s="8">
        <f>B10*I2</f>
        <v>0.94565796662952306</v>
      </c>
      <c r="C11" s="8">
        <f>C10*I3</f>
        <v>1.1869892994067184</v>
      </c>
      <c r="D11" s="8">
        <f>D10*I4</f>
        <v>1.1354484044421318</v>
      </c>
      <c r="E11" s="8">
        <f>E10*I5</f>
        <v>0.89994888503619619</v>
      </c>
      <c r="F11" s="8">
        <f>F10*I6</f>
        <v>0.96095311620735213</v>
      </c>
      <c r="G11" s="8">
        <f>G10*I7</f>
        <v>1.0328289409065288</v>
      </c>
      <c r="H11" s="8">
        <f>SUM(B11:G11)</f>
        <v>6.1618266126284507</v>
      </c>
    </row>
    <row r="13" spans="1:9">
      <c r="A13" s="4" t="s">
        <v>7</v>
      </c>
      <c r="B13" s="8">
        <f>(H11-6)/(6-1)</f>
        <v>3.2365322525690132E-2</v>
      </c>
      <c r="G13" s="4" t="s">
        <v>8</v>
      </c>
      <c r="H13" s="11">
        <f>B13/H15*100</f>
        <v>2.6101066552975913</v>
      </c>
    </row>
    <row r="15" spans="1:9">
      <c r="G15" s="13" t="s">
        <v>9</v>
      </c>
      <c r="H15" s="14">
        <v>1.24</v>
      </c>
    </row>
  </sheetData>
  <conditionalFormatting sqref="H13">
    <cfRule type="cellIs" dxfId="6" priority="1" operator="lessThan">
      <formula>10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H1" sqref="H1"/>
    </sheetView>
  </sheetViews>
  <sheetFormatPr defaultColWidth="9.109375" defaultRowHeight="14.4"/>
  <cols>
    <col min="1" max="1" width="23.6640625" customWidth="1"/>
    <col min="2" max="2" width="13.109375" customWidth="1"/>
    <col min="3" max="3" width="15.88671875" customWidth="1"/>
    <col min="4" max="4" width="13.21875" customWidth="1"/>
    <col min="5" max="5" width="11" customWidth="1"/>
    <col min="6" max="6" width="11.88671875" customWidth="1"/>
    <col min="7" max="7" width="12.6640625" customWidth="1"/>
    <col min="8" max="8" width="13.33203125" customWidth="1"/>
  </cols>
  <sheetData>
    <row r="1" spans="1:9" ht="86.4">
      <c r="A1" s="6" t="s">
        <v>26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15" t="s">
        <v>23</v>
      </c>
      <c r="H1" s="7" t="s">
        <v>28</v>
      </c>
      <c r="I1" s="7" t="s">
        <v>2</v>
      </c>
    </row>
    <row r="2" spans="1:9">
      <c r="A2" s="3" t="s">
        <v>24</v>
      </c>
      <c r="B2" s="8">
        <v>1</v>
      </c>
      <c r="C2" s="8">
        <v>1</v>
      </c>
      <c r="D2" s="8">
        <v>2</v>
      </c>
      <c r="E2" s="8">
        <v>5</v>
      </c>
      <c r="F2" s="8">
        <v>2</v>
      </c>
      <c r="G2" s="16">
        <v>3</v>
      </c>
      <c r="H2" s="1">
        <f>POWER(B2*C2*D2*E2*F2*G2,1/6)</f>
        <v>1.9786024464679264</v>
      </c>
      <c r="I2" s="1">
        <f t="shared" ref="I2:I7" si="0">H2/H$8</f>
        <v>0.28939594758269183</v>
      </c>
    </row>
    <row r="3" spans="1:9">
      <c r="A3" s="3" t="s">
        <v>19</v>
      </c>
      <c r="B3" s="8">
        <v>1</v>
      </c>
      <c r="C3" s="8">
        <v>1</v>
      </c>
      <c r="D3" s="8">
        <v>2</v>
      </c>
      <c r="E3" s="8">
        <v>5</v>
      </c>
      <c r="F3" s="8">
        <v>2</v>
      </c>
      <c r="G3" s="16">
        <v>1</v>
      </c>
      <c r="H3" s="1">
        <f>POWER(B3*C3*D3*E3*F3*G3,1/6)</f>
        <v>1.6475489724420656</v>
      </c>
      <c r="I3" s="1">
        <f t="shared" si="0"/>
        <v>0.2409751372338105</v>
      </c>
    </row>
    <row r="4" spans="1:9">
      <c r="A4" s="3" t="s">
        <v>20</v>
      </c>
      <c r="B4" s="8">
        <v>0.5</v>
      </c>
      <c r="C4" s="8">
        <v>0.5</v>
      </c>
      <c r="D4" s="8">
        <v>1</v>
      </c>
      <c r="E4" s="8">
        <v>3</v>
      </c>
      <c r="F4" s="8">
        <v>1</v>
      </c>
      <c r="G4" s="16">
        <v>2</v>
      </c>
      <c r="H4" s="1">
        <f t="shared" ref="H4:H6" si="1">POWER(B4*C4*D4*E4*F4*G4,1/6)</f>
        <v>1.069913193933663</v>
      </c>
      <c r="I4" s="1">
        <f t="shared" si="0"/>
        <v>0.15648850689656513</v>
      </c>
    </row>
    <row r="5" spans="1:9">
      <c r="A5" s="3" t="s">
        <v>21</v>
      </c>
      <c r="B5" s="8">
        <v>0.2</v>
      </c>
      <c r="C5" s="8">
        <v>0.2</v>
      </c>
      <c r="D5" s="8">
        <v>0.33333333333333298</v>
      </c>
      <c r="E5" s="8">
        <v>1</v>
      </c>
      <c r="F5" s="8">
        <v>0.5</v>
      </c>
      <c r="G5" s="3">
        <v>0.33</v>
      </c>
      <c r="H5" s="1">
        <f t="shared" si="1"/>
        <v>0.36063713714083673</v>
      </c>
      <c r="I5" s="1">
        <f t="shared" si="0"/>
        <v>5.2747799954806857E-2</v>
      </c>
    </row>
    <row r="6" spans="1:9">
      <c r="A6" s="3" t="s">
        <v>22</v>
      </c>
      <c r="B6" s="8">
        <v>0.5</v>
      </c>
      <c r="C6" s="8">
        <v>0.5</v>
      </c>
      <c r="D6" s="8">
        <v>1</v>
      </c>
      <c r="E6" s="8">
        <v>2</v>
      </c>
      <c r="F6" s="8">
        <v>1</v>
      </c>
      <c r="G6" s="16">
        <v>1</v>
      </c>
      <c r="H6" s="1">
        <f t="shared" si="1"/>
        <v>0.89089871814033927</v>
      </c>
      <c r="I6" s="1">
        <f t="shared" si="0"/>
        <v>0.1303053471892128</v>
      </c>
    </row>
    <row r="7" spans="1:9">
      <c r="A7" s="15" t="s">
        <v>23</v>
      </c>
      <c r="B7" s="3">
        <v>0.33</v>
      </c>
      <c r="C7" s="16">
        <v>1</v>
      </c>
      <c r="D7" s="16">
        <v>0.5</v>
      </c>
      <c r="E7" s="16">
        <v>3</v>
      </c>
      <c r="F7" s="8">
        <v>1</v>
      </c>
      <c r="G7" s="16">
        <v>1</v>
      </c>
      <c r="H7" s="1">
        <f>POWER(B7*C7*D7*E7*F7*G7,1/6)</f>
        <v>0.88940766206870525</v>
      </c>
      <c r="I7" s="1">
        <f t="shared" si="0"/>
        <v>0.13008726114291291</v>
      </c>
    </row>
    <row r="8" spans="1:9">
      <c r="F8" s="8"/>
      <c r="G8" s="4" t="s">
        <v>3</v>
      </c>
      <c r="H8" s="9">
        <f>SUM(H2:H7)</f>
        <v>6.8370081301935359</v>
      </c>
      <c r="I8" s="3"/>
    </row>
    <row r="10" spans="1:9">
      <c r="A10" s="7" t="s">
        <v>4</v>
      </c>
      <c r="B10" s="8">
        <f t="shared" ref="B10:G10" si="2">SUM(B2:B7)</f>
        <v>3.5300000000000002</v>
      </c>
      <c r="C10" s="8">
        <f t="shared" si="2"/>
        <v>4.2</v>
      </c>
      <c r="D10" s="8">
        <f t="shared" si="2"/>
        <v>6.833333333333333</v>
      </c>
      <c r="E10" s="8">
        <f t="shared" si="2"/>
        <v>19</v>
      </c>
      <c r="F10" s="8">
        <f t="shared" si="2"/>
        <v>7.5</v>
      </c>
      <c r="G10" s="8">
        <f t="shared" si="2"/>
        <v>8.33</v>
      </c>
      <c r="H10" s="10" t="s">
        <v>5</v>
      </c>
    </row>
    <row r="11" spans="1:9" ht="72">
      <c r="A11" s="7" t="s">
        <v>6</v>
      </c>
      <c r="B11" s="11">
        <f>B10*I2</f>
        <v>1.0215676949669021</v>
      </c>
      <c r="C11" s="11">
        <f>C10*I3</f>
        <v>1.0120955763820041</v>
      </c>
      <c r="D11" s="11">
        <f>D10*I4</f>
        <v>1.0693381304598617</v>
      </c>
      <c r="E11" s="11">
        <f>E10*I5</f>
        <v>1.0022081991413303</v>
      </c>
      <c r="F11" s="11">
        <f>F10*I6</f>
        <v>0.97729010391909599</v>
      </c>
      <c r="G11" s="11">
        <f>G10*I7</f>
        <v>1.0836268853204645</v>
      </c>
      <c r="H11" s="8">
        <f>SUM(B11:G11)</f>
        <v>6.1661265901896591</v>
      </c>
    </row>
    <row r="13" spans="1:9">
      <c r="A13" s="4" t="s">
        <v>7</v>
      </c>
      <c r="B13" s="12">
        <f>(H11-6)/(6-1)</f>
        <v>3.3225318037931828E-2</v>
      </c>
      <c r="F13" s="13" t="s">
        <v>8</v>
      </c>
      <c r="G13" s="12">
        <f>B13/G15*100</f>
        <v>2.6794611320912765</v>
      </c>
    </row>
    <row r="15" spans="1:9">
      <c r="F15" s="13" t="s">
        <v>9</v>
      </c>
      <c r="G15" s="14">
        <v>1.24</v>
      </c>
    </row>
  </sheetData>
  <conditionalFormatting sqref="G13">
    <cfRule type="cellIs" dxfId="5" priority="1" operator="lessThan">
      <formula>10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I1" sqref="I1"/>
    </sheetView>
  </sheetViews>
  <sheetFormatPr defaultColWidth="9.109375" defaultRowHeight="14.4"/>
  <cols>
    <col min="1" max="1" width="25.44140625" customWidth="1"/>
    <col min="2" max="2" width="13.109375" customWidth="1"/>
    <col min="3" max="3" width="15.88671875" customWidth="1"/>
    <col min="4" max="4" width="13.21875" customWidth="1"/>
    <col min="5" max="5" width="11" customWidth="1"/>
    <col min="6" max="6" width="11.88671875" customWidth="1"/>
    <col min="7" max="7" width="12.6640625" customWidth="1"/>
    <col min="8" max="8" width="13.33203125" customWidth="1"/>
  </cols>
  <sheetData>
    <row r="1" spans="1:9" ht="86.4">
      <c r="A1" s="6" t="s">
        <v>26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15" t="s">
        <v>23</v>
      </c>
      <c r="H1" s="7" t="s">
        <v>1</v>
      </c>
      <c r="I1" s="7" t="s">
        <v>2</v>
      </c>
    </row>
    <row r="2" spans="1:9">
      <c r="A2" s="3" t="s">
        <v>24</v>
      </c>
      <c r="B2" s="8">
        <v>1</v>
      </c>
      <c r="C2" s="8">
        <v>9</v>
      </c>
      <c r="D2" s="8">
        <v>3</v>
      </c>
      <c r="E2" s="8">
        <v>5</v>
      </c>
      <c r="F2" s="8">
        <v>2</v>
      </c>
      <c r="G2" s="16">
        <v>0.16</v>
      </c>
      <c r="H2" s="1">
        <f>POWER(B2*C2*D2*E2*F2*G2,1/6)</f>
        <v>1.8731847975721561</v>
      </c>
      <c r="I2" s="1">
        <f t="shared" ref="I2:I7" si="0">H2/H$8</f>
        <v>0.26779948109378748</v>
      </c>
    </row>
    <row r="3" spans="1:9">
      <c r="A3" s="3" t="s">
        <v>19</v>
      </c>
      <c r="B3" s="8">
        <v>0.11111111111111099</v>
      </c>
      <c r="C3" s="8">
        <v>1</v>
      </c>
      <c r="D3" s="8">
        <v>0.33333333333333298</v>
      </c>
      <c r="E3" s="8">
        <v>0.5</v>
      </c>
      <c r="F3" s="8">
        <v>0.2</v>
      </c>
      <c r="G3" s="16">
        <v>0.5</v>
      </c>
      <c r="H3" s="1">
        <f t="shared" ref="H3:H7" si="1">POWER(B3*C3*D3*E3*F3*G3,1/6)</f>
        <v>0.35042980745746999</v>
      </c>
      <c r="I3" s="1">
        <f t="shared" si="0"/>
        <v>5.0099125680786637E-2</v>
      </c>
    </row>
    <row r="4" spans="1:9">
      <c r="A4" s="3" t="s">
        <v>20</v>
      </c>
      <c r="B4" s="8">
        <v>0.33333333333333298</v>
      </c>
      <c r="C4" s="8">
        <v>3</v>
      </c>
      <c r="D4" s="8">
        <v>1</v>
      </c>
      <c r="E4" s="8">
        <v>2</v>
      </c>
      <c r="F4" s="8">
        <v>0.5</v>
      </c>
      <c r="G4" s="16">
        <v>1</v>
      </c>
      <c r="H4" s="1">
        <f t="shared" si="1"/>
        <v>0.99999999999999978</v>
      </c>
      <c r="I4" s="1">
        <f t="shared" si="0"/>
        <v>0.14296479527320724</v>
      </c>
    </row>
    <row r="5" spans="1:9">
      <c r="A5" s="3" t="s">
        <v>21</v>
      </c>
      <c r="B5" s="8">
        <v>0.2</v>
      </c>
      <c r="C5" s="8">
        <v>2</v>
      </c>
      <c r="D5" s="8">
        <v>0.5</v>
      </c>
      <c r="E5" s="8">
        <v>1</v>
      </c>
      <c r="F5" s="8">
        <v>0.33333333333333298</v>
      </c>
      <c r="G5" s="16">
        <v>5</v>
      </c>
      <c r="H5" s="1">
        <f t="shared" si="1"/>
        <v>0.83268317765560418</v>
      </c>
      <c r="I5" s="1">
        <f t="shared" si="0"/>
        <v>0.11904438002097713</v>
      </c>
    </row>
    <row r="6" spans="1:9">
      <c r="A6" s="3" t="s">
        <v>22</v>
      </c>
      <c r="B6" s="8">
        <v>0.5</v>
      </c>
      <c r="C6" s="8">
        <v>5</v>
      </c>
      <c r="D6" s="8">
        <v>2</v>
      </c>
      <c r="E6" s="8">
        <v>3</v>
      </c>
      <c r="F6" s="8">
        <v>1</v>
      </c>
      <c r="G6" s="16">
        <v>5</v>
      </c>
      <c r="H6" s="1">
        <f t="shared" si="1"/>
        <v>2.0535733068261153</v>
      </c>
      <c r="I6" s="1">
        <f t="shared" si="0"/>
        <v>0.2935886873889188</v>
      </c>
    </row>
    <row r="7" spans="1:9">
      <c r="A7" s="15" t="s">
        <v>23</v>
      </c>
      <c r="B7" s="16">
        <v>6</v>
      </c>
      <c r="C7" s="16">
        <v>2</v>
      </c>
      <c r="D7" s="16">
        <v>1</v>
      </c>
      <c r="E7" s="16">
        <v>0.2</v>
      </c>
      <c r="F7" s="17">
        <v>0.2</v>
      </c>
      <c r="G7" s="18">
        <v>1</v>
      </c>
      <c r="H7" s="1">
        <f t="shared" si="1"/>
        <v>0.88485791414993442</v>
      </c>
      <c r="I7" s="1">
        <f t="shared" si="0"/>
        <v>0.12650353054232258</v>
      </c>
    </row>
    <row r="8" spans="1:9">
      <c r="A8" s="3"/>
      <c r="B8" s="3"/>
      <c r="C8" s="3"/>
      <c r="D8" s="3"/>
      <c r="E8" s="3"/>
      <c r="F8" s="3"/>
      <c r="G8" s="17" t="s">
        <v>3</v>
      </c>
      <c r="H8" s="9">
        <f>SUM(H2:H7)</f>
        <v>6.9947290036612806</v>
      </c>
      <c r="I8" s="3"/>
    </row>
    <row r="10" spans="1:9">
      <c r="A10" s="7" t="s">
        <v>4</v>
      </c>
      <c r="B10" s="8">
        <f t="shared" ref="B10:G10" si="2">SUM(B2:B7)</f>
        <v>8.1444444444444439</v>
      </c>
      <c r="C10" s="8">
        <f t="shared" si="2"/>
        <v>22</v>
      </c>
      <c r="D10" s="8">
        <f t="shared" si="2"/>
        <v>7.833333333333333</v>
      </c>
      <c r="E10" s="8">
        <f t="shared" si="2"/>
        <v>11.7</v>
      </c>
      <c r="F10" s="8">
        <f t="shared" si="2"/>
        <v>4.2333333333333334</v>
      </c>
      <c r="G10" s="8">
        <f t="shared" si="2"/>
        <v>12.66</v>
      </c>
      <c r="H10" s="10" t="s">
        <v>5</v>
      </c>
    </row>
    <row r="11" spans="1:9" ht="57.6">
      <c r="A11" s="7" t="s">
        <v>6</v>
      </c>
      <c r="B11" s="11">
        <f>B10*I2</f>
        <v>2.1810779960194022</v>
      </c>
      <c r="C11" s="11">
        <f>C10*I3</f>
        <v>1.1021807649773061</v>
      </c>
      <c r="D11" s="11">
        <f>D10*I4</f>
        <v>1.11989089630679</v>
      </c>
      <c r="E11" s="11">
        <f>E10*I5</f>
        <v>1.3928192462454323</v>
      </c>
      <c r="F11" s="11">
        <f>F10*I6</f>
        <v>1.2428587766130896</v>
      </c>
      <c r="G11" s="11">
        <f>G10*I7</f>
        <v>1.6015346966658039</v>
      </c>
      <c r="H11" s="8">
        <f>SUM(B11:G11)</f>
        <v>8.6403623768278237</v>
      </c>
    </row>
    <row r="13" spans="1:9">
      <c r="A13" s="4" t="s">
        <v>7</v>
      </c>
      <c r="B13" s="12">
        <f>(H11-6)/(6-1)</f>
        <v>0.52807247536556479</v>
      </c>
      <c r="F13" s="13" t="s">
        <v>8</v>
      </c>
      <c r="G13" s="12">
        <f>B13/G15*100</f>
        <v>42.586489948835869</v>
      </c>
    </row>
    <row r="15" spans="1:9">
      <c r="F15" s="13" t="s">
        <v>9</v>
      </c>
      <c r="G15" s="14">
        <v>1.24</v>
      </c>
    </row>
  </sheetData>
  <conditionalFormatting sqref="G13">
    <cfRule type="cellIs" dxfId="4" priority="1" operator="lessThan">
      <formula>10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H2" sqref="H2"/>
    </sheetView>
  </sheetViews>
  <sheetFormatPr defaultColWidth="9.109375" defaultRowHeight="14.4"/>
  <cols>
    <col min="1" max="1" width="25.44140625" customWidth="1"/>
    <col min="2" max="2" width="13.109375" customWidth="1"/>
    <col min="3" max="3" width="15.88671875" customWidth="1"/>
    <col min="4" max="4" width="13.21875" customWidth="1"/>
    <col min="5" max="5" width="11" customWidth="1"/>
    <col min="6" max="6" width="11.88671875" customWidth="1"/>
    <col min="7" max="7" width="12.6640625" customWidth="1"/>
    <col min="8" max="8" width="13.33203125" customWidth="1"/>
  </cols>
  <sheetData>
    <row r="1" spans="1:9" ht="86.4">
      <c r="A1" s="6" t="s">
        <v>26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15" t="s">
        <v>23</v>
      </c>
      <c r="H1" s="7" t="s">
        <v>1</v>
      </c>
      <c r="I1" s="7" t="s">
        <v>2</v>
      </c>
    </row>
    <row r="2" spans="1:9">
      <c r="A2" s="3" t="s">
        <v>24</v>
      </c>
      <c r="B2" s="18">
        <v>1</v>
      </c>
      <c r="C2" s="18">
        <v>5</v>
      </c>
      <c r="D2" s="18">
        <v>0.5</v>
      </c>
      <c r="E2" s="18">
        <v>2</v>
      </c>
      <c r="F2" s="18">
        <v>7</v>
      </c>
      <c r="G2" s="18">
        <v>0.33</v>
      </c>
      <c r="H2" s="1">
        <f>POWER(B2*C2*D2*E2*F2*G2,1/6)</f>
        <v>1.5034777223768301</v>
      </c>
      <c r="I2" s="1">
        <f t="shared" ref="I2:I7" si="0">H2/H$8</f>
        <v>0.18365791353154201</v>
      </c>
    </row>
    <row r="3" spans="1:9">
      <c r="A3" s="3" t="s">
        <v>19</v>
      </c>
      <c r="B3" s="18">
        <v>0.2</v>
      </c>
      <c r="C3" s="18">
        <v>1</v>
      </c>
      <c r="D3" s="18">
        <v>0.14285714285714299</v>
      </c>
      <c r="E3" s="18">
        <v>0.33333333333333298</v>
      </c>
      <c r="F3" s="18">
        <v>2</v>
      </c>
      <c r="G3" s="18">
        <v>0.33</v>
      </c>
      <c r="H3" s="1">
        <f t="shared" ref="H3:H7" si="1">POWER(B3*C3*D3*E3*F3*G3,1/6)</f>
        <v>0.4295948892657685</v>
      </c>
      <c r="I3" s="1">
        <f t="shared" si="0"/>
        <v>5.2477332954182505E-2</v>
      </c>
    </row>
    <row r="4" spans="1:9">
      <c r="A4" s="3" t="s">
        <v>20</v>
      </c>
      <c r="B4" s="18">
        <v>2</v>
      </c>
      <c r="C4" s="18">
        <v>7</v>
      </c>
      <c r="D4" s="18">
        <v>1</v>
      </c>
      <c r="E4" s="18">
        <v>3</v>
      </c>
      <c r="F4" s="18">
        <v>9</v>
      </c>
      <c r="G4" s="18">
        <v>4</v>
      </c>
      <c r="H4" s="1">
        <f t="shared" si="1"/>
        <v>3.3878587775517346</v>
      </c>
      <c r="I4" s="1">
        <f t="shared" si="0"/>
        <v>0.4138452237529881</v>
      </c>
    </row>
    <row r="5" spans="1:9">
      <c r="A5" s="3" t="s">
        <v>21</v>
      </c>
      <c r="B5" s="18">
        <v>0.5</v>
      </c>
      <c r="C5" s="18">
        <v>3</v>
      </c>
      <c r="D5" s="18">
        <v>0.33333333333333298</v>
      </c>
      <c r="E5" s="18">
        <v>1</v>
      </c>
      <c r="F5" s="18">
        <v>5</v>
      </c>
      <c r="G5" s="18">
        <v>6</v>
      </c>
      <c r="H5" s="1">
        <f t="shared" si="1"/>
        <v>1.5704178024750195</v>
      </c>
      <c r="I5" s="1">
        <f t="shared" si="0"/>
        <v>0.19183500538963236</v>
      </c>
    </row>
    <row r="6" spans="1:9">
      <c r="A6" s="3" t="s">
        <v>22</v>
      </c>
      <c r="B6" s="18">
        <v>0.14285714285714299</v>
      </c>
      <c r="C6" s="18">
        <v>0.5</v>
      </c>
      <c r="D6" s="18">
        <v>0.11111111111111099</v>
      </c>
      <c r="E6" s="18">
        <v>0.2</v>
      </c>
      <c r="F6" s="18">
        <v>1</v>
      </c>
      <c r="G6" s="18">
        <v>0.25</v>
      </c>
      <c r="H6" s="1">
        <f t="shared" si="1"/>
        <v>0.27108151858446849</v>
      </c>
      <c r="I6" s="1">
        <f t="shared" si="0"/>
        <v>3.3114069705987327E-2</v>
      </c>
    </row>
    <row r="7" spans="1:9">
      <c r="A7" s="15" t="s">
        <v>23</v>
      </c>
      <c r="B7" s="18">
        <v>3</v>
      </c>
      <c r="C7" s="18">
        <v>3</v>
      </c>
      <c r="D7" s="18">
        <v>0.2</v>
      </c>
      <c r="E7" s="18">
        <v>0.16</v>
      </c>
      <c r="F7" s="19">
        <v>4</v>
      </c>
      <c r="G7" s="18">
        <v>1</v>
      </c>
      <c r="H7" s="1">
        <f t="shared" si="1"/>
        <v>1.0238635444645729</v>
      </c>
      <c r="I7" s="1">
        <f t="shared" si="0"/>
        <v>0.12507045466566771</v>
      </c>
    </row>
    <row r="8" spans="1:9">
      <c r="A8" s="3"/>
      <c r="B8" s="3"/>
      <c r="C8" s="3"/>
      <c r="D8" s="3"/>
      <c r="E8" s="3"/>
      <c r="F8" s="3"/>
      <c r="G8" s="17" t="s">
        <v>3</v>
      </c>
      <c r="H8" s="9">
        <f>SUM(H2:H7)</f>
        <v>8.1862942547183941</v>
      </c>
      <c r="I8" s="3"/>
    </row>
    <row r="10" spans="1:9">
      <c r="A10" s="7" t="s">
        <v>4</v>
      </c>
      <c r="B10" s="8">
        <f t="shared" ref="B10:G10" si="2">SUM(B2:B7)</f>
        <v>6.8428571428571434</v>
      </c>
      <c r="C10" s="8">
        <f t="shared" si="2"/>
        <v>19.5</v>
      </c>
      <c r="D10" s="8">
        <f t="shared" si="2"/>
        <v>2.2873015873015872</v>
      </c>
      <c r="E10" s="8">
        <f t="shared" si="2"/>
        <v>6.6933333333333334</v>
      </c>
      <c r="F10" s="8">
        <f t="shared" si="2"/>
        <v>28</v>
      </c>
      <c r="G10" s="8">
        <f t="shared" si="2"/>
        <v>11.91</v>
      </c>
      <c r="H10" s="10" t="s">
        <v>5</v>
      </c>
    </row>
    <row r="11" spans="1:9" ht="57.6">
      <c r="A11" s="7" t="s">
        <v>6</v>
      </c>
      <c r="B11" s="11">
        <f>B10*I2</f>
        <v>1.2567448654515518</v>
      </c>
      <c r="C11" s="11">
        <f>C10*I3</f>
        <v>1.0233079926065589</v>
      </c>
      <c r="D11" s="11">
        <f>D10*I4</f>
        <v>0.94658883718739018</v>
      </c>
      <c r="E11" s="11">
        <f>E10*I5</f>
        <v>1.284015636074606</v>
      </c>
      <c r="F11" s="11">
        <f>F10*I6</f>
        <v>0.92719395176764519</v>
      </c>
      <c r="G11" s="11">
        <f>G10*I7</f>
        <v>1.4895891150681024</v>
      </c>
      <c r="H11" s="8">
        <f>SUM(B11:G11)</f>
        <v>6.9274403981558548</v>
      </c>
    </row>
    <row r="13" spans="1:9">
      <c r="A13" s="4" t="s">
        <v>7</v>
      </c>
      <c r="B13" s="12">
        <f>(H11-6)/(6-1)</f>
        <v>0.18548807963117095</v>
      </c>
      <c r="F13" s="13" t="s">
        <v>8</v>
      </c>
      <c r="G13" s="12">
        <f>B13/G15*100</f>
        <v>14.95871609928798</v>
      </c>
    </row>
    <row r="15" spans="1:9">
      <c r="F15" s="13" t="s">
        <v>9</v>
      </c>
      <c r="G15" s="14">
        <v>1.24</v>
      </c>
    </row>
  </sheetData>
  <conditionalFormatting sqref="G13">
    <cfRule type="cellIs" dxfId="3" priority="1" operator="lessThan">
      <formula>10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workbookViewId="0">
      <selection activeCell="K4" sqref="K4"/>
    </sheetView>
  </sheetViews>
  <sheetFormatPr defaultColWidth="9.109375" defaultRowHeight="14.4"/>
  <cols>
    <col min="1" max="1" width="25.44140625" customWidth="1"/>
    <col min="2" max="2" width="13.109375" customWidth="1"/>
    <col min="3" max="3" width="15.88671875" customWidth="1"/>
    <col min="4" max="4" width="13.21875" customWidth="1"/>
    <col min="5" max="5" width="11" customWidth="1"/>
    <col min="6" max="6" width="11.88671875" customWidth="1"/>
    <col min="7" max="7" width="12.6640625" customWidth="1"/>
    <col min="8" max="8" width="13.33203125" customWidth="1"/>
  </cols>
  <sheetData>
    <row r="1" spans="1:9" ht="86.4">
      <c r="A1" s="6" t="s">
        <v>26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15" t="s">
        <v>23</v>
      </c>
      <c r="H1" s="7" t="s">
        <v>1</v>
      </c>
      <c r="I1" s="7" t="s">
        <v>2</v>
      </c>
    </row>
    <row r="2" spans="1:9">
      <c r="A2" s="3" t="s">
        <v>24</v>
      </c>
      <c r="B2" s="18">
        <v>1</v>
      </c>
      <c r="C2" s="18">
        <v>0.5</v>
      </c>
      <c r="D2" s="18">
        <v>0.2</v>
      </c>
      <c r="E2" s="18">
        <v>0.33333333333333298</v>
      </c>
      <c r="F2" s="18">
        <v>0.5</v>
      </c>
      <c r="G2" s="18">
        <v>0.16</v>
      </c>
      <c r="H2" s="1">
        <f>POWER(B2*C2*D2*E2*F2*G2,1/6)</f>
        <v>0.37238723779169303</v>
      </c>
      <c r="I2" s="1">
        <f t="shared" ref="I2:I7" si="0">H2/H$8</f>
        <v>5.0668177250445576E-2</v>
      </c>
    </row>
    <row r="3" spans="1:9">
      <c r="A3" s="3" t="s">
        <v>19</v>
      </c>
      <c r="B3" s="18">
        <v>2</v>
      </c>
      <c r="C3" s="18">
        <v>1</v>
      </c>
      <c r="D3" s="18">
        <v>0.33333333333333298</v>
      </c>
      <c r="E3" s="18">
        <v>0.5</v>
      </c>
      <c r="F3" s="18">
        <v>1</v>
      </c>
      <c r="G3" s="18">
        <v>1</v>
      </c>
      <c r="H3" s="1">
        <f t="shared" ref="H3:H7" si="1">POWER(B3*C3*D3*E3*F3*G3,1/6)</f>
        <v>0.83268317765560418</v>
      </c>
      <c r="I3" s="1">
        <f t="shared" si="0"/>
        <v>0.11329748862800469</v>
      </c>
    </row>
    <row r="4" spans="1:9">
      <c r="A4" s="3" t="s">
        <v>20</v>
      </c>
      <c r="B4" s="18">
        <v>5</v>
      </c>
      <c r="C4" s="18">
        <v>3</v>
      </c>
      <c r="D4" s="18">
        <v>1</v>
      </c>
      <c r="E4" s="18">
        <v>2</v>
      </c>
      <c r="F4" s="18">
        <v>3</v>
      </c>
      <c r="G4" s="18">
        <v>4</v>
      </c>
      <c r="H4" s="1">
        <f t="shared" si="1"/>
        <v>2.6671682753399955</v>
      </c>
      <c r="I4" s="1">
        <f t="shared" si="0"/>
        <v>0.36290329317700037</v>
      </c>
    </row>
    <row r="5" spans="1:9">
      <c r="A5" s="3" t="s">
        <v>21</v>
      </c>
      <c r="B5" s="18">
        <v>3</v>
      </c>
      <c r="C5" s="18">
        <v>2</v>
      </c>
      <c r="D5" s="18">
        <v>0.5</v>
      </c>
      <c r="E5" s="18">
        <v>1</v>
      </c>
      <c r="F5" s="18">
        <v>2</v>
      </c>
      <c r="G5" s="18">
        <v>5</v>
      </c>
      <c r="H5" s="1">
        <f t="shared" si="1"/>
        <v>1.762734383267615</v>
      </c>
      <c r="I5" s="1">
        <f t="shared" si="0"/>
        <v>0.23984317697487634</v>
      </c>
    </row>
    <row r="6" spans="1:9">
      <c r="A6" s="3" t="s">
        <v>22</v>
      </c>
      <c r="B6" s="18">
        <v>2</v>
      </c>
      <c r="C6" s="18">
        <v>1</v>
      </c>
      <c r="D6" s="18">
        <v>0.33333333333333298</v>
      </c>
      <c r="E6" s="18">
        <v>0.5</v>
      </c>
      <c r="F6" s="18">
        <v>1</v>
      </c>
      <c r="G6" s="18">
        <v>5</v>
      </c>
      <c r="H6" s="1">
        <f t="shared" si="1"/>
        <v>1.0888668887870028</v>
      </c>
      <c r="I6" s="1">
        <f t="shared" si="0"/>
        <v>0.14815464904321646</v>
      </c>
    </row>
    <row r="7" spans="1:9">
      <c r="A7" s="15" t="s">
        <v>23</v>
      </c>
      <c r="B7" s="18">
        <v>6</v>
      </c>
      <c r="C7" s="18">
        <v>1</v>
      </c>
      <c r="D7" s="18">
        <v>0.25</v>
      </c>
      <c r="E7" s="18">
        <v>0.2</v>
      </c>
      <c r="F7" s="19">
        <v>0.2</v>
      </c>
      <c r="G7" s="18">
        <v>1</v>
      </c>
      <c r="H7" s="1">
        <f t="shared" si="1"/>
        <v>0.62568903148200261</v>
      </c>
      <c r="I7" s="1">
        <f t="shared" si="0"/>
        <v>8.5133214926456674E-2</v>
      </c>
    </row>
    <row r="8" spans="1:9">
      <c r="A8" s="3"/>
      <c r="B8" s="3"/>
      <c r="C8" s="3"/>
      <c r="D8" s="3"/>
      <c r="E8" s="3"/>
      <c r="F8" s="3"/>
      <c r="G8" s="17" t="s">
        <v>3</v>
      </c>
      <c r="H8" s="9">
        <f>SUM(H2:H7)</f>
        <v>7.3495289943239124</v>
      </c>
      <c r="I8" s="3"/>
    </row>
    <row r="10" spans="1:9">
      <c r="A10" s="7" t="s">
        <v>4</v>
      </c>
      <c r="B10" s="8">
        <f t="shared" ref="B10:G10" si="2">SUM(B2:B7)</f>
        <v>19</v>
      </c>
      <c r="C10" s="8">
        <f t="shared" si="2"/>
        <v>8.5</v>
      </c>
      <c r="D10" s="8">
        <f t="shared" si="2"/>
        <v>2.6166666666666663</v>
      </c>
      <c r="E10" s="8">
        <f t="shared" si="2"/>
        <v>4.5333333333333332</v>
      </c>
      <c r="F10" s="8">
        <f t="shared" si="2"/>
        <v>7.7</v>
      </c>
      <c r="G10" s="8">
        <f t="shared" si="2"/>
        <v>16.16</v>
      </c>
      <c r="H10" s="10" t="s">
        <v>5</v>
      </c>
    </row>
    <row r="11" spans="1:9" ht="57.6">
      <c r="A11" s="7" t="s">
        <v>6</v>
      </c>
      <c r="B11" s="11">
        <f>B10*I2</f>
        <v>0.96269536775846598</v>
      </c>
      <c r="C11" s="11">
        <f>C10*I3</f>
        <v>0.96302865333803989</v>
      </c>
      <c r="D11" s="11">
        <f>D10*I4</f>
        <v>0.94959695047981751</v>
      </c>
      <c r="E11" s="11">
        <f>E10*I5</f>
        <v>1.0872890689527728</v>
      </c>
      <c r="F11" s="11">
        <f>F10*I6</f>
        <v>1.1407907976327667</v>
      </c>
      <c r="G11" s="11">
        <f>G10*I7</f>
        <v>1.3757527532115399</v>
      </c>
      <c r="H11" s="8">
        <f>SUM(B11:G11)</f>
        <v>6.4791535913734029</v>
      </c>
    </row>
    <row r="13" spans="1:9">
      <c r="A13" s="4" t="s">
        <v>7</v>
      </c>
      <c r="B13" s="12">
        <f>(H11-6)/(6-1)</f>
        <v>9.5830718274680565E-2</v>
      </c>
      <c r="F13" s="13" t="s">
        <v>8</v>
      </c>
      <c r="G13" s="12">
        <f>B13/G15*100</f>
        <v>7.7282837318290776</v>
      </c>
    </row>
    <row r="15" spans="1:9">
      <c r="F15" s="13" t="s">
        <v>9</v>
      </c>
      <c r="G15" s="14">
        <v>1.24</v>
      </c>
    </row>
  </sheetData>
  <conditionalFormatting sqref="G13">
    <cfRule type="cellIs" dxfId="2" priority="1" operator="lessThan">
      <formula>10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workbookViewId="0">
      <selection activeCell="G13" sqref="G13"/>
    </sheetView>
  </sheetViews>
  <sheetFormatPr defaultColWidth="9.109375" defaultRowHeight="14.4"/>
  <cols>
    <col min="1" max="1" width="25.44140625" customWidth="1"/>
    <col min="2" max="2" width="13.109375" customWidth="1"/>
    <col min="3" max="3" width="15.88671875" customWidth="1"/>
    <col min="4" max="4" width="13.21875" customWidth="1"/>
    <col min="5" max="5" width="11" customWidth="1"/>
    <col min="6" max="6" width="11.88671875" customWidth="1"/>
    <col min="7" max="7" width="12.6640625" customWidth="1"/>
    <col min="8" max="8" width="13.33203125" customWidth="1"/>
  </cols>
  <sheetData>
    <row r="1" spans="1:9" ht="86.4">
      <c r="A1" s="6" t="s">
        <v>26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15" t="s">
        <v>23</v>
      </c>
      <c r="H1" s="7" t="s">
        <v>1</v>
      </c>
      <c r="I1" s="7" t="s">
        <v>2</v>
      </c>
    </row>
    <row r="2" spans="1:9">
      <c r="A2" s="3" t="s">
        <v>24</v>
      </c>
      <c r="B2" s="18">
        <v>1</v>
      </c>
      <c r="C2" s="18">
        <v>0.11111111111111099</v>
      </c>
      <c r="D2" s="18">
        <v>0.2</v>
      </c>
      <c r="E2" s="18">
        <v>0.14285714285714299</v>
      </c>
      <c r="F2" s="18">
        <v>1</v>
      </c>
      <c r="G2" s="18">
        <v>1</v>
      </c>
      <c r="H2" s="1">
        <f>POWER(B2*C2*D2*E2*F2*G2,1/6)</f>
        <v>0.38336716009084959</v>
      </c>
      <c r="I2" s="1">
        <f t="shared" ref="I2:I7" si="0">H2/H$8</f>
        <v>4.8262111249791691E-2</v>
      </c>
    </row>
    <row r="3" spans="1:9">
      <c r="A3" s="3" t="s">
        <v>19</v>
      </c>
      <c r="B3" s="18">
        <v>9</v>
      </c>
      <c r="C3" s="18">
        <v>1</v>
      </c>
      <c r="D3" s="18">
        <v>3</v>
      </c>
      <c r="E3" s="18">
        <v>2</v>
      </c>
      <c r="F3" s="18">
        <v>9</v>
      </c>
      <c r="G3" s="18">
        <v>5</v>
      </c>
      <c r="H3" s="1">
        <f t="shared" ref="H3:H7" si="1">POWER(B3*C3*D3*E3*F3*G3,1/6)</f>
        <v>3.6666352749723403</v>
      </c>
      <c r="I3" s="1">
        <f t="shared" si="0"/>
        <v>0.46159290094433264</v>
      </c>
    </row>
    <row r="4" spans="1:9">
      <c r="A4" s="3" t="s">
        <v>20</v>
      </c>
      <c r="B4" s="18">
        <v>5</v>
      </c>
      <c r="C4" s="18">
        <v>0.33333333333333298</v>
      </c>
      <c r="D4" s="18">
        <v>1</v>
      </c>
      <c r="E4" s="18">
        <v>0.5</v>
      </c>
      <c r="F4" s="18">
        <v>5</v>
      </c>
      <c r="G4" s="18">
        <v>0.5</v>
      </c>
      <c r="H4" s="1">
        <f t="shared" si="1"/>
        <v>1.1301249432352991</v>
      </c>
      <c r="I4" s="1">
        <f t="shared" si="0"/>
        <v>0.14227148648742166</v>
      </c>
    </row>
    <row r="5" spans="1:9">
      <c r="A5" s="3" t="s">
        <v>21</v>
      </c>
      <c r="B5" s="18">
        <v>7</v>
      </c>
      <c r="C5" s="18">
        <v>0.5</v>
      </c>
      <c r="D5" s="18">
        <v>2</v>
      </c>
      <c r="E5" s="18">
        <v>1</v>
      </c>
      <c r="F5" s="18">
        <v>7</v>
      </c>
      <c r="G5" s="20">
        <v>0.16</v>
      </c>
      <c r="H5" s="1">
        <f t="shared" si="1"/>
        <v>1.4094597464129783</v>
      </c>
      <c r="I5" s="1">
        <f t="shared" si="0"/>
        <v>0.17743695904303924</v>
      </c>
    </row>
    <row r="6" spans="1:9">
      <c r="A6" s="3" t="s">
        <v>22</v>
      </c>
      <c r="B6" s="18">
        <v>1</v>
      </c>
      <c r="C6" s="18">
        <v>0.11111111111111099</v>
      </c>
      <c r="D6" s="18">
        <v>0.2</v>
      </c>
      <c r="E6" s="18">
        <v>0.14285714285714299</v>
      </c>
      <c r="F6" s="18">
        <v>1</v>
      </c>
      <c r="G6" s="18">
        <v>9</v>
      </c>
      <c r="H6" s="1">
        <f t="shared" si="1"/>
        <v>0.55291112191099923</v>
      </c>
      <c r="I6" s="1">
        <f t="shared" si="0"/>
        <v>6.9606009212140413E-2</v>
      </c>
    </row>
    <row r="7" spans="1:9">
      <c r="A7" s="15" t="s">
        <v>23</v>
      </c>
      <c r="B7" s="18">
        <v>1</v>
      </c>
      <c r="C7" s="18">
        <v>0.2</v>
      </c>
      <c r="D7" s="18">
        <v>2</v>
      </c>
      <c r="E7" s="18">
        <v>6</v>
      </c>
      <c r="F7" s="19">
        <v>0.11</v>
      </c>
      <c r="G7" s="18">
        <v>1</v>
      </c>
      <c r="H7" s="1">
        <f t="shared" si="1"/>
        <v>0.80094123754440649</v>
      </c>
      <c r="I7" s="1">
        <f t="shared" si="0"/>
        <v>0.1008305330632743</v>
      </c>
    </row>
    <row r="8" spans="1:9">
      <c r="A8" s="3"/>
      <c r="B8" s="3"/>
      <c r="C8" s="3"/>
      <c r="D8" s="3"/>
      <c r="E8" s="3"/>
      <c r="F8" s="3"/>
      <c r="G8" s="17" t="s">
        <v>3</v>
      </c>
      <c r="H8" s="9">
        <f>SUM(H2:H7)</f>
        <v>7.9434394841668734</v>
      </c>
      <c r="I8" s="3"/>
    </row>
    <row r="10" spans="1:9">
      <c r="A10" s="7" t="s">
        <v>4</v>
      </c>
      <c r="B10" s="8">
        <f t="shared" ref="B10:G10" si="2">SUM(B2:B7)</f>
        <v>24</v>
      </c>
      <c r="C10" s="8">
        <f t="shared" si="2"/>
        <v>2.2555555555555551</v>
      </c>
      <c r="D10" s="8">
        <f t="shared" si="2"/>
        <v>8.4</v>
      </c>
      <c r="E10" s="8">
        <f t="shared" si="2"/>
        <v>9.7857142857142847</v>
      </c>
      <c r="F10" s="8">
        <f t="shared" si="2"/>
        <v>23.11</v>
      </c>
      <c r="G10" s="8">
        <f t="shared" si="2"/>
        <v>16.66</v>
      </c>
      <c r="H10" s="10" t="s">
        <v>5</v>
      </c>
    </row>
    <row r="11" spans="1:9" ht="57.6">
      <c r="A11" s="7" t="s">
        <v>6</v>
      </c>
      <c r="B11" s="11">
        <f>B10*I2</f>
        <v>1.1582906699950006</v>
      </c>
      <c r="C11" s="11">
        <f>C10*I3</f>
        <v>1.0411484321299944</v>
      </c>
      <c r="D11" s="11">
        <f>D10*I4</f>
        <v>1.1950804864943421</v>
      </c>
      <c r="E11" s="11">
        <f>E10*I5</f>
        <v>1.7363473849211695</v>
      </c>
      <c r="F11" s="11">
        <f>F10*I6</f>
        <v>1.608594872892565</v>
      </c>
      <c r="G11" s="11">
        <f>G10*I7</f>
        <v>1.6798366808341498</v>
      </c>
      <c r="H11" s="8">
        <f>SUM(B11:G11)</f>
        <v>8.4192985272672214</v>
      </c>
    </row>
    <row r="13" spans="1:9">
      <c r="A13" s="4" t="s">
        <v>7</v>
      </c>
      <c r="B13" s="12">
        <f>(H11-6)/(6-1)</f>
        <v>0.48385970545344426</v>
      </c>
      <c r="F13" s="13" t="s">
        <v>8</v>
      </c>
      <c r="G13" s="12">
        <f>B13/G15*100</f>
        <v>39.020943988180989</v>
      </c>
    </row>
    <row r="15" spans="1:9">
      <c r="F15" s="13" t="s">
        <v>9</v>
      </c>
      <c r="G15" s="14">
        <v>1.24</v>
      </c>
    </row>
  </sheetData>
  <conditionalFormatting sqref="G13">
    <cfRule type="cellIs" dxfId="1" priority="1" operator="lessThan">
      <formula>10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workbookViewId="0">
      <selection activeCell="H2" sqref="H2"/>
    </sheetView>
  </sheetViews>
  <sheetFormatPr defaultColWidth="9.109375" defaultRowHeight="14.4"/>
  <cols>
    <col min="1" max="1" width="25.44140625" customWidth="1"/>
    <col min="2" max="2" width="13.109375" customWidth="1"/>
    <col min="3" max="3" width="15.88671875" customWidth="1"/>
    <col min="4" max="4" width="13.21875" customWidth="1"/>
    <col min="5" max="5" width="11" customWidth="1"/>
    <col min="6" max="6" width="11.88671875" customWidth="1"/>
    <col min="7" max="7" width="12.6640625" customWidth="1"/>
    <col min="8" max="8" width="13.33203125" customWidth="1"/>
  </cols>
  <sheetData>
    <row r="1" spans="1:9" ht="86.4">
      <c r="A1" s="6" t="s">
        <v>26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16">
        <v>3</v>
      </c>
      <c r="H1" s="7" t="s">
        <v>1</v>
      </c>
      <c r="I1" s="7" t="s">
        <v>2</v>
      </c>
    </row>
    <row r="2" spans="1:9">
      <c r="A2" s="3" t="s">
        <v>24</v>
      </c>
      <c r="B2" s="8">
        <v>1</v>
      </c>
      <c r="C2" s="8">
        <v>0.14285714285714299</v>
      </c>
      <c r="D2" s="8">
        <v>1</v>
      </c>
      <c r="E2" s="8">
        <v>3</v>
      </c>
      <c r="F2" s="8">
        <v>3</v>
      </c>
      <c r="G2" s="16">
        <v>1</v>
      </c>
      <c r="H2" s="1">
        <f>POWER(B2*C2*D2*E2*F2*G2,1/6)</f>
        <v>1.0427753223983067</v>
      </c>
      <c r="I2" s="1">
        <f t="shared" ref="I2:I7" si="0">H2/H$8</f>
        <v>0.12675235115861197</v>
      </c>
    </row>
    <row r="3" spans="1:9">
      <c r="A3" s="3" t="s">
        <v>19</v>
      </c>
      <c r="B3" s="8">
        <v>7</v>
      </c>
      <c r="C3" s="8">
        <v>1</v>
      </c>
      <c r="D3" s="8">
        <v>7</v>
      </c>
      <c r="E3" s="8">
        <v>9</v>
      </c>
      <c r="F3" s="8">
        <v>9</v>
      </c>
      <c r="G3" s="16">
        <v>2</v>
      </c>
      <c r="H3" s="1">
        <f t="shared" ref="H3:H7" si="1">POWER(B3*C3*D3*E3*F3*G3,1/6)</f>
        <v>4.4663407039155585</v>
      </c>
      <c r="I3" s="1">
        <f t="shared" si="0"/>
        <v>0.54289660786627991</v>
      </c>
    </row>
    <row r="4" spans="1:9">
      <c r="A4" s="3" t="s">
        <v>20</v>
      </c>
      <c r="B4" s="8">
        <v>1</v>
      </c>
      <c r="C4" s="8">
        <v>0.14285714285714299</v>
      </c>
      <c r="D4" s="8">
        <v>1</v>
      </c>
      <c r="E4" s="8">
        <v>3</v>
      </c>
      <c r="F4" s="8">
        <v>3</v>
      </c>
      <c r="G4" s="3">
        <v>0.33</v>
      </c>
      <c r="H4" s="1">
        <f t="shared" si="1"/>
        <v>0.8668482329368512</v>
      </c>
      <c r="I4" s="1">
        <f t="shared" si="0"/>
        <v>0.10536790549447361</v>
      </c>
    </row>
    <row r="5" spans="1:9">
      <c r="A5" s="3" t="s">
        <v>21</v>
      </c>
      <c r="B5" s="8">
        <v>0.33333333333333298</v>
      </c>
      <c r="C5" s="8">
        <v>0.11111111111111099</v>
      </c>
      <c r="D5" s="8">
        <v>0.33333333333333298</v>
      </c>
      <c r="E5" s="8">
        <v>1</v>
      </c>
      <c r="F5" s="8">
        <v>1</v>
      </c>
      <c r="G5" s="16">
        <v>1</v>
      </c>
      <c r="H5" s="1">
        <f t="shared" si="1"/>
        <v>0.4807498567691359</v>
      </c>
      <c r="I5" s="1">
        <f t="shared" si="0"/>
        <v>5.8436533120581717E-2</v>
      </c>
    </row>
    <row r="6" spans="1:9">
      <c r="A6" s="3" t="s">
        <v>22</v>
      </c>
      <c r="B6" s="8">
        <v>0.33333333333333298</v>
      </c>
      <c r="C6" s="8">
        <v>0.11111111111111099</v>
      </c>
      <c r="D6" s="8">
        <v>0.33333333333333298</v>
      </c>
      <c r="E6" s="8">
        <v>1</v>
      </c>
      <c r="F6" s="8">
        <v>1</v>
      </c>
      <c r="G6" s="18">
        <v>1</v>
      </c>
      <c r="H6" s="1">
        <f t="shared" si="1"/>
        <v>0.4807498567691359</v>
      </c>
      <c r="I6" s="1">
        <f t="shared" si="0"/>
        <v>5.8436533120581717E-2</v>
      </c>
    </row>
    <row r="7" spans="1:9">
      <c r="A7" s="15" t="s">
        <v>23</v>
      </c>
      <c r="B7" s="3">
        <v>0.33</v>
      </c>
      <c r="C7" s="16">
        <v>1</v>
      </c>
      <c r="D7" s="16">
        <v>0.5</v>
      </c>
      <c r="E7" s="16">
        <v>3</v>
      </c>
      <c r="F7" s="8">
        <v>1</v>
      </c>
      <c r="G7" s="16">
        <v>1</v>
      </c>
      <c r="H7" s="1">
        <f t="shared" si="1"/>
        <v>0.88940766206870525</v>
      </c>
      <c r="I7" s="1">
        <f t="shared" si="0"/>
        <v>0.10811006923947099</v>
      </c>
    </row>
    <row r="8" spans="1:9">
      <c r="A8" s="3"/>
      <c r="B8" s="3"/>
      <c r="C8" s="3"/>
      <c r="D8" s="3"/>
      <c r="E8" s="3"/>
      <c r="F8" s="3"/>
      <c r="G8" s="17" t="s">
        <v>3</v>
      </c>
      <c r="H8" s="9">
        <f>SUM(H2:H7)</f>
        <v>8.2268716348576945</v>
      </c>
      <c r="I8" s="3"/>
    </row>
    <row r="10" spans="1:9">
      <c r="A10" s="7" t="s">
        <v>4</v>
      </c>
      <c r="B10" s="8">
        <f t="shared" ref="B10:G10" si="2">SUM(B2:B7)</f>
        <v>9.9966666666666644</v>
      </c>
      <c r="C10" s="8">
        <f t="shared" si="2"/>
        <v>2.5079365079365079</v>
      </c>
      <c r="D10" s="8">
        <f t="shared" si="2"/>
        <v>10.166666666666664</v>
      </c>
      <c r="E10" s="8">
        <f t="shared" si="2"/>
        <v>20</v>
      </c>
      <c r="F10" s="8">
        <f t="shared" si="2"/>
        <v>18</v>
      </c>
      <c r="G10" s="8">
        <f t="shared" si="2"/>
        <v>6.33</v>
      </c>
      <c r="H10" s="10" t="s">
        <v>5</v>
      </c>
    </row>
    <row r="11" spans="1:9" ht="57.6">
      <c r="A11" s="7" t="s">
        <v>6</v>
      </c>
      <c r="B11" s="11">
        <f>B10*I2</f>
        <v>1.2671010037489241</v>
      </c>
      <c r="C11" s="11">
        <f>C10*I3</f>
        <v>1.3615502229027336</v>
      </c>
      <c r="D11" s="11">
        <f>D10*I4</f>
        <v>1.0712403725271482</v>
      </c>
      <c r="E11" s="11">
        <f>E10*I5</f>
        <v>1.1687306624116343</v>
      </c>
      <c r="F11" s="11">
        <f>F10*I6</f>
        <v>1.0518575961704708</v>
      </c>
      <c r="G11" s="11">
        <f>G10*I7</f>
        <v>0.6843367382858514</v>
      </c>
      <c r="H11" s="8">
        <f>SUM(B11:G11)</f>
        <v>6.6048165960467626</v>
      </c>
    </row>
    <row r="13" spans="1:9">
      <c r="A13" s="4" t="s">
        <v>7</v>
      </c>
      <c r="B13" s="12">
        <f>(H11-6)/(6-1)</f>
        <v>0.12096331920935252</v>
      </c>
      <c r="F13" s="13" t="s">
        <v>8</v>
      </c>
      <c r="G13" s="12">
        <f>B13/G15*100</f>
        <v>9.7551063878510114</v>
      </c>
    </row>
    <row r="15" spans="1:9">
      <c r="F15" s="13" t="s">
        <v>9</v>
      </c>
      <c r="G15" s="14">
        <v>1.24</v>
      </c>
    </row>
  </sheetData>
  <conditionalFormatting sqref="G13">
    <cfRule type="cellIs" dxfId="0" priority="1" operator="lessThan">
      <formula>10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C3" sqref="C3"/>
    </sheetView>
  </sheetViews>
  <sheetFormatPr defaultColWidth="9.109375" defaultRowHeight="14.4"/>
  <cols>
    <col min="1" max="1" width="20.88671875" customWidth="1"/>
    <col min="2" max="2" width="16" customWidth="1"/>
    <col min="3" max="3" width="19.6640625" customWidth="1"/>
    <col min="4" max="4" width="15.88671875" customWidth="1"/>
    <col min="5" max="5" width="16.5546875" customWidth="1"/>
    <col min="6" max="6" width="17" customWidth="1"/>
    <col min="7" max="7" width="16.33203125" customWidth="1"/>
    <col min="8" max="8" width="15.21875" customWidth="1"/>
  </cols>
  <sheetData>
    <row r="1" spans="1:10">
      <c r="A1" s="1" t="s">
        <v>10</v>
      </c>
      <c r="B1" s="1"/>
      <c r="C1" s="23" t="s">
        <v>11</v>
      </c>
      <c r="D1" s="23"/>
      <c r="E1" s="23"/>
      <c r="F1" s="23"/>
      <c r="G1" s="23"/>
      <c r="H1" s="2"/>
    </row>
    <row r="2" spans="1:10">
      <c r="A2" s="1" t="s">
        <v>25</v>
      </c>
      <c r="B2" s="1" t="s">
        <v>27</v>
      </c>
      <c r="C2" s="3" t="s">
        <v>24</v>
      </c>
      <c r="D2" s="3" t="s">
        <v>19</v>
      </c>
      <c r="E2" s="3" t="s">
        <v>20</v>
      </c>
      <c r="F2" s="3" t="s">
        <v>21</v>
      </c>
      <c r="G2" s="3" t="s">
        <v>22</v>
      </c>
      <c r="H2" s="15" t="s">
        <v>23</v>
      </c>
    </row>
    <row r="3" spans="1:10">
      <c r="A3" s="3" t="s">
        <v>0</v>
      </c>
      <c r="B3" s="3">
        <f>Критерий!I2</f>
        <v>0.4279917521383616</v>
      </c>
      <c r="C3" s="3">
        <f>Компактность!I2</f>
        <v>0.28939594758269183</v>
      </c>
      <c r="D3" s="3">
        <f>Компактность!I3</f>
        <v>0.2409751372338105</v>
      </c>
      <c r="E3" s="3">
        <f>Компактность!I4</f>
        <v>0.15648850689656513</v>
      </c>
      <c r="F3" s="3">
        <f>Компактность!I5</f>
        <v>5.2747799954806857E-2</v>
      </c>
      <c r="G3" s="3">
        <f>Компактность!H6</f>
        <v>0.89089871814033927</v>
      </c>
      <c r="H3" s="3">
        <f>Компактность!I7</f>
        <v>0.13008726114291291</v>
      </c>
      <c r="J3" s="21"/>
    </row>
    <row r="4" spans="1:10">
      <c r="A4" s="3" t="s">
        <v>14</v>
      </c>
      <c r="B4" s="3">
        <f>Критерий!I3</f>
        <v>0.22117813032423311</v>
      </c>
      <c r="C4" s="3">
        <f>Надёжность!I2</f>
        <v>0.26779948109378748</v>
      </c>
      <c r="D4" s="3">
        <f>Надёжность!I3</f>
        <v>5.0099125680786637E-2</v>
      </c>
      <c r="E4" s="3">
        <f>Надёжность!I4</f>
        <v>0.14296479527320724</v>
      </c>
      <c r="F4" s="3">
        <f>Надёжность!I5</f>
        <v>0.11904438002097713</v>
      </c>
      <c r="G4" s="3">
        <f>Надёжность!I6</f>
        <v>0.2935886873889188</v>
      </c>
      <c r="H4" s="3">
        <f>Надёжность!I7</f>
        <v>0.12650353054232258</v>
      </c>
      <c r="J4" s="21"/>
    </row>
    <row r="5" spans="1:10">
      <c r="A5" s="3" t="s">
        <v>15</v>
      </c>
      <c r="B5" s="3">
        <f>Критерий!I4</f>
        <v>9.5953386290884651E-2</v>
      </c>
      <c r="C5" s="3">
        <f>'Скорость работы'!I2</f>
        <v>0.18365791353154201</v>
      </c>
      <c r="D5" s="3">
        <f>'Скорость работы'!I3</f>
        <v>5.2477332954182505E-2</v>
      </c>
      <c r="E5" s="3">
        <f>'Скорость работы'!I4</f>
        <v>0.4138452237529881</v>
      </c>
      <c r="F5" s="3">
        <f>'Скорость работы'!I5</f>
        <v>0.19183500538963236</v>
      </c>
      <c r="G5" s="3">
        <f>'Скорость работы'!I6</f>
        <v>3.3114069705987327E-2</v>
      </c>
      <c r="H5" s="3">
        <f>'Скорость работы'!I7</f>
        <v>0.12507045466566771</v>
      </c>
      <c r="J5" s="21"/>
    </row>
    <row r="6" spans="1:10">
      <c r="A6" s="3" t="s">
        <v>16</v>
      </c>
      <c r="B6" s="3">
        <f>Критерий!I5</f>
        <v>4.2854708811247436E-2</v>
      </c>
      <c r="C6" s="3">
        <f>Экономность!I2</f>
        <v>5.0668177250445576E-2</v>
      </c>
      <c r="D6" s="3">
        <f>Экономность!I3</f>
        <v>0.11329748862800469</v>
      </c>
      <c r="E6" s="3">
        <f>Экономность!I4</f>
        <v>0.36290329317700037</v>
      </c>
      <c r="F6" s="3">
        <f>Экономность!I5</f>
        <v>0.23984317697487634</v>
      </c>
      <c r="G6" s="3">
        <f>Экономность!I6</f>
        <v>0.14815464904321646</v>
      </c>
      <c r="H6" s="3">
        <f>Экономность!I7</f>
        <v>8.5133214926456674E-2</v>
      </c>
      <c r="J6" s="21"/>
    </row>
    <row r="7" spans="1:10">
      <c r="A7" s="3" t="s">
        <v>17</v>
      </c>
      <c r="B7" s="3">
        <f>Критерий!I6</f>
        <v>7.1181712311655709E-2</v>
      </c>
      <c r="C7" s="3">
        <f>'Простота в установке'!I2</f>
        <v>4.8262111249791691E-2</v>
      </c>
      <c r="D7" s="3">
        <f>'Простота в установке'!I3</f>
        <v>0.46159290094433264</v>
      </c>
      <c r="E7" s="3">
        <f>'Простота в установке'!I4</f>
        <v>0.14227148648742166</v>
      </c>
      <c r="F7" s="3">
        <f>'Простота в установке'!I5</f>
        <v>0.17743695904303924</v>
      </c>
      <c r="G7" s="3">
        <f>'Простота в установке'!I6</f>
        <v>6.9606009212140413E-2</v>
      </c>
      <c r="H7" s="3">
        <f>'Простота в установке'!I7</f>
        <v>0.1008305330632743</v>
      </c>
      <c r="J7" s="21"/>
    </row>
    <row r="8" spans="1:10">
      <c r="A8" s="3" t="s">
        <v>13</v>
      </c>
      <c r="B8" s="3">
        <f>Критерий!I7</f>
        <v>0.14084031012361761</v>
      </c>
      <c r="C8" s="3">
        <f>Цена!I2</f>
        <v>0.12675235115861197</v>
      </c>
      <c r="D8" s="3">
        <f>Цена!I3</f>
        <v>0.54289660786627991</v>
      </c>
      <c r="E8" s="3">
        <f>Цена!I4</f>
        <v>0.10536790549447361</v>
      </c>
      <c r="F8" s="3">
        <f>Цена!I5</f>
        <v>5.8436533120581717E-2</v>
      </c>
      <c r="G8" s="3">
        <f>Цена!I6</f>
        <v>5.8436533120581717E-2</v>
      </c>
      <c r="H8" s="3">
        <f>Цена!I7</f>
        <v>0.10811006923947099</v>
      </c>
      <c r="J8" s="22"/>
    </row>
    <row r="9" spans="1:10">
      <c r="C9" s="24" t="s">
        <v>10</v>
      </c>
      <c r="D9" s="24"/>
      <c r="E9" s="24"/>
      <c r="F9" s="24"/>
      <c r="G9" s="24"/>
    </row>
    <row r="10" spans="1:10">
      <c r="C10" s="3">
        <f>C5</f>
        <v>0.18365791353154201</v>
      </c>
      <c r="D10" s="3">
        <f>SUMPRODUCT($B3:$B8,D3:D8)</f>
        <v>0.23342561053717165</v>
      </c>
      <c r="E10" s="3">
        <f>SUMPRODUCT($B3:$B8,E3:E8)</f>
        <v>0.17882561846025985</v>
      </c>
      <c r="F10" s="3">
        <f>SUMPRODUCT($B3:$B8,F3:F8)</f>
        <v>9.8451750627945367E-2</v>
      </c>
      <c r="G10" s="3">
        <f>SUMPRODUCT($B3:$B8,G3:G8)</f>
        <v>0.46894412615182529</v>
      </c>
      <c r="H10" s="3">
        <f>SUMPRODUCT($B3:$B8,H3:H8)</f>
        <v>0.12170892765406512</v>
      </c>
    </row>
    <row r="12" spans="1:10">
      <c r="A12" s="4" t="s">
        <v>12</v>
      </c>
      <c r="B12" s="5">
        <f>MAX(C10:H10)</f>
        <v>0.46894412615182529</v>
      </c>
      <c r="C12" s="3" t="s">
        <v>22</v>
      </c>
    </row>
  </sheetData>
  <mergeCells count="2">
    <mergeCell ref="C1:G1"/>
    <mergeCell ref="C9:G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Критерий</vt:lpstr>
      <vt:lpstr>Компактность</vt:lpstr>
      <vt:lpstr>Надёжность</vt:lpstr>
      <vt:lpstr>Скорость работы</vt:lpstr>
      <vt:lpstr>Экономность</vt:lpstr>
      <vt:lpstr>Простота в установке</vt:lpstr>
      <vt:lpstr>Цена</vt:lpstr>
      <vt:lpstr>Глоб. приоритет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zarevichm@gmail.com</cp:lastModifiedBy>
  <dcterms:created xsi:type="dcterms:W3CDTF">2024-11-24T12:14:10Z</dcterms:created>
  <dcterms:modified xsi:type="dcterms:W3CDTF">2025-05-22T09:08:58Z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DE0D4001C36E40A092588F348C8553FC_11</vt:lpwstr>
  </property>
  <property fmtid="{D5CDD505-2E9C-101B-9397-08002B2CF9AE}" pid="3" name="KSOProductBuildVer">
    <vt:lpwstr>1049-12.2.0.18911</vt:lpwstr>
  </property>
</Properties>
</file>